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drawings/drawing2.xml" ContentType="application/vnd.openxmlformats-officedocument.drawing+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drawings/drawing3.xml" ContentType="application/vnd.openxmlformats-officedocument.drawing+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ctrlProps/ctrlProp19.xml" ContentType="application/vnd.ms-excel.controlproperties+xml"/>
  <Override PartName="/xl/ctrlProps/ctrlProp20.xml" ContentType="application/vnd.ms-excel.controlproperties+xml"/>
  <Override PartName="/xl/ctrlProps/ctrlProp21.xml" ContentType="application/vnd.ms-excel.controlproperties+xml"/>
  <Override PartName="/xl/ctrlProps/ctrlProp22.xml" ContentType="application/vnd.ms-excel.controlproperties+xml"/>
  <Override PartName="/xl/ctrlProps/ctrlProp23.xml" ContentType="application/vnd.ms-excel.controlproperties+xml"/>
  <Override PartName="/xl/ctrlProps/ctrlProp24.xml" ContentType="application/vnd.ms-excel.controlproperties+xml"/>
  <Override PartName="/xl/ctrlProps/ctrlProp25.xml" ContentType="application/vnd.ms-excel.controlproperties+xml"/>
  <Override PartName="/xl/ctrlProps/ctrlProp26.xml" ContentType="application/vnd.ms-excel.controlproperties+xml"/>
  <Override PartName="/xl/ctrlProps/ctrlProp27.xml" ContentType="application/vnd.ms-excel.controlproperties+xml"/>
  <Override PartName="/xl/ctrlProps/ctrlProp28.xml" ContentType="application/vnd.ms-excel.controlproperties+xml"/>
  <Override PartName="/xl/ctrlProps/ctrlProp29.xml" ContentType="application/vnd.ms-excel.controlproperties+xml"/>
  <Override PartName="/xl/ctrlProps/ctrlProp30.xml" ContentType="application/vnd.ms-excel.controlproperties+xml"/>
  <Override PartName="/xl/ctrlProps/ctrlProp31.xml" ContentType="application/vnd.ms-excel.controlproperties+xml"/>
  <Override PartName="/xl/ctrlProps/ctrlProp32.xml" ContentType="application/vnd.ms-excel.controlproperties+xml"/>
  <Override PartName="/xl/ctrlProps/ctrlProp33.xml" ContentType="application/vnd.ms-excel.controlproperties+xml"/>
  <Override PartName="/xl/ctrlProps/ctrlProp34.xml" ContentType="application/vnd.ms-excel.controlproperties+xml"/>
  <Override PartName="/xl/ctrlProps/ctrlProp35.xml" ContentType="application/vnd.ms-excel.controlproperties+xml"/>
  <Override PartName="/xl/ctrlProps/ctrlProp36.xml" ContentType="application/vnd.ms-excel.controlproperties+xml"/>
  <Override PartName="/xl/ctrlProps/ctrlProp37.xml" ContentType="application/vnd.ms-excel.controlproperties+xml"/>
  <Override PartName="/xl/ctrlProps/ctrlProp38.xml" ContentType="application/vnd.ms-excel.controlproperties+xml"/>
  <Override PartName="/xl/ctrlProps/ctrlProp39.xml" ContentType="application/vnd.ms-excel.controlproperties+xml"/>
  <Override PartName="/xl/ctrlProps/ctrlProp40.xml" ContentType="application/vnd.ms-excel.controlproperties+xml"/>
  <Override PartName="/xl/ctrlProps/ctrlProp41.xml" ContentType="application/vnd.ms-excel.controlproperties+xml"/>
  <Override PartName="/xl/ctrlProps/ctrlProp42.xml" ContentType="application/vnd.ms-excel.controlproperties+xml"/>
  <Override PartName="/xl/ctrlProps/ctrlProp43.xml" ContentType="application/vnd.ms-excel.controlproperties+xml"/>
  <Override PartName="/xl/ctrlProps/ctrlProp44.xml" ContentType="application/vnd.ms-excel.controlproperties+xml"/>
  <Override PartName="/xl/ctrlProps/ctrlProp45.xml" ContentType="application/vnd.ms-excel.controlproperties+xml"/>
  <Override PartName="/xl/ctrlProps/ctrlProp46.xml" ContentType="application/vnd.ms-excel.controlproperties+xml"/>
  <Override PartName="/xl/ctrlProps/ctrlProp47.xml" ContentType="application/vnd.ms-excel.controlproperties+xml"/>
  <Override PartName="/xl/ctrlProps/ctrlProp48.xml" ContentType="application/vnd.ms-excel.controlproperties+xml"/>
  <Override PartName="/xl/ctrlProps/ctrlProp49.xml" ContentType="application/vnd.ms-excel.controlproperties+xml"/>
  <Override PartName="/xl/ctrlProps/ctrlProp50.xml" ContentType="application/vnd.ms-excel.controlproperties+xml"/>
  <Override PartName="/xl/ctrlProps/ctrlProp51.xml" ContentType="application/vnd.ms-excel.controlproperties+xml"/>
  <Override PartName="/xl/ctrlProps/ctrlProp52.xml" ContentType="application/vnd.ms-excel.controlproperties+xml"/>
  <Override PartName="/xl/ctrlProps/ctrlProp53.xml" ContentType="application/vnd.ms-excel.controlproperties+xml"/>
  <Override PartName="/xl/ctrlProps/ctrlProp54.xml" ContentType="application/vnd.ms-excel.controlproperties+xml"/>
  <Override PartName="/xl/ctrlProps/ctrlProp55.xml" ContentType="application/vnd.ms-excel.controlproperties+xml"/>
  <Override PartName="/xl/ctrlProps/ctrlProp56.xml" ContentType="application/vnd.ms-excel.controlproperties+xml"/>
  <Override PartName="/xl/ctrlProps/ctrlProp57.xml" ContentType="application/vnd.ms-excel.controlproperties+xml"/>
  <Override PartName="/xl/ctrlProps/ctrlProp58.xml" ContentType="application/vnd.ms-excel.controlproperties+xml"/>
  <Override PartName="/xl/ctrlProps/ctrlProp59.xml" ContentType="application/vnd.ms-excel.controlproperties+xml"/>
  <Override PartName="/xl/ctrlProps/ctrlProp60.xml" ContentType="application/vnd.ms-excel.controlproperties+xml"/>
  <Override PartName="/xl/ctrlProps/ctrlProp61.xml" ContentType="application/vnd.ms-excel.controlproperties+xml"/>
  <Override PartName="/xl/ctrlProps/ctrlProp62.xml" ContentType="application/vnd.ms-excel.controlproperties+xml"/>
  <Override PartName="/xl/ctrlProps/ctrlProp63.xml" ContentType="application/vnd.ms-excel.controlproperties+xml"/>
  <Override PartName="/xl/ctrlProps/ctrlProp64.xml" ContentType="application/vnd.ms-excel.controlproperties+xml"/>
  <Override PartName="/xl/ctrlProps/ctrlProp65.xml" ContentType="application/vnd.ms-excel.controlproperties+xml"/>
  <Override PartName="/xl/ctrlProps/ctrlProp66.xml" ContentType="application/vnd.ms-excel.controlproperties+xml"/>
  <Override PartName="/xl/ctrlProps/ctrlProp67.xml" ContentType="application/vnd.ms-excel.controlproperties+xml"/>
  <Override PartName="/xl/ctrlProps/ctrlProp68.xml" ContentType="application/vnd.ms-excel.controlproperties+xml"/>
  <Override PartName="/xl/ctrlProps/ctrlProp69.xml" ContentType="application/vnd.ms-excel.controlproperties+xml"/>
  <Override PartName="/xl/ctrlProps/ctrlProp70.xml" ContentType="application/vnd.ms-excel.controlproperties+xml"/>
  <Override PartName="/xl/ctrlProps/ctrlProp71.xml" ContentType="application/vnd.ms-excel.controlproperties+xml"/>
  <Override PartName="/xl/ctrlProps/ctrlProp72.xml" ContentType="application/vnd.ms-excel.controlproperties+xml"/>
  <Override PartName="/xl/ctrlProps/ctrlProp73.xml" ContentType="application/vnd.ms-excel.controlproperties+xml"/>
  <Override PartName="/xl/ctrlProps/ctrlProp74.xml" ContentType="application/vnd.ms-excel.controlproperties+xml"/>
  <Override PartName="/xl/ctrlProps/ctrlProp75.xml" ContentType="application/vnd.ms-excel.controlproperties+xml"/>
  <Override PartName="/xl/ctrlProps/ctrlProp76.xml" ContentType="application/vnd.ms-excel.controlproperties+xml"/>
  <Override PartName="/xl/ctrlProps/ctrlProp77.xml" ContentType="application/vnd.ms-excel.controlproperties+xml"/>
  <Override PartName="/xl/ctrlProps/ctrlProp78.xml" ContentType="application/vnd.ms-excel.controlproperties+xml"/>
  <Override PartName="/xl/ctrlProps/ctrlProp79.xml" ContentType="application/vnd.ms-excel.controlproperties+xml"/>
  <Override PartName="/xl/ctrlProps/ctrlProp80.xml" ContentType="application/vnd.ms-excel.controlproperties+xml"/>
  <Override PartName="/xl/ctrlProps/ctrlProp81.xml" ContentType="application/vnd.ms-excel.controlproperties+xml"/>
  <Override PartName="/xl/ctrlProps/ctrlProp82.xml" ContentType="application/vnd.ms-excel.controlproperties+xml"/>
  <Override PartName="/xl/ctrlProps/ctrlProp83.xml" ContentType="application/vnd.ms-excel.controlproperties+xml"/>
  <Override PartName="/xl/ctrlProps/ctrlProp84.xml" ContentType="application/vnd.ms-excel.controlproperties+xml"/>
  <Override PartName="/xl/ctrlProps/ctrlProp85.xml" ContentType="application/vnd.ms-excel.controlproperties+xml"/>
  <Override PartName="/xl/ctrlProps/ctrlProp86.xml" ContentType="application/vnd.ms-excel.controlproperties+xml"/>
  <Override PartName="/xl/ctrlProps/ctrlProp87.xml" ContentType="application/vnd.ms-excel.controlproperties+xml"/>
  <Override PartName="/xl/ctrlProps/ctrlProp88.xml" ContentType="application/vnd.ms-excel.controlproperties+xml"/>
  <Override PartName="/xl/ctrlProps/ctrlProp89.xml" ContentType="application/vnd.ms-excel.controlproperties+xml"/>
  <Override PartName="/xl/ctrlProps/ctrlProp90.xml" ContentType="application/vnd.ms-excel.controlproperties+xml"/>
  <Override PartName="/xl/ctrlProps/ctrlProp91.xml" ContentType="application/vnd.ms-excel.controlproperties+xml"/>
  <Override PartName="/xl/ctrlProps/ctrlProp92.xml" ContentType="application/vnd.ms-excel.controlproperties+xml"/>
  <Override PartName="/xl/ctrlProps/ctrlProp93.xml" ContentType="application/vnd.ms-excel.controlproperties+xml"/>
  <Override PartName="/xl/ctrlProps/ctrlProp94.xml" ContentType="application/vnd.ms-excel.controlproperties+xml"/>
  <Override PartName="/xl/ctrlProps/ctrlProp95.xml" ContentType="application/vnd.ms-excel.controlproperties+xml"/>
  <Override PartName="/xl/ctrlProps/ctrlProp96.xml" ContentType="application/vnd.ms-excel.controlproperties+xml"/>
  <Override PartName="/xl/ctrlProps/ctrlProp97.xml" ContentType="application/vnd.ms-excel.controlproperties+xml"/>
  <Override PartName="/xl/ctrlProps/ctrlProp98.xml" ContentType="application/vnd.ms-excel.controlproperties+xml"/>
  <Override PartName="/xl/ctrlProps/ctrlProp99.xml" ContentType="application/vnd.ms-excel.controlproperties+xml"/>
  <Override PartName="/xl/ctrlProps/ctrlProp100.xml" ContentType="application/vnd.ms-excel.controlproperties+xml"/>
  <Override PartName="/xl/ctrlProps/ctrlProp101.xml" ContentType="application/vnd.ms-excel.controlproperties+xml"/>
  <Override PartName="/xl/ctrlProps/ctrlProp102.xml" ContentType="application/vnd.ms-excel.controlproperties+xml"/>
  <Override PartName="/xl/ctrlProps/ctrlProp103.xml" ContentType="application/vnd.ms-excel.controlproperties+xml"/>
  <Override PartName="/xl/ctrlProps/ctrlProp104.xml" ContentType="application/vnd.ms-excel.controlproperties+xml"/>
  <Override PartName="/xl/ctrlProps/ctrlProp105.xml" ContentType="application/vnd.ms-excel.controlproperties+xml"/>
  <Override PartName="/xl/ctrlProps/ctrlProp106.xml" ContentType="application/vnd.ms-excel.controlproperties+xml"/>
  <Override PartName="/xl/ctrlProps/ctrlProp107.xml" ContentType="application/vnd.ms-excel.controlproperties+xml"/>
  <Override PartName="/xl/ctrlProps/ctrlProp108.xml" ContentType="application/vnd.ms-excel.controlproperties+xml"/>
  <Override PartName="/xl/ctrlProps/ctrlProp109.xml" ContentType="application/vnd.ms-excel.controlproperties+xml"/>
  <Override PartName="/xl/ctrlProps/ctrlProp110.xml" ContentType="application/vnd.ms-excel.controlproperties+xml"/>
  <Override PartName="/xl/ctrlProps/ctrlProp111.xml" ContentType="application/vnd.ms-excel.controlproperties+xml"/>
  <Override PartName="/xl/ctrlProps/ctrlProp112.xml" ContentType="application/vnd.ms-excel.controlproperties+xml"/>
  <Override PartName="/xl/ctrlProps/ctrlProp113.xml" ContentType="application/vnd.ms-excel.controlproperties+xml"/>
  <Override PartName="/xl/ctrlProps/ctrlProp114.xml" ContentType="application/vnd.ms-excel.controlproperties+xml"/>
  <Override PartName="/xl/ctrlProps/ctrlProp115.xml" ContentType="application/vnd.ms-excel.controlproperties+xml"/>
  <Override PartName="/xl/ctrlProps/ctrlProp116.xml" ContentType="application/vnd.ms-excel.controlproperties+xml"/>
  <Override PartName="/xl/ctrlProps/ctrlProp117.xml" ContentType="application/vnd.ms-excel.controlproperties+xml"/>
  <Override PartName="/xl/ctrlProps/ctrlProp118.xml" ContentType="application/vnd.ms-excel.controlproperties+xml"/>
  <Override PartName="/xl/ctrlProps/ctrlProp119.xml" ContentType="application/vnd.ms-excel.controlproperties+xml"/>
  <Override PartName="/xl/ctrlProps/ctrlProp120.xml" ContentType="application/vnd.ms-excel.controlproperties+xml"/>
  <Override PartName="/xl/ctrlProps/ctrlProp121.xml" ContentType="application/vnd.ms-excel.controlproperties+xml"/>
  <Override PartName="/xl/ctrlProps/ctrlProp122.xml" ContentType="application/vnd.ms-excel.controlproperties+xml"/>
  <Override PartName="/xl/ctrlProps/ctrlProp123.xml" ContentType="application/vnd.ms-excel.controlproperties+xml"/>
  <Override PartName="/xl/ctrlProps/ctrlProp124.xml" ContentType="application/vnd.ms-excel.controlproperties+xml"/>
  <Override PartName="/xl/ctrlProps/ctrlProp125.xml" ContentType="application/vnd.ms-excel.controlproperties+xml"/>
  <Override PartName="/xl/ctrlProps/ctrlProp126.xml" ContentType="application/vnd.ms-excel.controlproperties+xml"/>
  <Override PartName="/xl/ctrlProps/ctrlProp127.xml" ContentType="application/vnd.ms-excel.controlproperties+xml"/>
  <Override PartName="/xl/ctrlProps/ctrlProp128.xml" ContentType="application/vnd.ms-excel.controlproperties+xml"/>
  <Override PartName="/xl/ctrlProps/ctrlProp129.xml" ContentType="application/vnd.ms-excel.controlproperties+xml"/>
  <Override PartName="/xl/ctrlProps/ctrlProp130.xml" ContentType="application/vnd.ms-excel.controlproperties+xml"/>
  <Override PartName="/xl/ctrlProps/ctrlProp131.xml" ContentType="application/vnd.ms-excel.controlproperties+xml"/>
  <Override PartName="/xl/ctrlProps/ctrlProp132.xml" ContentType="application/vnd.ms-excel.controlproperties+xml"/>
  <Override PartName="/xl/ctrlProps/ctrlProp133.xml" ContentType="application/vnd.ms-excel.controlproperties+xml"/>
  <Override PartName="/xl/ctrlProps/ctrlProp134.xml" ContentType="application/vnd.ms-excel.controlproperties+xml"/>
  <Override PartName="/xl/ctrlProps/ctrlProp135.xml" ContentType="application/vnd.ms-excel.controlproperties+xml"/>
  <Override PartName="/xl/ctrlProps/ctrlProp136.xml" ContentType="application/vnd.ms-excel.controlproperties+xml"/>
  <Override PartName="/xl/ctrlProps/ctrlProp137.xml" ContentType="application/vnd.ms-excel.controlproperties+xml"/>
  <Override PartName="/xl/ctrlProps/ctrlProp138.xml" ContentType="application/vnd.ms-excel.controlproperties+xml"/>
  <Override PartName="/xl/ctrlProps/ctrlProp139.xml" ContentType="application/vnd.ms-excel.controlproperties+xml"/>
  <Override PartName="/xl/ctrlProps/ctrlProp140.xml" ContentType="application/vnd.ms-excel.controlproperties+xml"/>
  <Override PartName="/xl/ctrlProps/ctrlProp141.xml" ContentType="application/vnd.ms-excel.controlproperties+xml"/>
  <Override PartName="/xl/ctrlProps/ctrlProp142.xml" ContentType="application/vnd.ms-excel.controlproperties+xml"/>
  <Override PartName="/xl/ctrlProps/ctrlProp143.xml" ContentType="application/vnd.ms-excel.controlproperties+xml"/>
  <Override PartName="/xl/ctrlProps/ctrlProp144.xml" ContentType="application/vnd.ms-excel.controlproperties+xml"/>
  <Override PartName="/xl/ctrlProps/ctrlProp145.xml" ContentType="application/vnd.ms-excel.controlproperties+xml"/>
  <Override PartName="/xl/ctrlProps/ctrlProp146.xml" ContentType="application/vnd.ms-excel.controlproperties+xml"/>
  <Override PartName="/xl/ctrlProps/ctrlProp147.xml" ContentType="application/vnd.ms-excel.controlproperties+xml"/>
  <Override PartName="/xl/ctrlProps/ctrlProp148.xml" ContentType="application/vnd.ms-excel.controlproperties+xml"/>
  <Override PartName="/xl/ctrlProps/ctrlProp149.xml" ContentType="application/vnd.ms-excel.controlproperties+xml"/>
  <Override PartName="/xl/ctrlProps/ctrlProp150.xml" ContentType="application/vnd.ms-excel.controlproperties+xml"/>
  <Override PartName="/xl/ctrlProps/ctrlProp151.xml" ContentType="application/vnd.ms-excel.controlproperties+xml"/>
  <Override PartName="/xl/ctrlProps/ctrlProp152.xml" ContentType="application/vnd.ms-excel.controlproperties+xml"/>
  <Override PartName="/xl/ctrlProps/ctrlProp153.xml" ContentType="application/vnd.ms-excel.controlproperties+xml"/>
  <Override PartName="/xl/ctrlProps/ctrlProp154.xml" ContentType="application/vnd.ms-excel.controlproperties+xml"/>
  <Override PartName="/xl/ctrlProps/ctrlProp155.xml" ContentType="application/vnd.ms-excel.controlproperties+xml"/>
  <Override PartName="/xl/ctrlProps/ctrlProp156.xml" ContentType="application/vnd.ms-excel.controlproperties+xml"/>
  <Override PartName="/xl/ctrlProps/ctrlProp157.xml" ContentType="application/vnd.ms-excel.controlproperties+xml"/>
  <Override PartName="/xl/ctrlProps/ctrlProp158.xml" ContentType="application/vnd.ms-excel.controlproperties+xml"/>
  <Override PartName="/xl/ctrlProps/ctrlProp159.xml" ContentType="application/vnd.ms-excel.controlproperties+xml"/>
  <Override PartName="/xl/ctrlProps/ctrlProp160.xml" ContentType="application/vnd.ms-excel.controlproperties+xml"/>
  <Override PartName="/xl/ctrlProps/ctrlProp161.xml" ContentType="application/vnd.ms-excel.controlproperties+xml"/>
  <Override PartName="/xl/ctrlProps/ctrlProp162.xml" ContentType="application/vnd.ms-excel.controlproperties+xml"/>
  <Override PartName="/xl/ctrlProps/ctrlProp163.xml" ContentType="application/vnd.ms-excel.controlproperties+xml"/>
  <Override PartName="/xl/ctrlProps/ctrlProp164.xml" ContentType="application/vnd.ms-excel.controlproperties+xml"/>
  <Override PartName="/xl/ctrlProps/ctrlProp165.xml" ContentType="application/vnd.ms-excel.controlproperties+xml"/>
  <Override PartName="/xl/ctrlProps/ctrlProp166.xml" ContentType="application/vnd.ms-excel.controlproperties+xml"/>
  <Override PartName="/xl/ctrlProps/ctrlProp167.xml" ContentType="application/vnd.ms-excel.controlproperties+xml"/>
  <Override PartName="/xl/ctrlProps/ctrlProp168.xml" ContentType="application/vnd.ms-excel.controlproperties+xml"/>
  <Override PartName="/xl/ctrlProps/ctrlProp169.xml" ContentType="application/vnd.ms-excel.controlproperties+xml"/>
  <Override PartName="/xl/ctrlProps/ctrlProp170.xml" ContentType="application/vnd.ms-excel.controlproperties+xml"/>
  <Override PartName="/xl/ctrlProps/ctrlProp171.xml" ContentType="application/vnd.ms-excel.controlproperties+xml"/>
  <Override PartName="/xl/ctrlProps/ctrlProp172.xml" ContentType="application/vnd.ms-excel.controlproperties+xml"/>
  <Override PartName="/xl/ctrlProps/ctrlProp173.xml" ContentType="application/vnd.ms-excel.controlproperties+xml"/>
  <Override PartName="/xl/ctrlProps/ctrlProp174.xml" ContentType="application/vnd.ms-excel.controlproperties+xml"/>
  <Override PartName="/xl/ctrlProps/ctrlProp175.xml" ContentType="application/vnd.ms-excel.controlproperties+xml"/>
  <Override PartName="/xl/ctrlProps/ctrlProp176.xml" ContentType="application/vnd.ms-excel.controlproperties+xml"/>
  <Override PartName="/xl/ctrlProps/ctrlProp177.xml" ContentType="application/vnd.ms-excel.controlproperties+xml"/>
  <Override PartName="/xl/ctrlProps/ctrlProp178.xml" ContentType="application/vnd.ms-excel.controlproperties+xml"/>
  <Override PartName="/xl/ctrlProps/ctrlProp179.xml" ContentType="application/vnd.ms-excel.controlproperties+xml"/>
  <Override PartName="/xl/ctrlProps/ctrlProp180.xml" ContentType="application/vnd.ms-excel.controlproperties+xml"/>
  <Override PartName="/xl/ctrlProps/ctrlProp181.xml" ContentType="application/vnd.ms-excel.controlproperties+xml"/>
  <Override PartName="/xl/ctrlProps/ctrlProp182.xml" ContentType="application/vnd.ms-excel.controlproperties+xml"/>
  <Override PartName="/xl/ctrlProps/ctrlProp183.xml" ContentType="application/vnd.ms-excel.controlproperties+xml"/>
  <Override PartName="/xl/ctrlProps/ctrlProp184.xml" ContentType="application/vnd.ms-excel.controlproperties+xml"/>
  <Override PartName="/xl/ctrlProps/ctrlProp185.xml" ContentType="application/vnd.ms-excel.controlproperties+xml"/>
  <Override PartName="/xl/ctrlProps/ctrlProp186.xml" ContentType="application/vnd.ms-excel.controlproperties+xml"/>
  <Override PartName="/xl/ctrlProps/ctrlProp187.xml" ContentType="application/vnd.ms-excel.controlproperties+xml"/>
  <Override PartName="/xl/ctrlProps/ctrlProp188.xml" ContentType="application/vnd.ms-excel.controlproperties+xml"/>
  <Override PartName="/xl/ctrlProps/ctrlProp189.xml" ContentType="application/vnd.ms-excel.controlproperties+xml"/>
  <Override PartName="/xl/ctrlProps/ctrlProp190.xml" ContentType="application/vnd.ms-excel.controlproperties+xml"/>
  <Override PartName="/xl/ctrlProps/ctrlProp191.xml" ContentType="application/vnd.ms-excel.controlproperties+xml"/>
  <Override PartName="/xl/ctrlProps/ctrlProp192.xml" ContentType="application/vnd.ms-excel.controlproperties+xml"/>
  <Override PartName="/xl/ctrlProps/ctrlProp193.xml" ContentType="application/vnd.ms-excel.controlproperties+xml"/>
  <Override PartName="/xl/ctrlProps/ctrlProp194.xml" ContentType="application/vnd.ms-excel.controlproperties+xml"/>
  <Override PartName="/xl/ctrlProps/ctrlProp195.xml" ContentType="application/vnd.ms-excel.controlproperties+xml"/>
  <Override PartName="/xl/ctrlProps/ctrlProp196.xml" ContentType="application/vnd.ms-excel.controlproperties+xml"/>
  <Override PartName="/xl/ctrlProps/ctrlProp197.xml" ContentType="application/vnd.ms-excel.controlproperties+xml"/>
  <Override PartName="/xl/ctrlProps/ctrlProp198.xml" ContentType="application/vnd.ms-excel.controlproperties+xml"/>
  <Override PartName="/xl/ctrlProps/ctrlProp199.xml" ContentType="application/vnd.ms-excel.controlproperties+xml"/>
  <Override PartName="/xl/ctrlProps/ctrlProp200.xml" ContentType="application/vnd.ms-excel.controlproperties+xml"/>
  <Override PartName="/xl/ctrlProps/ctrlProp201.xml" ContentType="application/vnd.ms-excel.controlproperties+xml"/>
  <Override PartName="/xl/ctrlProps/ctrlProp202.xml" ContentType="application/vnd.ms-excel.controlproperties+xml"/>
  <Override PartName="/xl/ctrlProps/ctrlProp203.xml" ContentType="application/vnd.ms-excel.controlproperties+xml"/>
  <Override PartName="/xl/ctrlProps/ctrlProp204.xml" ContentType="application/vnd.ms-excel.controlproperties+xml"/>
  <Override PartName="/xl/ctrlProps/ctrlProp205.xml" ContentType="application/vnd.ms-excel.controlproperties+xml"/>
  <Override PartName="/xl/ctrlProps/ctrlProp206.xml" ContentType="application/vnd.ms-excel.controlproperties+xml"/>
  <Override PartName="/xl/ctrlProps/ctrlProp207.xml" ContentType="application/vnd.ms-excel.controlproperties+xml"/>
  <Override PartName="/xl/ctrlProps/ctrlProp208.xml" ContentType="application/vnd.ms-excel.controlproperties+xml"/>
  <Override PartName="/xl/ctrlProps/ctrlProp209.xml" ContentType="application/vnd.ms-excel.controlproperties+xml"/>
  <Override PartName="/xl/ctrlProps/ctrlProp210.xml" ContentType="application/vnd.ms-excel.controlproperties+xml"/>
  <Override PartName="/xl/ctrlProps/ctrlProp211.xml" ContentType="application/vnd.ms-excel.controlproperties+xml"/>
  <Override PartName="/xl/ctrlProps/ctrlProp212.xml" ContentType="application/vnd.ms-excel.controlproperties+xml"/>
  <Override PartName="/xl/ctrlProps/ctrlProp213.xml" ContentType="application/vnd.ms-excel.controlproperties+xml"/>
  <Override PartName="/xl/ctrlProps/ctrlProp214.xml" ContentType="application/vnd.ms-excel.controlproperties+xml"/>
  <Override PartName="/xl/ctrlProps/ctrlProp215.xml" ContentType="application/vnd.ms-excel.controlproperties+xml"/>
  <Override PartName="/xl/ctrlProps/ctrlProp216.xml" ContentType="application/vnd.ms-excel.controlproperties+xml"/>
  <Override PartName="/xl/ctrlProps/ctrlProp217.xml" ContentType="application/vnd.ms-excel.controlproperties+xml"/>
  <Override PartName="/xl/ctrlProps/ctrlProp218.xml" ContentType="application/vnd.ms-excel.controlproperties+xml"/>
  <Override PartName="/xl/ctrlProps/ctrlProp219.xml" ContentType="application/vnd.ms-excel.controlproperties+xml"/>
  <Override PartName="/xl/ctrlProps/ctrlProp220.xml" ContentType="application/vnd.ms-excel.controlproperties+xml"/>
  <Override PartName="/xl/ctrlProps/ctrlProp221.xml" ContentType="application/vnd.ms-excel.controlproperties+xml"/>
  <Override PartName="/xl/ctrlProps/ctrlProp222.xml" ContentType="application/vnd.ms-excel.controlproperties+xml"/>
  <Override PartName="/xl/ctrlProps/ctrlProp223.xml" ContentType="application/vnd.ms-excel.controlproperties+xml"/>
  <Override PartName="/xl/ctrlProps/ctrlProp224.xml" ContentType="application/vnd.ms-excel.controlproperties+xml"/>
  <Override PartName="/xl/ctrlProps/ctrlProp225.xml" ContentType="application/vnd.ms-excel.controlproperties+xml"/>
  <Override PartName="/xl/ctrlProps/ctrlProp226.xml" ContentType="application/vnd.ms-excel.controlproperties+xml"/>
  <Override PartName="/xl/ctrlProps/ctrlProp227.xml" ContentType="application/vnd.ms-excel.controlproperties+xml"/>
  <Override PartName="/xl/ctrlProps/ctrlProp228.xml" ContentType="application/vnd.ms-excel.controlproperties+xml"/>
  <Override PartName="/xl/ctrlProps/ctrlProp229.xml" ContentType="application/vnd.ms-excel.controlproperties+xml"/>
  <Override PartName="/xl/ctrlProps/ctrlProp230.xml" ContentType="application/vnd.ms-excel.controlproperties+xml"/>
  <Override PartName="/xl/ctrlProps/ctrlProp231.xml" ContentType="application/vnd.ms-excel.controlproperties+xml"/>
  <Override PartName="/xl/ctrlProps/ctrlProp232.xml" ContentType="application/vnd.ms-excel.controlproperties+xml"/>
  <Override PartName="/xl/ctrlProps/ctrlProp233.xml" ContentType="application/vnd.ms-excel.controlproperties+xml"/>
  <Override PartName="/xl/ctrlProps/ctrlProp234.xml" ContentType="application/vnd.ms-excel.controlproperties+xml"/>
  <Override PartName="/xl/ctrlProps/ctrlProp235.xml" ContentType="application/vnd.ms-excel.controlproperties+xml"/>
  <Override PartName="/xl/ctrlProps/ctrlProp236.xml" ContentType="application/vnd.ms-excel.controlproperties+xml"/>
  <Override PartName="/xl/ctrlProps/ctrlProp237.xml" ContentType="application/vnd.ms-excel.controlproperties+xml"/>
  <Override PartName="/xl/ctrlProps/ctrlProp238.xml" ContentType="application/vnd.ms-excel.controlproperties+xml"/>
  <Override PartName="/xl/ctrlProps/ctrlProp239.xml" ContentType="application/vnd.ms-excel.controlproperties+xml"/>
  <Override PartName="/xl/ctrlProps/ctrlProp240.xml" ContentType="application/vnd.ms-excel.controlproperties+xml"/>
  <Override PartName="/xl/ctrlProps/ctrlProp241.xml" ContentType="application/vnd.ms-excel.controlproperties+xml"/>
  <Override PartName="/xl/ctrlProps/ctrlProp242.xml" ContentType="application/vnd.ms-excel.controlproperties+xml"/>
  <Override PartName="/xl/ctrlProps/ctrlProp243.xml" ContentType="application/vnd.ms-excel.controlproperties+xml"/>
  <Override PartName="/xl/ctrlProps/ctrlProp244.xml" ContentType="application/vnd.ms-excel.controlproperties+xml"/>
  <Override PartName="/xl/ctrlProps/ctrlProp245.xml" ContentType="application/vnd.ms-excel.controlproperties+xml"/>
  <Override PartName="/xl/ctrlProps/ctrlProp246.xml" ContentType="application/vnd.ms-excel.controlproperties+xml"/>
  <Override PartName="/xl/ctrlProps/ctrlProp247.xml" ContentType="application/vnd.ms-excel.controlproperties+xml"/>
  <Override PartName="/xl/ctrlProps/ctrlProp248.xml" ContentType="application/vnd.ms-excel.controlproperties+xml"/>
  <Override PartName="/xl/ctrlProps/ctrlProp249.xml" ContentType="application/vnd.ms-excel.controlproperties+xml"/>
  <Override PartName="/xl/ctrlProps/ctrlProp250.xml" ContentType="application/vnd.ms-excel.controlproperties+xml"/>
  <Override PartName="/xl/ctrlProps/ctrlProp251.xml" ContentType="application/vnd.ms-excel.controlproperties+xml"/>
  <Override PartName="/xl/ctrlProps/ctrlProp252.xml" ContentType="application/vnd.ms-excel.controlproperties+xml"/>
  <Override PartName="/xl/ctrlProps/ctrlProp253.xml" ContentType="application/vnd.ms-excel.controlproperties+xml"/>
  <Override PartName="/xl/ctrlProps/ctrlProp254.xml" ContentType="application/vnd.ms-excel.controlproperties+xml"/>
  <Override PartName="/xl/ctrlProps/ctrlProp255.xml" ContentType="application/vnd.ms-excel.controlproperties+xml"/>
  <Override PartName="/xl/ctrlProps/ctrlProp256.xml" ContentType="application/vnd.ms-excel.controlproperties+xml"/>
  <Override PartName="/xl/ctrlProps/ctrlProp257.xml" ContentType="application/vnd.ms-excel.controlproperties+xml"/>
  <Override PartName="/xl/ctrlProps/ctrlProp258.xml" ContentType="application/vnd.ms-excel.controlproperties+xml"/>
  <Override PartName="/xl/ctrlProps/ctrlProp259.xml" ContentType="application/vnd.ms-excel.controlproperties+xml"/>
  <Override PartName="/xl/ctrlProps/ctrlProp260.xml" ContentType="application/vnd.ms-excel.controlproperties+xml"/>
  <Override PartName="/xl/ctrlProps/ctrlProp261.xml" ContentType="application/vnd.ms-excel.controlproperties+xml"/>
  <Override PartName="/xl/ctrlProps/ctrlProp262.xml" ContentType="application/vnd.ms-excel.controlproperties+xml"/>
  <Override PartName="/xl/ctrlProps/ctrlProp263.xml" ContentType="application/vnd.ms-excel.controlproperties+xml"/>
  <Override PartName="/xl/ctrlProps/ctrlProp264.xml" ContentType="application/vnd.ms-excel.controlproperties+xml"/>
  <Override PartName="/xl/ctrlProps/ctrlProp265.xml" ContentType="application/vnd.ms-excel.controlproperties+xml"/>
  <Override PartName="/xl/ctrlProps/ctrlProp266.xml" ContentType="application/vnd.ms-excel.controlproperties+xml"/>
  <Override PartName="/xl/ctrlProps/ctrlProp267.xml" ContentType="application/vnd.ms-excel.controlproperties+xml"/>
  <Override PartName="/xl/ctrlProps/ctrlProp268.xml" ContentType="application/vnd.ms-excel.controlproperties+xml"/>
  <Override PartName="/xl/ctrlProps/ctrlProp269.xml" ContentType="application/vnd.ms-excel.controlproperties+xml"/>
  <Override PartName="/xl/ctrlProps/ctrlProp270.xml" ContentType="application/vnd.ms-excel.controlproperties+xml"/>
  <Override PartName="/xl/ctrlProps/ctrlProp271.xml" ContentType="application/vnd.ms-excel.controlproperties+xml"/>
  <Override PartName="/xl/ctrlProps/ctrlProp272.xml" ContentType="application/vnd.ms-excel.controlproperties+xml"/>
  <Override PartName="/xl/ctrlProps/ctrlProp273.xml" ContentType="application/vnd.ms-excel.controlproperties+xml"/>
  <Override PartName="/xl/ctrlProps/ctrlProp274.xml" ContentType="application/vnd.ms-excel.controlproperties+xml"/>
  <Override PartName="/xl/ctrlProps/ctrlProp275.xml" ContentType="application/vnd.ms-excel.controlproperties+xml"/>
  <Override PartName="/xl/ctrlProps/ctrlProp276.xml" ContentType="application/vnd.ms-excel.controlproperties+xml"/>
  <Override PartName="/xl/ctrlProps/ctrlProp277.xml" ContentType="application/vnd.ms-excel.controlproperties+xml"/>
  <Override PartName="/xl/ctrlProps/ctrlProp278.xml" ContentType="application/vnd.ms-excel.controlproperties+xml"/>
  <Override PartName="/xl/ctrlProps/ctrlProp279.xml" ContentType="application/vnd.ms-excel.controlproperties+xml"/>
  <Override PartName="/xl/ctrlProps/ctrlProp280.xml" ContentType="application/vnd.ms-excel.controlproperties+xml"/>
  <Override PartName="/xl/ctrlProps/ctrlProp281.xml" ContentType="application/vnd.ms-excel.controlproperties+xml"/>
  <Override PartName="/xl/ctrlProps/ctrlProp282.xml" ContentType="application/vnd.ms-excel.controlproperties+xml"/>
  <Override PartName="/xl/ctrlProps/ctrlProp283.xml" ContentType="application/vnd.ms-excel.controlproperties+xml"/>
  <Override PartName="/xl/ctrlProps/ctrlProp284.xml" ContentType="application/vnd.ms-excel.controlproperties+xml"/>
  <Override PartName="/xl/ctrlProps/ctrlProp285.xml" ContentType="application/vnd.ms-excel.controlproperties+xml"/>
  <Override PartName="/xl/ctrlProps/ctrlProp286.xml" ContentType="application/vnd.ms-excel.controlproperties+xml"/>
  <Override PartName="/xl/ctrlProps/ctrlProp287.xml" ContentType="application/vnd.ms-excel.controlproperties+xml"/>
  <Override PartName="/xl/ctrlProps/ctrlProp288.xml" ContentType="application/vnd.ms-excel.controlproperties+xml"/>
  <Override PartName="/xl/ctrlProps/ctrlProp289.xml" ContentType="application/vnd.ms-excel.controlproperties+xml"/>
  <Override PartName="/xl/ctrlProps/ctrlProp290.xml" ContentType="application/vnd.ms-excel.controlproperties+xml"/>
  <Override PartName="/xl/ctrlProps/ctrlProp291.xml" ContentType="application/vnd.ms-excel.controlproperties+xml"/>
  <Override PartName="/xl/ctrlProps/ctrlProp292.xml" ContentType="application/vnd.ms-excel.controlproperties+xml"/>
  <Override PartName="/xl/ctrlProps/ctrlProp293.xml" ContentType="application/vnd.ms-excel.controlproperties+xml"/>
  <Override PartName="/xl/ctrlProps/ctrlProp294.xml" ContentType="application/vnd.ms-excel.controlproperties+xml"/>
  <Override PartName="/xl/ctrlProps/ctrlProp295.xml" ContentType="application/vnd.ms-excel.controlproperties+xml"/>
  <Override PartName="/xl/ctrlProps/ctrlProp296.xml" ContentType="application/vnd.ms-excel.controlproperties+xml"/>
  <Override PartName="/xl/ctrlProps/ctrlProp297.xml" ContentType="application/vnd.ms-excel.controlproperties+xml"/>
  <Override PartName="/xl/ctrlProps/ctrlProp298.xml" ContentType="application/vnd.ms-excel.controlproperties+xml"/>
  <Override PartName="/xl/ctrlProps/ctrlProp299.xml" ContentType="application/vnd.ms-excel.controlproperties+xml"/>
  <Override PartName="/xl/ctrlProps/ctrlProp300.xml" ContentType="application/vnd.ms-excel.controlproperties+xml"/>
  <Override PartName="/xl/ctrlProps/ctrlProp301.xml" ContentType="application/vnd.ms-excel.controlproperties+xml"/>
  <Override PartName="/xl/ctrlProps/ctrlProp302.xml" ContentType="application/vnd.ms-excel.controlproperties+xml"/>
  <Override PartName="/xl/ctrlProps/ctrlProp303.xml" ContentType="application/vnd.ms-excel.controlproperties+xml"/>
  <Override PartName="/xl/ctrlProps/ctrlProp304.xml" ContentType="application/vnd.ms-excel.controlproperties+xml"/>
  <Override PartName="/xl/ctrlProps/ctrlProp305.xml" ContentType="application/vnd.ms-excel.controlproperties+xml"/>
  <Override PartName="/xl/ctrlProps/ctrlProp306.xml" ContentType="application/vnd.ms-excel.controlproperties+xml"/>
  <Override PartName="/xl/ctrlProps/ctrlProp307.xml" ContentType="application/vnd.ms-excel.controlproperties+xml"/>
  <Override PartName="/xl/ctrlProps/ctrlProp308.xml" ContentType="application/vnd.ms-excel.controlproperties+xml"/>
  <Override PartName="/xl/ctrlProps/ctrlProp309.xml" ContentType="application/vnd.ms-excel.controlproperties+xml"/>
  <Override PartName="/xl/ctrlProps/ctrlProp310.xml" ContentType="application/vnd.ms-excel.controlproperties+xml"/>
  <Override PartName="/xl/ctrlProps/ctrlProp311.xml" ContentType="application/vnd.ms-excel.controlproperties+xml"/>
  <Override PartName="/xl/ctrlProps/ctrlProp312.xml" ContentType="application/vnd.ms-excel.controlproperties+xml"/>
  <Override PartName="/xl/ctrlProps/ctrlProp313.xml" ContentType="application/vnd.ms-excel.controlproperties+xml"/>
  <Override PartName="/xl/ctrlProps/ctrlProp314.xml" ContentType="application/vnd.ms-excel.controlproperties+xml"/>
  <Override PartName="/xl/ctrlProps/ctrlProp315.xml" ContentType="application/vnd.ms-excel.controlproperties+xml"/>
  <Override PartName="/xl/ctrlProps/ctrlProp316.xml" ContentType="application/vnd.ms-excel.controlproperties+xml"/>
  <Override PartName="/xl/ctrlProps/ctrlProp317.xml" ContentType="application/vnd.ms-excel.controlproperties+xml"/>
  <Override PartName="/xl/ctrlProps/ctrlProp318.xml" ContentType="application/vnd.ms-excel.controlproperties+xml"/>
  <Override PartName="/xl/ctrlProps/ctrlProp319.xml" ContentType="application/vnd.ms-excel.controlproperties+xml"/>
  <Override PartName="/xl/ctrlProps/ctrlProp320.xml" ContentType="application/vnd.ms-excel.controlproperties+xml"/>
  <Override PartName="/xl/ctrlProps/ctrlProp321.xml" ContentType="application/vnd.ms-excel.controlproperties+xml"/>
  <Override PartName="/xl/ctrlProps/ctrlProp322.xml" ContentType="application/vnd.ms-excel.controlproperties+xml"/>
  <Override PartName="/xl/ctrlProps/ctrlProp323.xml" ContentType="application/vnd.ms-excel.controlproperties+xml"/>
  <Override PartName="/xl/ctrlProps/ctrlProp324.xml" ContentType="application/vnd.ms-excel.controlproperties+xml"/>
  <Override PartName="/xl/ctrlProps/ctrlProp325.xml" ContentType="application/vnd.ms-excel.controlproperties+xml"/>
  <Override PartName="/xl/ctrlProps/ctrlProp326.xml" ContentType="application/vnd.ms-excel.controlproperties+xml"/>
  <Override PartName="/xl/ctrlProps/ctrlProp327.xml" ContentType="application/vnd.ms-excel.controlproperties+xml"/>
  <Override PartName="/xl/ctrlProps/ctrlProp328.xml" ContentType="application/vnd.ms-excel.controlproperties+xml"/>
  <Override PartName="/xl/ctrlProps/ctrlProp329.xml" ContentType="application/vnd.ms-excel.controlproperties+xml"/>
  <Override PartName="/xl/ctrlProps/ctrlProp330.xml" ContentType="application/vnd.ms-excel.controlproperties+xml"/>
  <Override PartName="/xl/ctrlProps/ctrlProp331.xml" ContentType="application/vnd.ms-excel.controlproperties+xml"/>
  <Override PartName="/xl/ctrlProps/ctrlProp332.xml" ContentType="application/vnd.ms-excel.controlproperties+xml"/>
  <Override PartName="/xl/ctrlProps/ctrlProp333.xml" ContentType="application/vnd.ms-excel.controlproperties+xml"/>
  <Override PartName="/xl/ctrlProps/ctrlProp334.xml" ContentType="application/vnd.ms-excel.controlproperties+xml"/>
  <Override PartName="/xl/ctrlProps/ctrlProp335.xml" ContentType="application/vnd.ms-excel.controlproperties+xml"/>
  <Override PartName="/xl/ctrlProps/ctrlProp336.xml" ContentType="application/vnd.ms-excel.controlproperties+xml"/>
  <Override PartName="/xl/ctrlProps/ctrlProp337.xml" ContentType="application/vnd.ms-excel.controlproperties+xml"/>
  <Override PartName="/xl/ctrlProps/ctrlProp338.xml" ContentType="application/vnd.ms-excel.controlproperties+xml"/>
  <Override PartName="/xl/ctrlProps/ctrlProp339.xml" ContentType="application/vnd.ms-excel.controlproperties+xml"/>
  <Override PartName="/xl/ctrlProps/ctrlProp340.xml" ContentType="application/vnd.ms-excel.controlproperties+xml"/>
  <Override PartName="/xl/ctrlProps/ctrlProp341.xml" ContentType="application/vnd.ms-excel.controlproperties+xml"/>
  <Override PartName="/xl/ctrlProps/ctrlProp342.xml" ContentType="application/vnd.ms-excel.controlproperties+xml"/>
  <Override PartName="/xl/ctrlProps/ctrlProp343.xml" ContentType="application/vnd.ms-excel.controlproperties+xml"/>
  <Override PartName="/xl/ctrlProps/ctrlProp344.xml" ContentType="application/vnd.ms-excel.controlproperties+xml"/>
  <Override PartName="/xl/ctrlProps/ctrlProp345.xml" ContentType="application/vnd.ms-excel.controlproperties+xml"/>
  <Override PartName="/xl/ctrlProps/ctrlProp346.xml" ContentType="application/vnd.ms-excel.controlproperties+xml"/>
  <Override PartName="/xl/ctrlProps/ctrlProp347.xml" ContentType="application/vnd.ms-excel.controlproperties+xml"/>
  <Override PartName="/xl/ctrlProps/ctrlProp348.xml" ContentType="application/vnd.ms-excel.controlproperties+xml"/>
  <Override PartName="/xl/ctrlProps/ctrlProp349.xml" ContentType="application/vnd.ms-excel.controlproperties+xml"/>
  <Override PartName="/xl/ctrlProps/ctrlProp350.xml" ContentType="application/vnd.ms-excel.controlproperties+xml"/>
  <Override PartName="/xl/ctrlProps/ctrlProp351.xml" ContentType="application/vnd.ms-excel.controlproperties+xml"/>
  <Override PartName="/xl/ctrlProps/ctrlProp352.xml" ContentType="application/vnd.ms-excel.controlproperties+xml"/>
  <Override PartName="/xl/ctrlProps/ctrlProp353.xml" ContentType="application/vnd.ms-excel.controlproperties+xml"/>
  <Override PartName="/xl/ctrlProps/ctrlProp354.xml" ContentType="application/vnd.ms-excel.controlproperties+xml"/>
  <Override PartName="/xl/ctrlProps/ctrlProp355.xml" ContentType="application/vnd.ms-excel.controlproperties+xml"/>
  <Override PartName="/xl/ctrlProps/ctrlProp356.xml" ContentType="application/vnd.ms-excel.controlproperties+xml"/>
  <Override PartName="/xl/ctrlProps/ctrlProp357.xml" ContentType="application/vnd.ms-excel.controlproperties+xml"/>
  <Override PartName="/xl/ctrlProps/ctrlProp358.xml" ContentType="application/vnd.ms-excel.controlproperties+xml"/>
  <Override PartName="/xl/ctrlProps/ctrlProp359.xml" ContentType="application/vnd.ms-excel.controlproperties+xml"/>
  <Override PartName="/xl/ctrlProps/ctrlProp360.xml" ContentType="application/vnd.ms-excel.controlproperties+xml"/>
  <Override PartName="/xl/ctrlProps/ctrlProp361.xml" ContentType="application/vnd.ms-excel.controlproperties+xml"/>
  <Override PartName="/xl/ctrlProps/ctrlProp362.xml" ContentType="application/vnd.ms-excel.controlproperties+xml"/>
  <Override PartName="/xl/ctrlProps/ctrlProp363.xml" ContentType="application/vnd.ms-excel.controlproperties+xml"/>
  <Override PartName="/xl/ctrlProps/ctrlProp364.xml" ContentType="application/vnd.ms-excel.controlproperties+xml"/>
  <Override PartName="/xl/ctrlProps/ctrlProp365.xml" ContentType="application/vnd.ms-excel.controlproperties+xml"/>
  <Override PartName="/xl/ctrlProps/ctrlProp366.xml" ContentType="application/vnd.ms-excel.controlproperties+xml"/>
  <Override PartName="/xl/ctrlProps/ctrlProp367.xml" ContentType="application/vnd.ms-excel.controlproperties+xml"/>
  <Override PartName="/xl/ctrlProps/ctrlProp368.xml" ContentType="application/vnd.ms-excel.controlproperties+xml"/>
  <Override PartName="/xl/ctrlProps/ctrlProp369.xml" ContentType="application/vnd.ms-excel.controlproperties+xml"/>
  <Override PartName="/xl/ctrlProps/ctrlProp370.xml" ContentType="application/vnd.ms-excel.controlproperties+xml"/>
  <Override PartName="/xl/ctrlProps/ctrlProp371.xml" ContentType="application/vnd.ms-excel.controlproperties+xml"/>
  <Override PartName="/xl/ctrlProps/ctrlProp372.xml" ContentType="application/vnd.ms-excel.controlproperties+xml"/>
  <Override PartName="/xl/ctrlProps/ctrlProp373.xml" ContentType="application/vnd.ms-excel.controlproperties+xml"/>
  <Override PartName="/xl/ctrlProps/ctrlProp374.xml" ContentType="application/vnd.ms-excel.controlproperties+xml"/>
  <Override PartName="/xl/ctrlProps/ctrlProp375.xml" ContentType="application/vnd.ms-excel.controlproperties+xml"/>
  <Override PartName="/xl/ctrlProps/ctrlProp376.xml" ContentType="application/vnd.ms-excel.controlproperties+xml"/>
  <Override PartName="/xl/ctrlProps/ctrlProp377.xml" ContentType="application/vnd.ms-excel.controlproperties+xml"/>
  <Override PartName="/xl/ctrlProps/ctrlProp378.xml" ContentType="application/vnd.ms-excel.controlproperties+xml"/>
  <Override PartName="/xl/ctrlProps/ctrlProp379.xml" ContentType="application/vnd.ms-excel.controlproperties+xml"/>
  <Override PartName="/xl/ctrlProps/ctrlProp380.xml" ContentType="application/vnd.ms-excel.controlproperties+xml"/>
  <Override PartName="/xl/ctrlProps/ctrlProp381.xml" ContentType="application/vnd.ms-excel.controlproperties+xml"/>
  <Override PartName="/xl/ctrlProps/ctrlProp382.xml" ContentType="application/vnd.ms-excel.controlproperties+xml"/>
  <Override PartName="/xl/ctrlProps/ctrlProp383.xml" ContentType="application/vnd.ms-excel.controlproperties+xml"/>
  <Override PartName="/xl/ctrlProps/ctrlProp384.xml" ContentType="application/vnd.ms-excel.controlproperties+xml"/>
  <Override PartName="/xl/ctrlProps/ctrlProp385.xml" ContentType="application/vnd.ms-excel.controlproperties+xml"/>
  <Override PartName="/xl/ctrlProps/ctrlProp386.xml" ContentType="application/vnd.ms-excel.controlproperties+xml"/>
  <Override PartName="/xl/ctrlProps/ctrlProp387.xml" ContentType="application/vnd.ms-excel.controlproperties+xml"/>
  <Override PartName="/xl/ctrlProps/ctrlProp388.xml" ContentType="application/vnd.ms-excel.controlproperties+xml"/>
  <Override PartName="/xl/ctrlProps/ctrlProp389.xml" ContentType="application/vnd.ms-excel.controlproperties+xml"/>
  <Override PartName="/xl/ctrlProps/ctrlProp390.xml" ContentType="application/vnd.ms-excel.controlproperties+xml"/>
  <Override PartName="/xl/ctrlProps/ctrlProp391.xml" ContentType="application/vnd.ms-excel.controlproperties+xml"/>
  <Override PartName="/xl/ctrlProps/ctrlProp392.xml" ContentType="application/vnd.ms-excel.controlproperties+xml"/>
  <Override PartName="/xl/ctrlProps/ctrlProp393.xml" ContentType="application/vnd.ms-excel.controlproperties+xml"/>
  <Override PartName="/xl/ctrlProps/ctrlProp394.xml" ContentType="application/vnd.ms-excel.controlproperties+xml"/>
  <Override PartName="/xl/ctrlProps/ctrlProp395.xml" ContentType="application/vnd.ms-excel.controlproperties+xml"/>
  <Override PartName="/xl/ctrlProps/ctrlProp396.xml" ContentType="application/vnd.ms-excel.controlproperties+xml"/>
  <Override PartName="/xl/ctrlProps/ctrlProp397.xml" ContentType="application/vnd.ms-excel.controlproperties+xml"/>
  <Override PartName="/xl/ctrlProps/ctrlProp398.xml" ContentType="application/vnd.ms-excel.controlproperties+xml"/>
  <Override PartName="/xl/ctrlProps/ctrlProp399.xml" ContentType="application/vnd.ms-excel.controlproperties+xml"/>
  <Override PartName="/xl/ctrlProps/ctrlProp400.xml" ContentType="application/vnd.ms-excel.controlproperties+xml"/>
  <Override PartName="/xl/ctrlProps/ctrlProp401.xml" ContentType="application/vnd.ms-excel.controlproperties+xml"/>
  <Override PartName="/xl/ctrlProps/ctrlProp402.xml" ContentType="application/vnd.ms-excel.controlproperties+xml"/>
  <Override PartName="/xl/ctrlProps/ctrlProp403.xml" ContentType="application/vnd.ms-excel.controlproperties+xml"/>
  <Override PartName="/xl/ctrlProps/ctrlProp404.xml" ContentType="application/vnd.ms-excel.controlproperties+xml"/>
  <Override PartName="/xl/ctrlProps/ctrlProp405.xml" ContentType="application/vnd.ms-excel.controlproperties+xml"/>
  <Override PartName="/xl/ctrlProps/ctrlProp406.xml" ContentType="application/vnd.ms-excel.controlproperties+xml"/>
  <Override PartName="/xl/ctrlProps/ctrlProp407.xml" ContentType="application/vnd.ms-excel.controlproperties+xml"/>
  <Override PartName="/xl/ctrlProps/ctrlProp408.xml" ContentType="application/vnd.ms-excel.controlproperties+xml"/>
  <Override PartName="/xl/ctrlProps/ctrlProp409.xml" ContentType="application/vnd.ms-excel.controlproperties+xml"/>
  <Override PartName="/xl/ctrlProps/ctrlProp410.xml" ContentType="application/vnd.ms-excel.controlproperties+xml"/>
  <Override PartName="/xl/ctrlProps/ctrlProp411.xml" ContentType="application/vnd.ms-excel.controlproperties+xml"/>
  <Override PartName="/xl/ctrlProps/ctrlProp412.xml" ContentType="application/vnd.ms-excel.controlproperties+xml"/>
  <Override PartName="/xl/ctrlProps/ctrlProp413.xml" ContentType="application/vnd.ms-excel.controlproperties+xml"/>
  <Override PartName="/xl/ctrlProps/ctrlProp414.xml" ContentType="application/vnd.ms-excel.controlproperties+xml"/>
  <Override PartName="/xl/ctrlProps/ctrlProp415.xml" ContentType="application/vnd.ms-excel.controlproperties+xml"/>
  <Override PartName="/xl/ctrlProps/ctrlProp416.xml" ContentType="application/vnd.ms-excel.controlproperties+xml"/>
  <Override PartName="/xl/ctrlProps/ctrlProp417.xml" ContentType="application/vnd.ms-excel.controlproperties+xml"/>
  <Override PartName="/xl/ctrlProps/ctrlProp418.xml" ContentType="application/vnd.ms-excel.controlproperties+xml"/>
  <Override PartName="/xl/ctrlProps/ctrlProp419.xml" ContentType="application/vnd.ms-excel.controlproperties+xml"/>
  <Override PartName="/xl/ctrlProps/ctrlProp420.xml" ContentType="application/vnd.ms-excel.controlproperties+xml"/>
  <Override PartName="/xl/ctrlProps/ctrlProp421.xml" ContentType="application/vnd.ms-excel.controlproperties+xml"/>
  <Override PartName="/xl/ctrlProps/ctrlProp422.xml" ContentType="application/vnd.ms-excel.controlproperties+xml"/>
  <Override PartName="/xl/ctrlProps/ctrlProp423.xml" ContentType="application/vnd.ms-excel.controlproperties+xml"/>
  <Override PartName="/xl/ctrlProps/ctrlProp424.xml" ContentType="application/vnd.ms-excel.controlproperties+xml"/>
  <Override PartName="/xl/ctrlProps/ctrlProp425.xml" ContentType="application/vnd.ms-excel.controlproperties+xml"/>
  <Override PartName="/xl/ctrlProps/ctrlProp426.xml" ContentType="application/vnd.ms-excel.controlproperties+xml"/>
  <Override PartName="/xl/ctrlProps/ctrlProp427.xml" ContentType="application/vnd.ms-excel.controlproperties+xml"/>
  <Override PartName="/xl/ctrlProps/ctrlProp428.xml" ContentType="application/vnd.ms-excel.controlproperties+xml"/>
  <Override PartName="/xl/ctrlProps/ctrlProp429.xml" ContentType="application/vnd.ms-excel.controlproperties+xml"/>
  <Override PartName="/xl/ctrlProps/ctrlProp430.xml" ContentType="application/vnd.ms-excel.controlproperties+xml"/>
  <Override PartName="/xl/ctrlProps/ctrlProp431.xml" ContentType="application/vnd.ms-excel.controlproperties+xml"/>
  <Override PartName="/xl/ctrlProps/ctrlProp432.xml" ContentType="application/vnd.ms-excel.controlproperties+xml"/>
  <Override PartName="/xl/ctrlProps/ctrlProp433.xml" ContentType="application/vnd.ms-excel.controlproperties+xml"/>
  <Override PartName="/xl/ctrlProps/ctrlProp434.xml" ContentType="application/vnd.ms-excel.controlproperties+xml"/>
  <Override PartName="/xl/ctrlProps/ctrlProp435.xml" ContentType="application/vnd.ms-excel.controlproperties+xml"/>
  <Override PartName="/xl/ctrlProps/ctrlProp436.xml" ContentType="application/vnd.ms-excel.controlproperties+xml"/>
  <Override PartName="/xl/ctrlProps/ctrlProp437.xml" ContentType="application/vnd.ms-excel.controlproperties+xml"/>
  <Override PartName="/xl/ctrlProps/ctrlProp438.xml" ContentType="application/vnd.ms-excel.controlproperties+xml"/>
  <Override PartName="/xl/ctrlProps/ctrlProp439.xml" ContentType="application/vnd.ms-excel.controlproperties+xml"/>
  <Override PartName="/xl/ctrlProps/ctrlProp440.xml" ContentType="application/vnd.ms-excel.controlproperties+xml"/>
  <Override PartName="/xl/ctrlProps/ctrlProp441.xml" ContentType="application/vnd.ms-excel.controlproperties+xml"/>
  <Override PartName="/xl/ctrlProps/ctrlProp442.xml" ContentType="application/vnd.ms-excel.controlproperties+xml"/>
  <Override PartName="/xl/ctrlProps/ctrlProp443.xml" ContentType="application/vnd.ms-excel.controlproperties+xml"/>
  <Override PartName="/xl/ctrlProps/ctrlProp444.xml" ContentType="application/vnd.ms-excel.controlproperties+xml"/>
  <Override PartName="/xl/ctrlProps/ctrlProp445.xml" ContentType="application/vnd.ms-excel.controlproperties+xml"/>
  <Override PartName="/xl/ctrlProps/ctrlProp446.xml" ContentType="application/vnd.ms-excel.controlproperties+xml"/>
  <Override PartName="/xl/ctrlProps/ctrlProp447.xml" ContentType="application/vnd.ms-excel.controlproperties+xml"/>
  <Override PartName="/xl/ctrlProps/ctrlProp448.xml" ContentType="application/vnd.ms-excel.controlproperties+xml"/>
  <Override PartName="/xl/ctrlProps/ctrlProp449.xml" ContentType="application/vnd.ms-excel.controlproperties+xml"/>
  <Override PartName="/xl/ctrlProps/ctrlProp450.xml" ContentType="application/vnd.ms-excel.controlproperties+xml"/>
  <Override PartName="/xl/ctrlProps/ctrlProp451.xml" ContentType="application/vnd.ms-excel.controlproperties+xml"/>
  <Override PartName="/xl/ctrlProps/ctrlProp452.xml" ContentType="application/vnd.ms-excel.controlproperties+xml"/>
  <Override PartName="/xl/ctrlProps/ctrlProp453.xml" ContentType="application/vnd.ms-excel.controlproperties+xml"/>
  <Override PartName="/xl/ctrlProps/ctrlProp454.xml" ContentType="application/vnd.ms-excel.controlproperties+xml"/>
  <Override PartName="/xl/ctrlProps/ctrlProp455.xml" ContentType="application/vnd.ms-excel.controlproperties+xml"/>
  <Override PartName="/xl/ctrlProps/ctrlProp456.xml" ContentType="application/vnd.ms-excel.controlproperties+xml"/>
  <Override PartName="/xl/ctrlProps/ctrlProp457.xml" ContentType="application/vnd.ms-excel.controlproperties+xml"/>
  <Override PartName="/xl/ctrlProps/ctrlProp458.xml" ContentType="application/vnd.ms-excel.controlproperties+xml"/>
  <Override PartName="/xl/ctrlProps/ctrlProp459.xml" ContentType="application/vnd.ms-excel.controlproperties+xml"/>
  <Override PartName="/xl/ctrlProps/ctrlProp460.xml" ContentType="application/vnd.ms-excel.controlproperties+xml"/>
  <Override PartName="/xl/ctrlProps/ctrlProp461.xml" ContentType="application/vnd.ms-excel.controlproperties+xml"/>
  <Override PartName="/xl/ctrlProps/ctrlProp462.xml" ContentType="application/vnd.ms-excel.controlproperties+xml"/>
  <Override PartName="/xl/ctrlProps/ctrlProp463.xml" ContentType="application/vnd.ms-excel.controlproperties+xml"/>
  <Override PartName="/xl/ctrlProps/ctrlProp464.xml" ContentType="application/vnd.ms-excel.controlproperties+xml"/>
  <Override PartName="/xl/ctrlProps/ctrlProp465.xml" ContentType="application/vnd.ms-excel.controlproperties+xml"/>
  <Override PartName="/xl/ctrlProps/ctrlProp466.xml" ContentType="application/vnd.ms-excel.controlproperties+xml"/>
  <Override PartName="/xl/ctrlProps/ctrlProp467.xml" ContentType="application/vnd.ms-excel.controlproperties+xml"/>
  <Override PartName="/xl/ctrlProps/ctrlProp468.xml" ContentType="application/vnd.ms-excel.controlproperties+xml"/>
  <Override PartName="/xl/ctrlProps/ctrlProp469.xml" ContentType="application/vnd.ms-excel.controlproperties+xml"/>
  <Override PartName="/xl/ctrlProps/ctrlProp470.xml" ContentType="application/vnd.ms-excel.controlproperties+xml"/>
  <Override PartName="/xl/ctrlProps/ctrlProp471.xml" ContentType="application/vnd.ms-excel.controlproperties+xml"/>
  <Override PartName="/xl/ctrlProps/ctrlProp472.xml" ContentType="application/vnd.ms-excel.controlproperties+xml"/>
  <Override PartName="/xl/ctrlProps/ctrlProp473.xml" ContentType="application/vnd.ms-excel.controlproperties+xml"/>
  <Override PartName="/xl/ctrlProps/ctrlProp474.xml" ContentType="application/vnd.ms-excel.controlproperties+xml"/>
  <Override PartName="/xl/ctrlProps/ctrlProp475.xml" ContentType="application/vnd.ms-excel.controlproperties+xml"/>
  <Override PartName="/xl/ctrlProps/ctrlProp476.xml" ContentType="application/vnd.ms-excel.controlproperties+xml"/>
  <Override PartName="/xl/ctrlProps/ctrlProp477.xml" ContentType="application/vnd.ms-excel.controlproperties+xml"/>
  <Override PartName="/xl/ctrlProps/ctrlProp478.xml" ContentType="application/vnd.ms-excel.controlproperties+xml"/>
  <Override PartName="/xl/ctrlProps/ctrlProp479.xml" ContentType="application/vnd.ms-excel.controlproperties+xml"/>
  <Override PartName="/xl/ctrlProps/ctrlProp480.xml" ContentType="application/vnd.ms-excel.controlproperties+xml"/>
  <Override PartName="/xl/ctrlProps/ctrlProp481.xml" ContentType="application/vnd.ms-excel.controlproperties+xml"/>
  <Override PartName="/xl/ctrlProps/ctrlProp482.xml" ContentType="application/vnd.ms-excel.controlproperties+xml"/>
  <Override PartName="/xl/ctrlProps/ctrlProp483.xml" ContentType="application/vnd.ms-excel.controlproperties+xml"/>
  <Override PartName="/xl/ctrlProps/ctrlProp484.xml" ContentType="application/vnd.ms-excel.controlproperties+xml"/>
  <Override PartName="/xl/ctrlProps/ctrlProp485.xml" ContentType="application/vnd.ms-excel.controlproperties+xml"/>
  <Override PartName="/xl/ctrlProps/ctrlProp486.xml" ContentType="application/vnd.ms-excel.controlproperties+xml"/>
  <Override PartName="/xl/ctrlProps/ctrlProp487.xml" ContentType="application/vnd.ms-excel.controlproperties+xml"/>
  <Override PartName="/xl/ctrlProps/ctrlProp488.xml" ContentType="application/vnd.ms-excel.controlproperties+xml"/>
  <Override PartName="/xl/ctrlProps/ctrlProp489.xml" ContentType="application/vnd.ms-excel.controlproperties+xml"/>
  <Override PartName="/xl/ctrlProps/ctrlProp490.xml" ContentType="application/vnd.ms-excel.controlproperties+xml"/>
  <Override PartName="/xl/ctrlProps/ctrlProp491.xml" ContentType="application/vnd.ms-excel.controlproperties+xml"/>
  <Override PartName="/xl/ctrlProps/ctrlProp492.xml" ContentType="application/vnd.ms-excel.controlproperties+xml"/>
  <Override PartName="/xl/ctrlProps/ctrlProp493.xml" ContentType="application/vnd.ms-excel.controlproperties+xml"/>
  <Override PartName="/xl/ctrlProps/ctrlProp494.xml" ContentType="application/vnd.ms-excel.controlproperties+xml"/>
  <Override PartName="/xl/ctrlProps/ctrlProp495.xml" ContentType="application/vnd.ms-excel.controlproperties+xml"/>
  <Override PartName="/xl/ctrlProps/ctrlProp496.xml" ContentType="application/vnd.ms-excel.controlproperties+xml"/>
  <Override PartName="/xl/ctrlProps/ctrlProp497.xml" ContentType="application/vnd.ms-excel.controlproperties+xml"/>
  <Override PartName="/xl/ctrlProps/ctrlProp498.xml" ContentType="application/vnd.ms-excel.controlproperties+xml"/>
  <Override PartName="/xl/ctrlProps/ctrlProp499.xml" ContentType="application/vnd.ms-excel.controlproperties+xml"/>
  <Override PartName="/xl/ctrlProps/ctrlProp500.xml" ContentType="application/vnd.ms-excel.controlproperties+xml"/>
  <Override PartName="/xl/ctrlProps/ctrlProp501.xml" ContentType="application/vnd.ms-excel.controlproperties+xml"/>
  <Override PartName="/xl/ctrlProps/ctrlProp502.xml" ContentType="application/vnd.ms-excel.controlproperties+xml"/>
  <Override PartName="/xl/ctrlProps/ctrlProp503.xml" ContentType="application/vnd.ms-excel.controlproperties+xml"/>
  <Override PartName="/xl/ctrlProps/ctrlProp504.xml" ContentType="application/vnd.ms-excel.controlproperties+xml"/>
  <Override PartName="/xl/ctrlProps/ctrlProp505.xml" ContentType="application/vnd.ms-excel.controlproperties+xml"/>
  <Override PartName="/xl/ctrlProps/ctrlProp506.xml" ContentType="application/vnd.ms-excel.controlproperties+xml"/>
  <Override PartName="/xl/ctrlProps/ctrlProp507.xml" ContentType="application/vnd.ms-excel.controlproperties+xml"/>
  <Override PartName="/xl/ctrlProps/ctrlProp508.xml" ContentType="application/vnd.ms-excel.controlproperties+xml"/>
  <Override PartName="/xl/ctrlProps/ctrlProp509.xml" ContentType="application/vnd.ms-excel.controlproperties+xml"/>
  <Override PartName="/xl/ctrlProps/ctrlProp510.xml" ContentType="application/vnd.ms-excel.controlproperties+xml"/>
  <Override PartName="/xl/ctrlProps/ctrlProp511.xml" ContentType="application/vnd.ms-excel.controlproperties+xml"/>
  <Override PartName="/xl/ctrlProps/ctrlProp512.xml" ContentType="application/vnd.ms-excel.controlproperties+xml"/>
  <Override PartName="/xl/ctrlProps/ctrlProp513.xml" ContentType="application/vnd.ms-excel.controlproperties+xml"/>
  <Override PartName="/xl/ctrlProps/ctrlProp514.xml" ContentType="application/vnd.ms-excel.controlproperties+xml"/>
  <Override PartName="/xl/ctrlProps/ctrlProp515.xml" ContentType="application/vnd.ms-excel.controlproperties+xml"/>
  <Override PartName="/xl/ctrlProps/ctrlProp516.xml" ContentType="application/vnd.ms-excel.controlproperties+xml"/>
  <Override PartName="/xl/ctrlProps/ctrlProp517.xml" ContentType="application/vnd.ms-excel.controlproperties+xml"/>
  <Override PartName="/xl/ctrlProps/ctrlProp518.xml" ContentType="application/vnd.ms-excel.controlproperties+xml"/>
  <Override PartName="/xl/ctrlProps/ctrlProp519.xml" ContentType="application/vnd.ms-excel.controlproperties+xml"/>
  <Override PartName="/xl/ctrlProps/ctrlProp520.xml" ContentType="application/vnd.ms-excel.controlproperties+xml"/>
  <Override PartName="/xl/ctrlProps/ctrlProp521.xml" ContentType="application/vnd.ms-excel.controlproperties+xml"/>
  <Override PartName="/xl/ctrlProps/ctrlProp522.xml" ContentType="application/vnd.ms-excel.controlproperties+xml"/>
  <Override PartName="/xl/ctrlProps/ctrlProp523.xml" ContentType="application/vnd.ms-excel.controlproperties+xml"/>
  <Override PartName="/xl/ctrlProps/ctrlProp524.xml" ContentType="application/vnd.ms-excel.controlproperties+xml"/>
  <Override PartName="/xl/ctrlProps/ctrlProp525.xml" ContentType="application/vnd.ms-excel.controlproperties+xml"/>
  <Override PartName="/xl/ctrlProps/ctrlProp526.xml" ContentType="application/vnd.ms-excel.controlproperties+xml"/>
  <Override PartName="/xl/ctrlProps/ctrlProp527.xml" ContentType="application/vnd.ms-excel.controlproperties+xml"/>
  <Override PartName="/xl/ctrlProps/ctrlProp528.xml" ContentType="application/vnd.ms-excel.controlproperties+xml"/>
  <Override PartName="/xl/ctrlProps/ctrlProp529.xml" ContentType="application/vnd.ms-excel.controlproperties+xml"/>
  <Override PartName="/xl/ctrlProps/ctrlProp530.xml" ContentType="application/vnd.ms-excel.controlproperties+xml"/>
  <Override PartName="/xl/ctrlProps/ctrlProp531.xml" ContentType="application/vnd.ms-excel.controlproperties+xml"/>
  <Override PartName="/xl/ctrlProps/ctrlProp532.xml" ContentType="application/vnd.ms-excel.controlproperties+xml"/>
  <Override PartName="/xl/ctrlProps/ctrlProp533.xml" ContentType="application/vnd.ms-excel.controlproperties+xml"/>
  <Override PartName="/xl/ctrlProps/ctrlProp534.xml" ContentType="application/vnd.ms-excel.controlproperties+xml"/>
  <Override PartName="/xl/ctrlProps/ctrlProp535.xml" ContentType="application/vnd.ms-excel.controlproperties+xml"/>
  <Override PartName="/xl/ctrlProps/ctrlProp536.xml" ContentType="application/vnd.ms-excel.controlproperties+xml"/>
  <Override PartName="/xl/ctrlProps/ctrlProp537.xml" ContentType="application/vnd.ms-excel.controlproperties+xml"/>
  <Override PartName="/xl/ctrlProps/ctrlProp538.xml" ContentType="application/vnd.ms-excel.controlproperties+xml"/>
  <Override PartName="/xl/ctrlProps/ctrlProp539.xml" ContentType="application/vnd.ms-excel.controlproperties+xml"/>
  <Override PartName="/xl/ctrlProps/ctrlProp540.xml" ContentType="application/vnd.ms-excel.controlproperties+xml"/>
  <Override PartName="/xl/ctrlProps/ctrlProp541.xml" ContentType="application/vnd.ms-excel.controlproperties+xml"/>
  <Override PartName="/xl/ctrlProps/ctrlProp542.xml" ContentType="application/vnd.ms-excel.controlproperties+xml"/>
  <Override PartName="/xl/ctrlProps/ctrlProp543.xml" ContentType="application/vnd.ms-excel.controlproperties+xml"/>
  <Override PartName="/xl/ctrlProps/ctrlProp544.xml" ContentType="application/vnd.ms-excel.controlproperties+xml"/>
  <Override PartName="/xl/ctrlProps/ctrlProp545.xml" ContentType="application/vnd.ms-excel.controlproperties+xml"/>
  <Override PartName="/xl/ctrlProps/ctrlProp546.xml" ContentType="application/vnd.ms-excel.controlproperties+xml"/>
  <Override PartName="/xl/ctrlProps/ctrlProp547.xml" ContentType="application/vnd.ms-excel.controlproperties+xml"/>
  <Override PartName="/xl/ctrlProps/ctrlProp548.xml" ContentType="application/vnd.ms-excel.controlproperties+xml"/>
  <Override PartName="/xl/ctrlProps/ctrlProp549.xml" ContentType="application/vnd.ms-excel.controlproperties+xml"/>
  <Override PartName="/xl/ctrlProps/ctrlProp550.xml" ContentType="application/vnd.ms-excel.controlproperties+xml"/>
  <Override PartName="/xl/ctrlProps/ctrlProp551.xml" ContentType="application/vnd.ms-excel.controlproperties+xml"/>
  <Override PartName="/xl/ctrlProps/ctrlProp552.xml" ContentType="application/vnd.ms-excel.controlproperties+xml"/>
  <Override PartName="/xl/ctrlProps/ctrlProp553.xml" ContentType="application/vnd.ms-excel.controlproperties+xml"/>
  <Override PartName="/xl/ctrlProps/ctrlProp554.xml" ContentType="application/vnd.ms-excel.controlproperties+xml"/>
  <Override PartName="/xl/ctrlProps/ctrlProp555.xml" ContentType="application/vnd.ms-excel.controlproperties+xml"/>
  <Override PartName="/xl/ctrlProps/ctrlProp556.xml" ContentType="application/vnd.ms-excel.controlproperties+xml"/>
  <Override PartName="/xl/ctrlProps/ctrlProp557.xml" ContentType="application/vnd.ms-excel.controlproperties+xml"/>
  <Override PartName="/xl/ctrlProps/ctrlProp558.xml" ContentType="application/vnd.ms-excel.controlproperties+xml"/>
  <Override PartName="/xl/ctrlProps/ctrlProp559.xml" ContentType="application/vnd.ms-excel.controlproperties+xml"/>
  <Override PartName="/xl/ctrlProps/ctrlProp560.xml" ContentType="application/vnd.ms-excel.controlproperties+xml"/>
  <Override PartName="/xl/ctrlProps/ctrlProp561.xml" ContentType="application/vnd.ms-excel.controlproperties+xml"/>
  <Override PartName="/xl/ctrlProps/ctrlProp562.xml" ContentType="application/vnd.ms-excel.controlproperties+xml"/>
  <Override PartName="/xl/ctrlProps/ctrlProp563.xml" ContentType="application/vnd.ms-excel.controlproperties+xml"/>
  <Override PartName="/xl/ctrlProps/ctrlProp564.xml" ContentType="application/vnd.ms-excel.controlproperties+xml"/>
  <Override PartName="/xl/ctrlProps/ctrlProp565.xml" ContentType="application/vnd.ms-excel.controlproperties+xml"/>
  <Override PartName="/xl/ctrlProps/ctrlProp566.xml" ContentType="application/vnd.ms-excel.controlproperties+xml"/>
  <Override PartName="/xl/ctrlProps/ctrlProp567.xml" ContentType="application/vnd.ms-excel.controlproperties+xml"/>
  <Override PartName="/xl/ctrlProps/ctrlProp568.xml" ContentType="application/vnd.ms-excel.controlproperties+xml"/>
  <Override PartName="/xl/ctrlProps/ctrlProp569.xml" ContentType="application/vnd.ms-excel.controlproperties+xml"/>
  <Override PartName="/xl/ctrlProps/ctrlProp570.xml" ContentType="application/vnd.ms-excel.controlproperties+xml"/>
  <Override PartName="/xl/ctrlProps/ctrlProp571.xml" ContentType="application/vnd.ms-excel.controlproperties+xml"/>
  <Override PartName="/xl/ctrlProps/ctrlProp572.xml" ContentType="application/vnd.ms-excel.controlproperties+xml"/>
  <Override PartName="/xl/ctrlProps/ctrlProp573.xml" ContentType="application/vnd.ms-excel.controlproperties+xml"/>
  <Override PartName="/xl/ctrlProps/ctrlProp574.xml" ContentType="application/vnd.ms-excel.controlproperties+xml"/>
  <Override PartName="/xl/ctrlProps/ctrlProp575.xml" ContentType="application/vnd.ms-excel.controlproperties+xml"/>
  <Override PartName="/xl/ctrlProps/ctrlProp576.xml" ContentType="application/vnd.ms-excel.controlproperties+xml"/>
  <Override PartName="/xl/ctrlProps/ctrlProp577.xml" ContentType="application/vnd.ms-excel.controlproperties+xml"/>
  <Override PartName="/xl/ctrlProps/ctrlProp578.xml" ContentType="application/vnd.ms-excel.controlproperties+xml"/>
  <Override PartName="/xl/ctrlProps/ctrlProp579.xml" ContentType="application/vnd.ms-excel.controlproperties+xml"/>
  <Override PartName="/xl/ctrlProps/ctrlProp580.xml" ContentType="application/vnd.ms-excel.controlproperties+xml"/>
  <Override PartName="/xl/ctrlProps/ctrlProp581.xml" ContentType="application/vnd.ms-excel.controlproperties+xml"/>
  <Override PartName="/xl/ctrlProps/ctrlProp582.xml" ContentType="application/vnd.ms-excel.controlproperties+xml"/>
  <Override PartName="/xl/ctrlProps/ctrlProp583.xml" ContentType="application/vnd.ms-excel.controlproperties+xml"/>
  <Override PartName="/xl/ctrlProps/ctrlProp584.xml" ContentType="application/vnd.ms-excel.controlproperties+xml"/>
  <Override PartName="/xl/ctrlProps/ctrlProp585.xml" ContentType="application/vnd.ms-excel.controlproperties+xml"/>
  <Override PartName="/xl/ctrlProps/ctrlProp586.xml" ContentType="application/vnd.ms-excel.controlproperties+xml"/>
  <Override PartName="/xl/ctrlProps/ctrlProp587.xml" ContentType="application/vnd.ms-excel.controlproperties+xml"/>
  <Override PartName="/xl/ctrlProps/ctrlProp588.xml" ContentType="application/vnd.ms-excel.controlproperties+xml"/>
  <Override PartName="/xl/ctrlProps/ctrlProp589.xml" ContentType="application/vnd.ms-excel.controlproperties+xml"/>
  <Override PartName="/xl/ctrlProps/ctrlProp590.xml" ContentType="application/vnd.ms-excel.controlproperties+xml"/>
  <Override PartName="/xl/ctrlProps/ctrlProp591.xml" ContentType="application/vnd.ms-excel.controlproperties+xml"/>
  <Override PartName="/xl/ctrlProps/ctrlProp592.xml" ContentType="application/vnd.ms-excel.controlproperties+xml"/>
  <Override PartName="/xl/ctrlProps/ctrlProp593.xml" ContentType="application/vnd.ms-excel.controlproperties+xml"/>
  <Override PartName="/xl/ctrlProps/ctrlProp594.xml" ContentType="application/vnd.ms-excel.controlproperties+xml"/>
  <Override PartName="/xl/ctrlProps/ctrlProp595.xml" ContentType="application/vnd.ms-excel.controlproperties+xml"/>
  <Override PartName="/xl/ctrlProps/ctrlProp596.xml" ContentType="application/vnd.ms-excel.controlproperties+xml"/>
  <Override PartName="/xl/ctrlProps/ctrlProp597.xml" ContentType="application/vnd.ms-excel.controlproperties+xml"/>
  <Override PartName="/xl/ctrlProps/ctrlProp598.xml" ContentType="application/vnd.ms-excel.controlproperties+xml"/>
  <Override PartName="/xl/ctrlProps/ctrlProp599.xml" ContentType="application/vnd.ms-excel.controlproperties+xml"/>
  <Override PartName="/xl/ctrlProps/ctrlProp600.xml" ContentType="application/vnd.ms-excel.controlproperties+xml"/>
  <Override PartName="/xl/ctrlProps/ctrlProp601.xml" ContentType="application/vnd.ms-excel.controlproperties+xml"/>
  <Override PartName="/xl/ctrlProps/ctrlProp602.xml" ContentType="application/vnd.ms-excel.controlproperties+xml"/>
  <Override PartName="/xl/ctrlProps/ctrlProp603.xml" ContentType="application/vnd.ms-excel.controlproperties+xml"/>
  <Override PartName="/xl/ctrlProps/ctrlProp604.xml" ContentType="application/vnd.ms-excel.controlproperties+xml"/>
  <Override PartName="/xl/ctrlProps/ctrlProp605.xml" ContentType="application/vnd.ms-excel.controlproperties+xml"/>
  <Override PartName="/xl/ctrlProps/ctrlProp606.xml" ContentType="application/vnd.ms-excel.controlproperties+xml"/>
  <Override PartName="/xl/ctrlProps/ctrlProp607.xml" ContentType="application/vnd.ms-excel.controlproperties+xml"/>
  <Override PartName="/xl/ctrlProps/ctrlProp608.xml" ContentType="application/vnd.ms-excel.controlproperties+xml"/>
  <Override PartName="/xl/ctrlProps/ctrlProp609.xml" ContentType="application/vnd.ms-excel.controlproperties+xml"/>
  <Override PartName="/xl/ctrlProps/ctrlProp610.xml" ContentType="application/vnd.ms-excel.controlproperties+xml"/>
  <Override PartName="/xl/ctrlProps/ctrlProp611.xml" ContentType="application/vnd.ms-excel.controlproperties+xml"/>
  <Override PartName="/xl/ctrlProps/ctrlProp612.xml" ContentType="application/vnd.ms-excel.controlproperties+xml"/>
  <Override PartName="/xl/ctrlProps/ctrlProp613.xml" ContentType="application/vnd.ms-excel.controlproperties+xml"/>
  <Override PartName="/xl/ctrlProps/ctrlProp614.xml" ContentType="application/vnd.ms-excel.controlproperties+xml"/>
  <Override PartName="/xl/ctrlProps/ctrlProp615.xml" ContentType="application/vnd.ms-excel.controlproperties+xml"/>
  <Override PartName="/xl/ctrlProps/ctrlProp616.xml" ContentType="application/vnd.ms-excel.controlproperties+xml"/>
  <Override PartName="/xl/ctrlProps/ctrlProp617.xml" ContentType="application/vnd.ms-excel.controlproperties+xml"/>
  <Override PartName="/xl/ctrlProps/ctrlProp618.xml" ContentType="application/vnd.ms-excel.controlproperties+xml"/>
  <Override PartName="/xl/ctrlProps/ctrlProp619.xml" ContentType="application/vnd.ms-excel.controlproperties+xml"/>
  <Override PartName="/xl/ctrlProps/ctrlProp620.xml" ContentType="application/vnd.ms-excel.controlproperties+xml"/>
  <Override PartName="/xl/ctrlProps/ctrlProp621.xml" ContentType="application/vnd.ms-excel.controlproperties+xml"/>
  <Override PartName="/xl/ctrlProps/ctrlProp622.xml" ContentType="application/vnd.ms-excel.controlproperties+xml"/>
  <Override PartName="/xl/ctrlProps/ctrlProp623.xml" ContentType="application/vnd.ms-excel.controlproperties+xml"/>
  <Override PartName="/xl/ctrlProps/ctrlProp624.xml" ContentType="application/vnd.ms-excel.controlproperties+xml"/>
  <Override PartName="/xl/ctrlProps/ctrlProp625.xml" ContentType="application/vnd.ms-excel.controlproperties+xml"/>
  <Override PartName="/xl/ctrlProps/ctrlProp626.xml" ContentType="application/vnd.ms-excel.controlproperties+xml"/>
  <Override PartName="/xl/ctrlProps/ctrlProp627.xml" ContentType="application/vnd.ms-excel.controlproperties+xml"/>
  <Override PartName="/xl/ctrlProps/ctrlProp628.xml" ContentType="application/vnd.ms-excel.controlproperties+xml"/>
  <Override PartName="/xl/ctrlProps/ctrlProp629.xml" ContentType="application/vnd.ms-excel.controlproperties+xml"/>
  <Override PartName="/xl/ctrlProps/ctrlProp630.xml" ContentType="application/vnd.ms-excel.controlproperties+xml"/>
  <Override PartName="/xl/ctrlProps/ctrlProp631.xml" ContentType="application/vnd.ms-excel.controlproperties+xml"/>
  <Override PartName="/xl/ctrlProps/ctrlProp632.xml" ContentType="application/vnd.ms-excel.controlproperties+xml"/>
  <Override PartName="/xl/ctrlProps/ctrlProp633.xml" ContentType="application/vnd.ms-excel.controlproperties+xml"/>
  <Override PartName="/xl/ctrlProps/ctrlProp634.xml" ContentType="application/vnd.ms-excel.controlproperties+xml"/>
  <Override PartName="/xl/ctrlProps/ctrlProp635.xml" ContentType="application/vnd.ms-excel.controlproperties+xml"/>
  <Override PartName="/xl/ctrlProps/ctrlProp636.xml" ContentType="application/vnd.ms-excel.controlproperties+xml"/>
  <Override PartName="/xl/ctrlProps/ctrlProp637.xml" ContentType="application/vnd.ms-excel.controlproperties+xml"/>
  <Override PartName="/xl/ctrlProps/ctrlProp638.xml" ContentType="application/vnd.ms-excel.controlproperties+xml"/>
  <Override PartName="/xl/ctrlProps/ctrlProp639.xml" ContentType="application/vnd.ms-excel.controlproperties+xml"/>
  <Override PartName="/xl/ctrlProps/ctrlProp640.xml" ContentType="application/vnd.ms-excel.controlproperties+xml"/>
  <Override PartName="/xl/ctrlProps/ctrlProp641.xml" ContentType="application/vnd.ms-excel.controlproperties+xml"/>
  <Override PartName="/xl/ctrlProps/ctrlProp642.xml" ContentType="application/vnd.ms-excel.controlproperties+xml"/>
  <Override PartName="/xl/ctrlProps/ctrlProp643.xml" ContentType="application/vnd.ms-excel.controlproperties+xml"/>
  <Override PartName="/xl/ctrlProps/ctrlProp644.xml" ContentType="application/vnd.ms-excel.controlproperties+xml"/>
  <Override PartName="/xl/ctrlProps/ctrlProp645.xml" ContentType="application/vnd.ms-excel.controlproperties+xml"/>
  <Override PartName="/xl/ctrlProps/ctrlProp646.xml" ContentType="application/vnd.ms-excel.controlproperties+xml"/>
  <Override PartName="/xl/ctrlProps/ctrlProp647.xml" ContentType="application/vnd.ms-excel.controlproperties+xml"/>
  <Override PartName="/xl/ctrlProps/ctrlProp648.xml" ContentType="application/vnd.ms-excel.controlproperties+xml"/>
  <Override PartName="/xl/ctrlProps/ctrlProp649.xml" ContentType="application/vnd.ms-excel.controlproperties+xml"/>
  <Override PartName="/xl/ctrlProps/ctrlProp650.xml" ContentType="application/vnd.ms-excel.controlproperties+xml"/>
  <Override PartName="/xl/ctrlProps/ctrlProp651.xml" ContentType="application/vnd.ms-excel.controlproperties+xml"/>
  <Override PartName="/xl/ctrlProps/ctrlProp652.xml" ContentType="application/vnd.ms-excel.controlproperties+xml"/>
  <Override PartName="/xl/ctrlProps/ctrlProp653.xml" ContentType="application/vnd.ms-excel.controlproperties+xml"/>
  <Override PartName="/xl/ctrlProps/ctrlProp654.xml" ContentType="application/vnd.ms-excel.controlproperties+xml"/>
  <Override PartName="/xl/ctrlProps/ctrlProp655.xml" ContentType="application/vnd.ms-excel.controlproperties+xml"/>
  <Override PartName="/xl/ctrlProps/ctrlProp656.xml" ContentType="application/vnd.ms-excel.controlproperties+xml"/>
  <Override PartName="/xl/ctrlProps/ctrlProp657.xml" ContentType="application/vnd.ms-excel.controlproperties+xml"/>
  <Override PartName="/xl/ctrlProps/ctrlProp658.xml" ContentType="application/vnd.ms-excel.controlproperties+xml"/>
  <Override PartName="/xl/ctrlProps/ctrlProp659.xml" ContentType="application/vnd.ms-excel.controlproperties+xml"/>
  <Override PartName="/xl/ctrlProps/ctrlProp660.xml" ContentType="application/vnd.ms-excel.controlproperties+xml"/>
  <Override PartName="/xl/ctrlProps/ctrlProp661.xml" ContentType="application/vnd.ms-excel.controlproperties+xml"/>
  <Override PartName="/xl/ctrlProps/ctrlProp662.xml" ContentType="application/vnd.ms-excel.controlproperties+xml"/>
  <Override PartName="/xl/ctrlProps/ctrlProp663.xml" ContentType="application/vnd.ms-excel.controlproperties+xml"/>
  <Override PartName="/xl/ctrlProps/ctrlProp664.xml" ContentType="application/vnd.ms-excel.controlproperties+xml"/>
  <Override PartName="/xl/ctrlProps/ctrlProp665.xml" ContentType="application/vnd.ms-excel.controlproperties+xml"/>
  <Override PartName="/xl/ctrlProps/ctrlProp666.xml" ContentType="application/vnd.ms-excel.controlproperties+xml"/>
  <Override PartName="/xl/ctrlProps/ctrlProp667.xml" ContentType="application/vnd.ms-excel.controlproperties+xml"/>
  <Override PartName="/xl/ctrlProps/ctrlProp668.xml" ContentType="application/vnd.ms-excel.controlproperties+xml"/>
  <Override PartName="/xl/ctrlProps/ctrlProp669.xml" ContentType="application/vnd.ms-excel.controlproperties+xml"/>
  <Override PartName="/xl/ctrlProps/ctrlProp670.xml" ContentType="application/vnd.ms-excel.controlproperties+xml"/>
  <Override PartName="/xl/ctrlProps/ctrlProp671.xml" ContentType="application/vnd.ms-excel.controlproperties+xml"/>
  <Override PartName="/xl/ctrlProps/ctrlProp672.xml" ContentType="application/vnd.ms-excel.controlproperties+xml"/>
  <Override PartName="/xl/ctrlProps/ctrlProp673.xml" ContentType="application/vnd.ms-excel.controlproperties+xml"/>
  <Override PartName="/xl/ctrlProps/ctrlProp674.xml" ContentType="application/vnd.ms-excel.controlproperties+xml"/>
  <Override PartName="/xl/ctrlProps/ctrlProp675.xml" ContentType="application/vnd.ms-excel.controlproperties+xml"/>
  <Override PartName="/xl/ctrlProps/ctrlProp676.xml" ContentType="application/vnd.ms-excel.controlproperties+xml"/>
  <Override PartName="/xl/ctrlProps/ctrlProp677.xml" ContentType="application/vnd.ms-excel.controlproperties+xml"/>
  <Override PartName="/xl/ctrlProps/ctrlProp678.xml" ContentType="application/vnd.ms-excel.controlproperties+xml"/>
  <Override PartName="/xl/ctrlProps/ctrlProp679.xml" ContentType="application/vnd.ms-excel.controlproperties+xml"/>
  <Override PartName="/xl/ctrlProps/ctrlProp680.xml" ContentType="application/vnd.ms-excel.controlproperties+xml"/>
  <Override PartName="/xl/ctrlProps/ctrlProp681.xml" ContentType="application/vnd.ms-excel.controlproperties+xml"/>
  <Override PartName="/xl/ctrlProps/ctrlProp682.xml" ContentType="application/vnd.ms-excel.controlproperties+xml"/>
  <Override PartName="/xl/ctrlProps/ctrlProp683.xml" ContentType="application/vnd.ms-excel.controlproperties+xml"/>
  <Override PartName="/xl/ctrlProps/ctrlProp684.xml" ContentType="application/vnd.ms-excel.controlproperties+xml"/>
  <Override PartName="/xl/ctrlProps/ctrlProp685.xml" ContentType="application/vnd.ms-excel.controlproperties+xml"/>
  <Override PartName="/xl/ctrlProps/ctrlProp686.xml" ContentType="application/vnd.ms-excel.controlproperties+xml"/>
  <Override PartName="/xl/ctrlProps/ctrlProp687.xml" ContentType="application/vnd.ms-excel.controlproperties+xml"/>
  <Override PartName="/xl/ctrlProps/ctrlProp688.xml" ContentType="application/vnd.ms-excel.controlproperties+xml"/>
  <Override PartName="/xl/ctrlProps/ctrlProp689.xml" ContentType="application/vnd.ms-excel.controlproperties+xml"/>
  <Override PartName="/xl/ctrlProps/ctrlProp690.xml" ContentType="application/vnd.ms-excel.controlproperties+xml"/>
  <Override PartName="/xl/ctrlProps/ctrlProp691.xml" ContentType="application/vnd.ms-excel.controlproperties+xml"/>
  <Override PartName="/xl/ctrlProps/ctrlProp692.xml" ContentType="application/vnd.ms-excel.controlproperties+xml"/>
  <Override PartName="/xl/ctrlProps/ctrlProp693.xml" ContentType="application/vnd.ms-excel.controlproperties+xml"/>
  <Override PartName="/xl/ctrlProps/ctrlProp694.xml" ContentType="application/vnd.ms-excel.controlproperties+xml"/>
  <Override PartName="/xl/ctrlProps/ctrlProp695.xml" ContentType="application/vnd.ms-excel.controlproperties+xml"/>
  <Override PartName="/xl/ctrlProps/ctrlProp696.xml" ContentType="application/vnd.ms-excel.controlproperties+xml"/>
  <Override PartName="/xl/ctrlProps/ctrlProp697.xml" ContentType="application/vnd.ms-excel.controlproperties+xml"/>
  <Override PartName="/xl/ctrlProps/ctrlProp698.xml" ContentType="application/vnd.ms-excel.controlproperties+xml"/>
  <Override PartName="/xl/ctrlProps/ctrlProp699.xml" ContentType="application/vnd.ms-excel.controlproperties+xml"/>
  <Override PartName="/xl/ctrlProps/ctrlProp700.xml" ContentType="application/vnd.ms-excel.controlproperties+xml"/>
  <Override PartName="/xl/ctrlProps/ctrlProp701.xml" ContentType="application/vnd.ms-excel.controlproperties+xml"/>
  <Override PartName="/xl/ctrlProps/ctrlProp702.xml" ContentType="application/vnd.ms-excel.controlproperties+xml"/>
  <Override PartName="/xl/ctrlProps/ctrlProp703.xml" ContentType="application/vnd.ms-excel.controlproperties+xml"/>
  <Override PartName="/xl/ctrlProps/ctrlProp704.xml" ContentType="application/vnd.ms-excel.controlproperties+xml"/>
  <Override PartName="/xl/ctrlProps/ctrlProp705.xml" ContentType="application/vnd.ms-excel.controlproperties+xml"/>
  <Override PartName="/xl/ctrlProps/ctrlProp706.xml" ContentType="application/vnd.ms-excel.controlproperties+xml"/>
  <Override PartName="/xl/ctrlProps/ctrlProp707.xml" ContentType="application/vnd.ms-excel.controlproperties+xml"/>
  <Override PartName="/xl/ctrlProps/ctrlProp708.xml" ContentType="application/vnd.ms-excel.controlproperties+xml"/>
  <Override PartName="/xl/ctrlProps/ctrlProp709.xml" ContentType="application/vnd.ms-excel.controlproperties+xml"/>
  <Override PartName="/xl/ctrlProps/ctrlProp710.xml" ContentType="application/vnd.ms-excel.controlproperties+xml"/>
  <Override PartName="/xl/ctrlProps/ctrlProp711.xml" ContentType="application/vnd.ms-excel.controlproperties+xml"/>
  <Override PartName="/xl/ctrlProps/ctrlProp712.xml" ContentType="application/vnd.ms-excel.controlproperties+xml"/>
  <Override PartName="/xl/ctrlProps/ctrlProp713.xml" ContentType="application/vnd.ms-excel.controlproperties+xml"/>
  <Override PartName="/xl/ctrlProps/ctrlProp714.xml" ContentType="application/vnd.ms-excel.controlproperties+xml"/>
  <Override PartName="/xl/ctrlProps/ctrlProp715.xml" ContentType="application/vnd.ms-excel.controlproperties+xml"/>
  <Override PartName="/xl/ctrlProps/ctrlProp716.xml" ContentType="application/vnd.ms-excel.controlproperties+xml"/>
  <Override PartName="/xl/ctrlProps/ctrlProp717.xml" ContentType="application/vnd.ms-excel.controlproperties+xml"/>
  <Override PartName="/xl/ctrlProps/ctrlProp718.xml" ContentType="application/vnd.ms-excel.controlproperties+xml"/>
  <Override PartName="/xl/ctrlProps/ctrlProp719.xml" ContentType="application/vnd.ms-excel.controlproperties+xml"/>
  <Override PartName="/xl/ctrlProps/ctrlProp720.xml" ContentType="application/vnd.ms-excel.controlproperties+xml"/>
  <Override PartName="/xl/ctrlProps/ctrlProp721.xml" ContentType="application/vnd.ms-excel.controlproperties+xml"/>
  <Override PartName="/xl/ctrlProps/ctrlProp722.xml" ContentType="application/vnd.ms-excel.controlproperties+xml"/>
  <Override PartName="/xl/ctrlProps/ctrlProp723.xml" ContentType="application/vnd.ms-excel.controlproperties+xml"/>
  <Override PartName="/xl/ctrlProps/ctrlProp724.xml" ContentType="application/vnd.ms-excel.controlproperties+xml"/>
  <Override PartName="/xl/ctrlProps/ctrlProp725.xml" ContentType="application/vnd.ms-excel.controlproperties+xml"/>
  <Override PartName="/xl/ctrlProps/ctrlProp726.xml" ContentType="application/vnd.ms-excel.controlproperties+xml"/>
  <Override PartName="/xl/ctrlProps/ctrlProp727.xml" ContentType="application/vnd.ms-excel.controlproperties+xml"/>
  <Override PartName="/xl/ctrlProps/ctrlProp728.xml" ContentType="application/vnd.ms-excel.controlproperties+xml"/>
  <Override PartName="/xl/ctrlProps/ctrlProp729.xml" ContentType="application/vnd.ms-excel.controlproperties+xml"/>
  <Override PartName="/xl/ctrlProps/ctrlProp730.xml" ContentType="application/vnd.ms-excel.controlproperties+xml"/>
  <Override PartName="/xl/ctrlProps/ctrlProp731.xml" ContentType="application/vnd.ms-excel.controlproperties+xml"/>
  <Override PartName="/xl/ctrlProps/ctrlProp732.xml" ContentType="application/vnd.ms-excel.controlproperties+xml"/>
  <Override PartName="/xl/ctrlProps/ctrlProp733.xml" ContentType="application/vnd.ms-excel.controlproperties+xml"/>
  <Override PartName="/xl/ctrlProps/ctrlProp734.xml" ContentType="application/vnd.ms-excel.controlproperties+xml"/>
  <Override PartName="/xl/ctrlProps/ctrlProp735.xml" ContentType="application/vnd.ms-excel.controlproperties+xml"/>
  <Override PartName="/xl/ctrlProps/ctrlProp736.xml" ContentType="application/vnd.ms-excel.controlproperties+xml"/>
  <Override PartName="/xl/ctrlProps/ctrlProp737.xml" ContentType="application/vnd.ms-excel.controlproperties+xml"/>
  <Override PartName="/xl/ctrlProps/ctrlProp738.xml" ContentType="application/vnd.ms-excel.controlproperties+xml"/>
  <Override PartName="/xl/ctrlProps/ctrlProp739.xml" ContentType="application/vnd.ms-excel.controlproperties+xml"/>
  <Override PartName="/xl/ctrlProps/ctrlProp740.xml" ContentType="application/vnd.ms-excel.controlproperties+xml"/>
  <Override PartName="/xl/ctrlProps/ctrlProp741.xml" ContentType="application/vnd.ms-excel.controlproperties+xml"/>
  <Override PartName="/xl/ctrlProps/ctrlProp742.xml" ContentType="application/vnd.ms-excel.controlproperties+xml"/>
  <Override PartName="/xl/ctrlProps/ctrlProp743.xml" ContentType="application/vnd.ms-excel.controlproperties+xml"/>
  <Override PartName="/xl/ctrlProps/ctrlProp744.xml" ContentType="application/vnd.ms-excel.controlproperties+xml"/>
  <Override PartName="/xl/ctrlProps/ctrlProp745.xml" ContentType="application/vnd.ms-excel.controlproperties+xml"/>
  <Override PartName="/xl/ctrlProps/ctrlProp746.xml" ContentType="application/vnd.ms-excel.controlproperties+xml"/>
  <Override PartName="/xl/ctrlProps/ctrlProp747.xml" ContentType="application/vnd.ms-excel.controlproperties+xml"/>
  <Override PartName="/xl/ctrlProps/ctrlProp748.xml" ContentType="application/vnd.ms-excel.controlproperties+xml"/>
  <Override PartName="/xl/ctrlProps/ctrlProp749.xml" ContentType="application/vnd.ms-excel.controlproperties+xml"/>
  <Override PartName="/xl/ctrlProps/ctrlProp750.xml" ContentType="application/vnd.ms-excel.controlproperties+xml"/>
  <Override PartName="/xl/ctrlProps/ctrlProp751.xml" ContentType="application/vnd.ms-excel.controlproperties+xml"/>
  <Override PartName="/xl/ctrlProps/ctrlProp752.xml" ContentType="application/vnd.ms-excel.controlproperties+xml"/>
  <Override PartName="/xl/ctrlProps/ctrlProp753.xml" ContentType="application/vnd.ms-excel.controlproperties+xml"/>
  <Override PartName="/xl/ctrlProps/ctrlProp754.xml" ContentType="application/vnd.ms-excel.controlproperties+xml"/>
  <Override PartName="/xl/ctrlProps/ctrlProp755.xml" ContentType="application/vnd.ms-excel.controlproperties+xml"/>
  <Override PartName="/xl/ctrlProps/ctrlProp756.xml" ContentType="application/vnd.ms-excel.controlproperties+xml"/>
  <Override PartName="/xl/ctrlProps/ctrlProp757.xml" ContentType="application/vnd.ms-excel.controlproperties+xml"/>
  <Override PartName="/xl/ctrlProps/ctrlProp758.xml" ContentType="application/vnd.ms-excel.controlproperties+xml"/>
  <Override PartName="/xl/ctrlProps/ctrlProp759.xml" ContentType="application/vnd.ms-excel.controlproperties+xml"/>
  <Override PartName="/xl/ctrlProps/ctrlProp760.xml" ContentType="application/vnd.ms-excel.controlproperties+xml"/>
  <Override PartName="/xl/ctrlProps/ctrlProp761.xml" ContentType="application/vnd.ms-excel.controlproperties+xml"/>
  <Override PartName="/xl/ctrlProps/ctrlProp762.xml" ContentType="application/vnd.ms-excel.controlproperties+xml"/>
  <Override PartName="/xl/ctrlProps/ctrlProp763.xml" ContentType="application/vnd.ms-excel.controlproperties+xml"/>
  <Override PartName="/xl/ctrlProps/ctrlProp764.xml" ContentType="application/vnd.ms-excel.controlproperties+xml"/>
  <Override PartName="/xl/ctrlProps/ctrlProp765.xml" ContentType="application/vnd.ms-excel.controlproperties+xml"/>
  <Override PartName="/xl/ctrlProps/ctrlProp766.xml" ContentType="application/vnd.ms-excel.controlproperties+xml"/>
  <Override PartName="/xl/ctrlProps/ctrlProp767.xml" ContentType="application/vnd.ms-excel.controlproperties+xml"/>
  <Override PartName="/xl/ctrlProps/ctrlProp768.xml" ContentType="application/vnd.ms-excel.controlproperties+xml"/>
  <Override PartName="/xl/ctrlProps/ctrlProp769.xml" ContentType="application/vnd.ms-excel.controlproperties+xml"/>
  <Override PartName="/xl/ctrlProps/ctrlProp770.xml" ContentType="application/vnd.ms-excel.controlproperties+xml"/>
  <Override PartName="/xl/ctrlProps/ctrlProp771.xml" ContentType="application/vnd.ms-excel.controlproperties+xml"/>
  <Override PartName="/xl/ctrlProps/ctrlProp772.xml" ContentType="application/vnd.ms-excel.controlproperties+xml"/>
  <Override PartName="/xl/ctrlProps/ctrlProp773.xml" ContentType="application/vnd.ms-excel.controlproperties+xml"/>
  <Override PartName="/xl/ctrlProps/ctrlProp774.xml" ContentType="application/vnd.ms-excel.controlproperties+xml"/>
  <Override PartName="/xl/ctrlProps/ctrlProp775.xml" ContentType="application/vnd.ms-excel.controlproperties+xml"/>
  <Override PartName="/xl/ctrlProps/ctrlProp776.xml" ContentType="application/vnd.ms-excel.controlproperties+xml"/>
  <Override PartName="/xl/ctrlProps/ctrlProp777.xml" ContentType="application/vnd.ms-excel.controlproperties+xml"/>
  <Override PartName="/xl/ctrlProps/ctrlProp778.xml" ContentType="application/vnd.ms-excel.controlproperties+xml"/>
  <Override PartName="/xl/ctrlProps/ctrlProp779.xml" ContentType="application/vnd.ms-excel.controlproperties+xml"/>
  <Override PartName="/xl/ctrlProps/ctrlProp780.xml" ContentType="application/vnd.ms-excel.controlproperties+xml"/>
  <Override PartName="/xl/ctrlProps/ctrlProp781.xml" ContentType="application/vnd.ms-excel.controlproperties+xml"/>
  <Override PartName="/xl/ctrlProps/ctrlProp782.xml" ContentType="application/vnd.ms-excel.controlproperties+xml"/>
  <Override PartName="/xl/ctrlProps/ctrlProp783.xml" ContentType="application/vnd.ms-excel.controlproperties+xml"/>
  <Override PartName="/xl/ctrlProps/ctrlProp784.xml" ContentType="application/vnd.ms-excel.controlproperties+xml"/>
  <Override PartName="/xl/ctrlProps/ctrlProp785.xml" ContentType="application/vnd.ms-excel.controlproperties+xml"/>
  <Override PartName="/xl/ctrlProps/ctrlProp786.xml" ContentType="application/vnd.ms-excel.controlproperties+xml"/>
  <Override PartName="/xl/ctrlProps/ctrlProp787.xml" ContentType="application/vnd.ms-excel.controlproperties+xml"/>
  <Override PartName="/xl/ctrlProps/ctrlProp788.xml" ContentType="application/vnd.ms-excel.controlproperties+xml"/>
  <Override PartName="/xl/ctrlProps/ctrlProp789.xml" ContentType="application/vnd.ms-excel.controlproperties+xml"/>
  <Override PartName="/xl/ctrlProps/ctrlProp790.xml" ContentType="application/vnd.ms-excel.controlproperties+xml"/>
  <Override PartName="/xl/ctrlProps/ctrlProp791.xml" ContentType="application/vnd.ms-excel.controlproperties+xml"/>
  <Override PartName="/xl/ctrlProps/ctrlProp792.xml" ContentType="application/vnd.ms-excel.controlproperties+xml"/>
  <Override PartName="/xl/ctrlProps/ctrlProp793.xml" ContentType="application/vnd.ms-excel.controlproperties+xml"/>
  <Override PartName="/xl/ctrlProps/ctrlProp794.xml" ContentType="application/vnd.ms-excel.controlproperties+xml"/>
  <Override PartName="/xl/ctrlProps/ctrlProp795.xml" ContentType="application/vnd.ms-excel.controlproperties+xml"/>
  <Override PartName="/xl/ctrlProps/ctrlProp796.xml" ContentType="application/vnd.ms-excel.controlproperties+xml"/>
  <Override PartName="/xl/ctrlProps/ctrlProp797.xml" ContentType="application/vnd.ms-excel.controlproperties+xml"/>
  <Override PartName="/xl/ctrlProps/ctrlProp798.xml" ContentType="application/vnd.ms-excel.controlproperties+xml"/>
  <Override PartName="/xl/ctrlProps/ctrlProp799.xml" ContentType="application/vnd.ms-excel.controlproperties+xml"/>
  <Override PartName="/xl/ctrlProps/ctrlProp800.xml" ContentType="application/vnd.ms-excel.controlproperties+xml"/>
  <Override PartName="/xl/ctrlProps/ctrlProp801.xml" ContentType="application/vnd.ms-excel.controlproperties+xml"/>
  <Override PartName="/xl/ctrlProps/ctrlProp802.xml" ContentType="application/vnd.ms-excel.controlproperties+xml"/>
  <Override PartName="/xl/ctrlProps/ctrlProp803.xml" ContentType="application/vnd.ms-excel.controlproperties+xml"/>
  <Override PartName="/xl/ctrlProps/ctrlProp804.xml" ContentType="application/vnd.ms-excel.controlproperties+xml"/>
  <Override PartName="/xl/ctrlProps/ctrlProp805.xml" ContentType="application/vnd.ms-excel.controlproperties+xml"/>
  <Override PartName="/xl/ctrlProps/ctrlProp806.xml" ContentType="application/vnd.ms-excel.controlproperties+xml"/>
  <Override PartName="/xl/ctrlProps/ctrlProp807.xml" ContentType="application/vnd.ms-excel.controlproperties+xml"/>
  <Override PartName="/xl/ctrlProps/ctrlProp808.xml" ContentType="application/vnd.ms-excel.controlproperties+xml"/>
  <Override PartName="/xl/ctrlProps/ctrlProp809.xml" ContentType="application/vnd.ms-excel.controlproperties+xml"/>
  <Override PartName="/xl/ctrlProps/ctrlProp810.xml" ContentType="application/vnd.ms-excel.controlproperties+xml"/>
  <Override PartName="/xl/ctrlProps/ctrlProp811.xml" ContentType="application/vnd.ms-excel.controlproperties+xml"/>
  <Override PartName="/xl/ctrlProps/ctrlProp812.xml" ContentType="application/vnd.ms-excel.controlproperties+xml"/>
  <Override PartName="/xl/ctrlProps/ctrlProp813.xml" ContentType="application/vnd.ms-excel.controlproperties+xml"/>
  <Override PartName="/xl/ctrlProps/ctrlProp814.xml" ContentType="application/vnd.ms-excel.controlproperties+xml"/>
  <Override PartName="/xl/ctrlProps/ctrlProp815.xml" ContentType="application/vnd.ms-excel.controlproperties+xml"/>
  <Override PartName="/xl/ctrlProps/ctrlProp816.xml" ContentType="application/vnd.ms-excel.controlproperties+xml"/>
  <Override PartName="/xl/ctrlProps/ctrlProp817.xml" ContentType="application/vnd.ms-excel.controlproperties+xml"/>
  <Override PartName="/xl/ctrlProps/ctrlProp818.xml" ContentType="application/vnd.ms-excel.controlproperties+xml"/>
  <Override PartName="/xl/ctrlProps/ctrlProp819.xml" ContentType="application/vnd.ms-excel.controlproperties+xml"/>
  <Override PartName="/xl/ctrlProps/ctrlProp820.xml" ContentType="application/vnd.ms-excel.controlproperties+xml"/>
  <Override PartName="/xl/ctrlProps/ctrlProp821.xml" ContentType="application/vnd.ms-excel.controlproperties+xml"/>
  <Override PartName="/xl/ctrlProps/ctrlProp822.xml" ContentType="application/vnd.ms-excel.controlproperties+xml"/>
  <Override PartName="/xl/ctrlProps/ctrlProp823.xml" ContentType="application/vnd.ms-excel.controlproperties+xml"/>
  <Override PartName="/xl/ctrlProps/ctrlProp824.xml" ContentType="application/vnd.ms-excel.controlproperties+xml"/>
  <Override PartName="/xl/ctrlProps/ctrlProp825.xml" ContentType="application/vnd.ms-excel.controlproperties+xml"/>
  <Override PartName="/xl/ctrlProps/ctrlProp826.xml" ContentType="application/vnd.ms-excel.controlproperties+xml"/>
  <Override PartName="/xl/ctrlProps/ctrlProp827.xml" ContentType="application/vnd.ms-excel.controlproperties+xml"/>
  <Override PartName="/xl/ctrlProps/ctrlProp828.xml" ContentType="application/vnd.ms-excel.controlproperties+xml"/>
  <Override PartName="/xl/ctrlProps/ctrlProp829.xml" ContentType="application/vnd.ms-excel.controlproperties+xml"/>
  <Override PartName="/xl/ctrlProps/ctrlProp830.xml" ContentType="application/vnd.ms-excel.controlproperties+xml"/>
  <Override PartName="/xl/ctrlProps/ctrlProp831.xml" ContentType="application/vnd.ms-excel.controlproperties+xml"/>
  <Override PartName="/xl/ctrlProps/ctrlProp832.xml" ContentType="application/vnd.ms-excel.controlproperties+xml"/>
  <Override PartName="/xl/ctrlProps/ctrlProp833.xml" ContentType="application/vnd.ms-excel.controlproperties+xml"/>
  <Override PartName="/xl/ctrlProps/ctrlProp834.xml" ContentType="application/vnd.ms-excel.controlproperties+xml"/>
  <Override PartName="/xl/ctrlProps/ctrlProp835.xml" ContentType="application/vnd.ms-excel.controlproperties+xml"/>
  <Override PartName="/xl/ctrlProps/ctrlProp836.xml" ContentType="application/vnd.ms-excel.controlproperties+xml"/>
  <Override PartName="/xl/ctrlProps/ctrlProp837.xml" ContentType="application/vnd.ms-excel.controlproperties+xml"/>
  <Override PartName="/xl/ctrlProps/ctrlProp838.xml" ContentType="application/vnd.ms-excel.controlproperties+xml"/>
  <Override PartName="/xl/ctrlProps/ctrlProp839.xml" ContentType="application/vnd.ms-excel.controlproperties+xml"/>
  <Override PartName="/xl/ctrlProps/ctrlProp840.xml" ContentType="application/vnd.ms-excel.controlproperties+xml"/>
  <Override PartName="/xl/ctrlProps/ctrlProp841.xml" ContentType="application/vnd.ms-excel.controlproperties+xml"/>
  <Override PartName="/xl/ctrlProps/ctrlProp842.xml" ContentType="application/vnd.ms-excel.controlproperties+xml"/>
  <Override PartName="/xl/ctrlProps/ctrlProp843.xml" ContentType="application/vnd.ms-excel.controlproperties+xml"/>
  <Override PartName="/xl/ctrlProps/ctrlProp844.xml" ContentType="application/vnd.ms-excel.controlproperties+xml"/>
  <Override PartName="/xl/ctrlProps/ctrlProp845.xml" ContentType="application/vnd.ms-excel.controlproperties+xml"/>
  <Override PartName="/xl/ctrlProps/ctrlProp846.xml" ContentType="application/vnd.ms-excel.controlproperties+xml"/>
  <Override PartName="/xl/ctrlProps/ctrlProp847.xml" ContentType="application/vnd.ms-excel.controlproperties+xml"/>
  <Override PartName="/xl/ctrlProps/ctrlProp848.xml" ContentType="application/vnd.ms-excel.controlproperties+xml"/>
  <Override PartName="/xl/ctrlProps/ctrlProp849.xml" ContentType="application/vnd.ms-excel.controlproperties+xml"/>
  <Override PartName="/xl/ctrlProps/ctrlProp850.xml" ContentType="application/vnd.ms-excel.controlproperties+xml"/>
  <Override PartName="/xl/ctrlProps/ctrlProp851.xml" ContentType="application/vnd.ms-excel.controlproperties+xml"/>
  <Override PartName="/xl/ctrlProps/ctrlProp852.xml" ContentType="application/vnd.ms-excel.controlproperties+xml"/>
  <Override PartName="/xl/ctrlProps/ctrlProp853.xml" ContentType="application/vnd.ms-excel.controlproperties+xml"/>
  <Override PartName="/xl/ctrlProps/ctrlProp854.xml" ContentType="application/vnd.ms-excel.controlproperties+xml"/>
  <Override PartName="/xl/ctrlProps/ctrlProp855.xml" ContentType="application/vnd.ms-excel.controlproperties+xml"/>
  <Override PartName="/xl/ctrlProps/ctrlProp856.xml" ContentType="application/vnd.ms-excel.controlproperties+xml"/>
  <Override PartName="/xl/ctrlProps/ctrlProp857.xml" ContentType="application/vnd.ms-excel.controlproperties+xml"/>
  <Override PartName="/xl/ctrlProps/ctrlProp858.xml" ContentType="application/vnd.ms-excel.controlproperties+xml"/>
  <Override PartName="/xl/ctrlProps/ctrlProp859.xml" ContentType="application/vnd.ms-excel.controlproperties+xml"/>
  <Override PartName="/xl/ctrlProps/ctrlProp860.xml" ContentType="application/vnd.ms-excel.controlproperties+xml"/>
  <Override PartName="/xl/ctrlProps/ctrlProp861.xml" ContentType="application/vnd.ms-excel.controlproperties+xml"/>
  <Override PartName="/xl/ctrlProps/ctrlProp862.xml" ContentType="application/vnd.ms-excel.controlproperties+xml"/>
  <Override PartName="/xl/ctrlProps/ctrlProp863.xml" ContentType="application/vnd.ms-excel.controlproperties+xml"/>
  <Override PartName="/xl/ctrlProps/ctrlProp864.xml" ContentType="application/vnd.ms-excel.controlproperties+xml"/>
  <Override PartName="/xl/ctrlProps/ctrlProp865.xml" ContentType="application/vnd.ms-excel.controlproperties+xml"/>
  <Override PartName="/xl/ctrlProps/ctrlProp866.xml" ContentType="application/vnd.ms-excel.controlproperties+xml"/>
  <Override PartName="/xl/ctrlProps/ctrlProp867.xml" ContentType="application/vnd.ms-excel.controlproperties+xml"/>
  <Override PartName="/xl/ctrlProps/ctrlProp868.xml" ContentType="application/vnd.ms-excel.controlproperties+xml"/>
  <Override PartName="/xl/ctrlProps/ctrlProp869.xml" ContentType="application/vnd.ms-excel.controlproperties+xml"/>
  <Override PartName="/xl/ctrlProps/ctrlProp870.xml" ContentType="application/vnd.ms-excel.controlproperties+xml"/>
  <Override PartName="/xl/ctrlProps/ctrlProp871.xml" ContentType="application/vnd.ms-excel.controlproperties+xml"/>
  <Override PartName="/xl/ctrlProps/ctrlProp872.xml" ContentType="application/vnd.ms-excel.controlproperties+xml"/>
  <Override PartName="/xl/ctrlProps/ctrlProp873.xml" ContentType="application/vnd.ms-excel.controlproperties+xml"/>
  <Override PartName="/xl/ctrlProps/ctrlProp874.xml" ContentType="application/vnd.ms-excel.controlproperties+xml"/>
  <Override PartName="/xl/ctrlProps/ctrlProp875.xml" ContentType="application/vnd.ms-excel.controlproperties+xml"/>
  <Override PartName="/xl/ctrlProps/ctrlProp876.xml" ContentType="application/vnd.ms-excel.controlproperties+xml"/>
  <Override PartName="/xl/ctrlProps/ctrlProp877.xml" ContentType="application/vnd.ms-excel.controlproperties+xml"/>
  <Override PartName="/xl/ctrlProps/ctrlProp878.xml" ContentType="application/vnd.ms-excel.controlproperties+xml"/>
  <Override PartName="/xl/ctrlProps/ctrlProp879.xml" ContentType="application/vnd.ms-excel.controlproperties+xml"/>
  <Override PartName="/xl/ctrlProps/ctrlProp880.xml" ContentType="application/vnd.ms-excel.controlproperties+xml"/>
  <Override PartName="/xl/ctrlProps/ctrlProp881.xml" ContentType="application/vnd.ms-excel.controlproperties+xml"/>
  <Override PartName="/xl/ctrlProps/ctrlProp882.xml" ContentType="application/vnd.ms-excel.controlproperties+xml"/>
  <Override PartName="/xl/ctrlProps/ctrlProp883.xml" ContentType="application/vnd.ms-excel.controlproperties+xml"/>
  <Override PartName="/xl/ctrlProps/ctrlProp884.xml" ContentType="application/vnd.ms-excel.controlproperties+xml"/>
  <Override PartName="/xl/ctrlProps/ctrlProp885.xml" ContentType="application/vnd.ms-excel.controlproperties+xml"/>
  <Override PartName="/xl/ctrlProps/ctrlProp886.xml" ContentType="application/vnd.ms-excel.controlproperties+xml"/>
  <Override PartName="/xl/ctrlProps/ctrlProp887.xml" ContentType="application/vnd.ms-excel.controlproperties+xml"/>
  <Override PartName="/xl/ctrlProps/ctrlProp888.xml" ContentType="application/vnd.ms-excel.controlproperties+xml"/>
  <Override PartName="/xl/ctrlProps/ctrlProp889.xml" ContentType="application/vnd.ms-excel.controlproperties+xml"/>
  <Override PartName="/xl/ctrlProps/ctrlProp890.xml" ContentType="application/vnd.ms-excel.controlproperties+xml"/>
  <Override PartName="/xl/ctrlProps/ctrlProp891.xml" ContentType="application/vnd.ms-excel.controlproperties+xml"/>
  <Override PartName="/xl/ctrlProps/ctrlProp892.xml" ContentType="application/vnd.ms-excel.controlproperties+xml"/>
  <Override PartName="/xl/ctrlProps/ctrlProp893.xml" ContentType="application/vnd.ms-excel.controlproperties+xml"/>
  <Override PartName="/xl/ctrlProps/ctrlProp894.xml" ContentType="application/vnd.ms-excel.controlproperties+xml"/>
  <Override PartName="/xl/ctrlProps/ctrlProp895.xml" ContentType="application/vnd.ms-excel.controlproperties+xml"/>
  <Override PartName="/xl/ctrlProps/ctrlProp896.xml" ContentType="application/vnd.ms-excel.controlproperties+xml"/>
  <Override PartName="/xl/ctrlProps/ctrlProp897.xml" ContentType="application/vnd.ms-excel.controlproperties+xml"/>
  <Override PartName="/xl/ctrlProps/ctrlProp898.xml" ContentType="application/vnd.ms-excel.controlproperties+xml"/>
  <Override PartName="/xl/ctrlProps/ctrlProp899.xml" ContentType="application/vnd.ms-excel.controlproperties+xml"/>
  <Override PartName="/xl/ctrlProps/ctrlProp900.xml" ContentType="application/vnd.ms-excel.controlproperties+xml"/>
  <Override PartName="/xl/ctrlProps/ctrlProp901.xml" ContentType="application/vnd.ms-excel.controlproperties+xml"/>
  <Override PartName="/xl/ctrlProps/ctrlProp902.xml" ContentType="application/vnd.ms-excel.controlproperties+xml"/>
  <Override PartName="/xl/ctrlProps/ctrlProp903.xml" ContentType="application/vnd.ms-excel.controlproperties+xml"/>
  <Override PartName="/xl/ctrlProps/ctrlProp904.xml" ContentType="application/vnd.ms-excel.controlproperties+xml"/>
  <Override PartName="/xl/ctrlProps/ctrlProp905.xml" ContentType="application/vnd.ms-excel.controlproperties+xml"/>
  <Override PartName="/xl/ctrlProps/ctrlProp906.xml" ContentType="application/vnd.ms-excel.controlproperties+xml"/>
  <Override PartName="/xl/ctrlProps/ctrlProp907.xml" ContentType="application/vnd.ms-excel.controlproperties+xml"/>
  <Override PartName="/xl/ctrlProps/ctrlProp908.xml" ContentType="application/vnd.ms-excel.controlproperties+xml"/>
  <Override PartName="/xl/ctrlProps/ctrlProp909.xml" ContentType="application/vnd.ms-excel.controlproperties+xml"/>
  <Override PartName="/xl/ctrlProps/ctrlProp910.xml" ContentType="application/vnd.ms-excel.controlproperties+xml"/>
  <Override PartName="/xl/ctrlProps/ctrlProp911.xml" ContentType="application/vnd.ms-excel.controlproperties+xml"/>
  <Override PartName="/xl/ctrlProps/ctrlProp912.xml" ContentType="application/vnd.ms-excel.controlproperties+xml"/>
  <Override PartName="/xl/ctrlProps/ctrlProp913.xml" ContentType="application/vnd.ms-excel.controlproperties+xml"/>
  <Override PartName="/xl/ctrlProps/ctrlProp914.xml" ContentType="application/vnd.ms-excel.controlproperties+xml"/>
  <Override PartName="/xl/ctrlProps/ctrlProp915.xml" ContentType="application/vnd.ms-excel.controlproperties+xml"/>
  <Override PartName="/xl/ctrlProps/ctrlProp916.xml" ContentType="application/vnd.ms-excel.controlproperties+xml"/>
  <Override PartName="/xl/ctrlProps/ctrlProp917.xml" ContentType="application/vnd.ms-excel.controlproperties+xml"/>
  <Override PartName="/xl/ctrlProps/ctrlProp918.xml" ContentType="application/vnd.ms-excel.controlproperties+xml"/>
  <Override PartName="/xl/ctrlProps/ctrlProp919.xml" ContentType="application/vnd.ms-excel.controlproperties+xml"/>
  <Override PartName="/xl/ctrlProps/ctrlProp920.xml" ContentType="application/vnd.ms-excel.controlproperties+xml"/>
  <Override PartName="/xl/ctrlProps/ctrlProp921.xml" ContentType="application/vnd.ms-excel.controlproperties+xml"/>
  <Override PartName="/xl/ctrlProps/ctrlProp922.xml" ContentType="application/vnd.ms-excel.controlproperties+xml"/>
  <Override PartName="/xl/ctrlProps/ctrlProp923.xml" ContentType="application/vnd.ms-excel.controlproperties+xml"/>
  <Override PartName="/xl/ctrlProps/ctrlProp924.xml" ContentType="application/vnd.ms-excel.controlproperties+xml"/>
  <Override PartName="/xl/ctrlProps/ctrlProp925.xml" ContentType="application/vnd.ms-excel.controlproperties+xml"/>
  <Override PartName="/xl/ctrlProps/ctrlProp926.xml" ContentType="application/vnd.ms-excel.controlproperties+xml"/>
  <Override PartName="/xl/ctrlProps/ctrlProp927.xml" ContentType="application/vnd.ms-excel.controlproperties+xml"/>
  <Override PartName="/xl/ctrlProps/ctrlProp928.xml" ContentType="application/vnd.ms-excel.controlproperties+xml"/>
  <Override PartName="/xl/ctrlProps/ctrlProp929.xml" ContentType="application/vnd.ms-excel.controlproperties+xml"/>
  <Override PartName="/xl/ctrlProps/ctrlProp930.xml" ContentType="application/vnd.ms-excel.controlproperties+xml"/>
  <Override PartName="/xl/ctrlProps/ctrlProp931.xml" ContentType="application/vnd.ms-excel.controlproperties+xml"/>
  <Override PartName="/xl/ctrlProps/ctrlProp932.xml" ContentType="application/vnd.ms-excel.controlproperties+xml"/>
  <Override PartName="/xl/ctrlProps/ctrlProp933.xml" ContentType="application/vnd.ms-excel.controlproperties+xml"/>
  <Override PartName="/xl/ctrlProps/ctrlProp934.xml" ContentType="application/vnd.ms-excel.controlproperties+xml"/>
  <Override PartName="/xl/ctrlProps/ctrlProp935.xml" ContentType="application/vnd.ms-excel.controlproperties+xml"/>
  <Override PartName="/xl/ctrlProps/ctrlProp936.xml" ContentType="application/vnd.ms-excel.controlproperties+xml"/>
  <Override PartName="/xl/ctrlProps/ctrlProp937.xml" ContentType="application/vnd.ms-excel.controlproperties+xml"/>
  <Override PartName="/xl/ctrlProps/ctrlProp938.xml" ContentType="application/vnd.ms-excel.controlproperties+xml"/>
  <Override PartName="/xl/ctrlProps/ctrlProp939.xml" ContentType="application/vnd.ms-excel.controlproperties+xml"/>
  <Override PartName="/xl/ctrlProps/ctrlProp940.xml" ContentType="application/vnd.ms-excel.controlproperties+xml"/>
  <Override PartName="/xl/ctrlProps/ctrlProp941.xml" ContentType="application/vnd.ms-excel.controlproperties+xml"/>
  <Override PartName="/xl/ctrlProps/ctrlProp942.xml" ContentType="application/vnd.ms-excel.controlproperties+xml"/>
  <Override PartName="/xl/ctrlProps/ctrlProp943.xml" ContentType="application/vnd.ms-excel.controlproperties+xml"/>
  <Override PartName="/xl/ctrlProps/ctrlProp944.xml" ContentType="application/vnd.ms-excel.controlproperties+xml"/>
  <Override PartName="/xl/ctrlProps/ctrlProp945.xml" ContentType="application/vnd.ms-excel.controlproperties+xml"/>
  <Override PartName="/xl/ctrlProps/ctrlProp946.xml" ContentType="application/vnd.ms-excel.controlproperties+xml"/>
  <Override PartName="/xl/ctrlProps/ctrlProp947.xml" ContentType="application/vnd.ms-excel.controlproperties+xml"/>
  <Override PartName="/xl/ctrlProps/ctrlProp948.xml" ContentType="application/vnd.ms-excel.controlproperties+xml"/>
  <Override PartName="/xl/ctrlProps/ctrlProp949.xml" ContentType="application/vnd.ms-excel.controlproperties+xml"/>
  <Override PartName="/xl/ctrlProps/ctrlProp950.xml" ContentType="application/vnd.ms-excel.controlproperties+xml"/>
  <Override PartName="/xl/ctrlProps/ctrlProp951.xml" ContentType="application/vnd.ms-excel.controlproperties+xml"/>
  <Override PartName="/xl/ctrlProps/ctrlProp952.xml" ContentType="application/vnd.ms-excel.controlproperties+xml"/>
  <Override PartName="/xl/ctrlProps/ctrlProp953.xml" ContentType="application/vnd.ms-excel.controlproperties+xml"/>
  <Override PartName="/xl/ctrlProps/ctrlProp954.xml" ContentType="application/vnd.ms-excel.controlproperties+xml"/>
  <Override PartName="/xl/ctrlProps/ctrlProp955.xml" ContentType="application/vnd.ms-excel.controlproperties+xml"/>
  <Override PartName="/xl/ctrlProps/ctrlProp956.xml" ContentType="application/vnd.ms-excel.controlproperties+xml"/>
  <Override PartName="/xl/ctrlProps/ctrlProp957.xml" ContentType="application/vnd.ms-excel.controlproperties+xml"/>
  <Override PartName="/xl/ctrlProps/ctrlProp958.xml" ContentType="application/vnd.ms-excel.controlproperties+xml"/>
  <Override PartName="/xl/ctrlProps/ctrlProp959.xml" ContentType="application/vnd.ms-excel.controlproperties+xml"/>
  <Override PartName="/xl/ctrlProps/ctrlProp960.xml" ContentType="application/vnd.ms-excel.controlproperties+xml"/>
  <Override PartName="/xl/ctrlProps/ctrlProp961.xml" ContentType="application/vnd.ms-excel.controlproperties+xml"/>
  <Override PartName="/xl/ctrlProps/ctrlProp962.xml" ContentType="application/vnd.ms-excel.controlproperties+xml"/>
  <Override PartName="/xl/ctrlProps/ctrlProp963.xml" ContentType="application/vnd.ms-excel.controlproperties+xml"/>
  <Override PartName="/xl/ctrlProps/ctrlProp964.xml" ContentType="application/vnd.ms-excel.controlproperties+xml"/>
  <Override PartName="/xl/ctrlProps/ctrlProp965.xml" ContentType="application/vnd.ms-excel.controlproperties+xml"/>
  <Override PartName="/xl/ctrlProps/ctrlProp966.xml" ContentType="application/vnd.ms-excel.controlproperties+xml"/>
  <Override PartName="/xl/ctrlProps/ctrlProp967.xml" ContentType="application/vnd.ms-excel.controlproperties+xml"/>
  <Override PartName="/xl/drawings/drawing4.xml" ContentType="application/vnd.openxmlformats-officedocument.drawing+xml"/>
  <Override PartName="/xl/ctrlProps/ctrlProp968.xml" ContentType="application/vnd.ms-excel.controlproperties+xml"/>
  <Override PartName="/xl/ctrlProps/ctrlProp969.xml" ContentType="application/vnd.ms-excel.controlproperties+xml"/>
  <Override PartName="/xl/ctrlProps/ctrlProp970.xml" ContentType="application/vnd.ms-excel.controlproperties+xml"/>
  <Override PartName="/xl/ctrlProps/ctrlProp971.xml" ContentType="application/vnd.ms-excel.controlproperties+xml"/>
  <Override PartName="/xl/ctrlProps/ctrlProp972.xml" ContentType="application/vnd.ms-excel.controlproperties+xml"/>
  <Override PartName="/xl/ctrlProps/ctrlProp973.xml" ContentType="application/vnd.ms-excel.controlproperties+xml"/>
  <Override PartName="/xl/ctrlProps/ctrlProp974.xml" ContentType="application/vnd.ms-excel.controlproperties+xml"/>
  <Override PartName="/xl/ctrlProps/ctrlProp975.xml" ContentType="application/vnd.ms-excel.controlproperties+xml"/>
  <Override PartName="/xl/ctrlProps/ctrlProp976.xml" ContentType="application/vnd.ms-excel.controlproperties+xml"/>
  <Override PartName="/xl/drawings/drawing5.xml" ContentType="application/vnd.openxmlformats-officedocument.drawing+xml"/>
  <Override PartName="/xl/ctrlProps/ctrlProp977.xml" ContentType="application/vnd.ms-excel.controlproperties+xml"/>
  <Override PartName="/xl/ctrlProps/ctrlProp978.xml" ContentType="application/vnd.ms-excel.controlproperties+xml"/>
  <Override PartName="/xl/ctrlProps/ctrlProp979.xml" ContentType="application/vnd.ms-excel.controlpropertie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8730"/>
  <workbookPr showInkAnnotation="0" updateLinks="never" codeName="ThisWorkbook" defaultThemeVersion="124226"/>
  <mc:AlternateContent xmlns:mc="http://schemas.openxmlformats.org/markup-compatibility/2006">
    <mc:Choice Requires="x15">
      <x15ac:absPath xmlns:x15ac="http://schemas.microsoft.com/office/spreadsheetml/2010/11/ac" url="C:\Users\cgonzal5\OneDrive - County of San Diego\Desktop\"/>
    </mc:Choice>
  </mc:AlternateContent>
  <xr:revisionPtr revIDLastSave="0" documentId="13_ncr:1_{4AB2126B-0C9C-4AAB-A77C-4E2FD846C2E2}" xr6:coauthVersionLast="47" xr6:coauthVersionMax="47" xr10:uidLastSave="{00000000-0000-0000-0000-000000000000}"/>
  <bookViews>
    <workbookView xWindow="-110" yWindow="-110" windowWidth="19420" windowHeight="10300" tabRatio="884" firstSheet="1" activeTab="10" xr2:uid="{00000000-000D-0000-FFFF-FFFF00000000}"/>
  </bookViews>
  <sheets>
    <sheet name="Validation Tab" sheetId="24" state="hidden" r:id="rId1"/>
    <sheet name="Instructions" sheetId="9" r:id="rId2"/>
    <sheet name="Instructions 2 S&amp;B" sheetId="25" r:id="rId3"/>
    <sheet name="AAR" sheetId="8" r:id="rId4"/>
    <sheet name="Budget Summ Amt" sheetId="4" r:id="rId5"/>
    <sheet name="MH Units &amp; Cost Center Data" sheetId="17" r:id="rId6"/>
    <sheet name="SUD Units &amp; Cost Center Data" sheetId="20" state="hidden" r:id="rId7"/>
    <sheet name="Sch I S&amp;B" sheetId="26" r:id="rId8"/>
    <sheet name="Sch II OE FINAL" sheetId="12" r:id="rId9"/>
    <sheet name="Sch III Indirect FINAL" sheetId="21" r:id="rId10"/>
    <sheet name="Subcontractor Pre-Approval" sheetId="16" r:id="rId11"/>
    <sheet name="Suppl A Fixed Assets" sheetId="5" r:id="rId12"/>
    <sheet name="Suppl C Gift Card Preapproval" sheetId="15" r:id="rId13"/>
    <sheet name="Line Item Justification" sheetId="7" r:id="rId14"/>
  </sheets>
  <externalReferences>
    <externalReference r:id="rId15"/>
    <externalReference r:id="rId16"/>
  </externalReferences>
  <definedNames>
    <definedName name="ACT">#REF!</definedName>
    <definedName name="contractFTE">#REF!</definedName>
    <definedName name="CostCenterMerged_Dropdown">OFFSET('[1]Budget Summary'!#REF!,0,0,COUNTA('[1]Budget Summary'!#REF!),1)</definedName>
    <definedName name="directFTE">#REF!</definedName>
    <definedName name="EXCLUDEfte">#REF!</definedName>
    <definedName name="Funding_Dropdown">[1]!Funding[Funding]</definedName>
    <definedName name="LOC_dropdown">[2]!LOC[LOC]</definedName>
    <definedName name="OE_Dropdown">[1]!CoverPageTable[ContractNumber]</definedName>
    <definedName name="PRINT" localSheetId="9">#REF!</definedName>
    <definedName name="PRINT">#REF!</definedName>
    <definedName name="_xlnm.Print_Area" localSheetId="3">AAR!$A$1:$S$54</definedName>
    <definedName name="_xlnm.Print_Area" localSheetId="4">'Budget Summ Amt'!$A$1:$AH$38</definedName>
    <definedName name="_xlnm.Print_Area" localSheetId="13">'Line Item Justification'!$A$1:$I$214</definedName>
    <definedName name="_xlnm.Print_Area" localSheetId="8">'Sch II OE FINAL'!$A$1:$CV$61</definedName>
    <definedName name="_xlnm.Print_Area" localSheetId="9">'Sch III Indirect FINAL'!$A$1:$AH$36</definedName>
    <definedName name="_xlnm.Print_Area" localSheetId="6">'SUD Units &amp; Cost Center Data'!$A$1:$T$209</definedName>
    <definedName name="_xlnm.Print_Titles" localSheetId="1">Instructions!$1:$3</definedName>
    <definedName name="_xlnm.Print_Titles" localSheetId="13">'Line Item Justification'!$1:$8</definedName>
    <definedName name="_xlnm.Print_Titles" localSheetId="5">'MH Units &amp; Cost Center Data'!$1:$9</definedName>
    <definedName name="_xlnm.Print_Titles" localSheetId="7">'Sch I S&amp;B'!$A:$A,'Sch I S&amp;B'!$1:$3</definedName>
    <definedName name="_xlnm.Print_Titles" localSheetId="8">'Sch II OE FINAL'!$A:$D,'Sch II OE FINAL'!$1:$6</definedName>
    <definedName name="_xlnm.Print_Titles" localSheetId="9">'Sch III Indirect FINAL'!$A:$C,'Sch III Indirect FINAL'!$1:$4</definedName>
    <definedName name="_xlnm.Print_Titles" localSheetId="6">'SUD Units &amp; Cost Center Data'!$1:$7</definedName>
    <definedName name="_xlnm.Print_Titles" localSheetId="11">'Suppl A Fixed Assets'!$A:$H</definedName>
    <definedName name="_xlnm.Print_Titles" localSheetId="12">'Suppl C Gift Card Preapproval'!$A:$E</definedName>
    <definedName name="RateType_Dropdown">[1]!RateType[RateType]</definedName>
    <definedName name="Service_Dropdown">[2]!Service[Service]</definedName>
    <definedName name="SubmissionType_Dropdown">[1]!SubmissionType[SubmissionType]</definedName>
    <definedName name="SUD_LevelOfCare_Dropdown">#REF!</definedName>
    <definedName name="SUD_UnitOfService_Dropdown">#REF!</definedName>
    <definedName name="TOTALBILLINGUNITS">#REF!</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F1632" i="16" l="1"/>
  <c r="F1601" i="16"/>
  <c r="D1601" i="16"/>
  <c r="B1601" i="16"/>
  <c r="F1600" i="16"/>
  <c r="D1600" i="16"/>
  <c r="B1600" i="16"/>
  <c r="F1599" i="16"/>
  <c r="D1599" i="16"/>
  <c r="B1599" i="16"/>
  <c r="F1577" i="16"/>
  <c r="F1546" i="16"/>
  <c r="D1546" i="16"/>
  <c r="B1546" i="16"/>
  <c r="F1545" i="16"/>
  <c r="D1545" i="16"/>
  <c r="B1545" i="16"/>
  <c r="F1544" i="16"/>
  <c r="D1544" i="16"/>
  <c r="B1544" i="16"/>
  <c r="F1522" i="16"/>
  <c r="F1491" i="16"/>
  <c r="D1491" i="16"/>
  <c r="B1491" i="16"/>
  <c r="F1490" i="16"/>
  <c r="D1490" i="16"/>
  <c r="B1490" i="16"/>
  <c r="F1489" i="16"/>
  <c r="D1489" i="16"/>
  <c r="B1489" i="16"/>
  <c r="F1467" i="16"/>
  <c r="F1436" i="16"/>
  <c r="D1436" i="16"/>
  <c r="B1436" i="16"/>
  <c r="F1435" i="16"/>
  <c r="D1435" i="16"/>
  <c r="B1435" i="16"/>
  <c r="F1434" i="16"/>
  <c r="D1434" i="16"/>
  <c r="B1434" i="16"/>
  <c r="F1412" i="16"/>
  <c r="F1381" i="16"/>
  <c r="D1381" i="16"/>
  <c r="B1381" i="16"/>
  <c r="F1380" i="16"/>
  <c r="D1380" i="16"/>
  <c r="B1380" i="16"/>
  <c r="F1379" i="16"/>
  <c r="D1379" i="16"/>
  <c r="B1379" i="16"/>
  <c r="F1357" i="16"/>
  <c r="F1326" i="16"/>
  <c r="D1326" i="16"/>
  <c r="B1326" i="16"/>
  <c r="F1325" i="16"/>
  <c r="D1325" i="16"/>
  <c r="B1325" i="16"/>
  <c r="F1324" i="16"/>
  <c r="D1324" i="16"/>
  <c r="B1324" i="16"/>
  <c r="F1302" i="16"/>
  <c r="F1271" i="16"/>
  <c r="D1271" i="16"/>
  <c r="B1271" i="16"/>
  <c r="F1270" i="16"/>
  <c r="D1270" i="16"/>
  <c r="B1270" i="16"/>
  <c r="F1269" i="16"/>
  <c r="D1269" i="16"/>
  <c r="B1269" i="16"/>
  <c r="F1247" i="16"/>
  <c r="F1216" i="16"/>
  <c r="D1216" i="16"/>
  <c r="B1216" i="16"/>
  <c r="F1215" i="16"/>
  <c r="D1215" i="16"/>
  <c r="B1215" i="16"/>
  <c r="F1214" i="16"/>
  <c r="D1214" i="16"/>
  <c r="B1214" i="16"/>
  <c r="F1192" i="16"/>
  <c r="F1161" i="16"/>
  <c r="D1161" i="16"/>
  <c r="B1161" i="16"/>
  <c r="F1160" i="16"/>
  <c r="D1160" i="16"/>
  <c r="B1160" i="16"/>
  <c r="F1159" i="16"/>
  <c r="D1159" i="16"/>
  <c r="B1159" i="16"/>
  <c r="F1137" i="16"/>
  <c r="F1106" i="16"/>
  <c r="D1106" i="16"/>
  <c r="B1106" i="16"/>
  <c r="F1105" i="16"/>
  <c r="D1105" i="16"/>
  <c r="B1105" i="16"/>
  <c r="F1104" i="16"/>
  <c r="D1104" i="16"/>
  <c r="B1104" i="16"/>
  <c r="F1082" i="16"/>
  <c r="F1051" i="16"/>
  <c r="D1051" i="16"/>
  <c r="B1051" i="16"/>
  <c r="F1050" i="16"/>
  <c r="D1050" i="16"/>
  <c r="B1050" i="16"/>
  <c r="F1049" i="16"/>
  <c r="D1049" i="16"/>
  <c r="B1049" i="16"/>
  <c r="F1027" i="16"/>
  <c r="F996" i="16"/>
  <c r="D996" i="16"/>
  <c r="B996" i="16"/>
  <c r="F995" i="16"/>
  <c r="D995" i="16"/>
  <c r="B995" i="16"/>
  <c r="F994" i="16"/>
  <c r="D994" i="16"/>
  <c r="B994" i="16"/>
  <c r="F972" i="16"/>
  <c r="F941" i="16"/>
  <c r="D941" i="16"/>
  <c r="B941" i="16"/>
  <c r="F940" i="16"/>
  <c r="D940" i="16"/>
  <c r="B940" i="16"/>
  <c r="F939" i="16"/>
  <c r="D939" i="16"/>
  <c r="B939" i="16"/>
  <c r="F917" i="16"/>
  <c r="F886" i="16"/>
  <c r="D886" i="16"/>
  <c r="B886" i="16"/>
  <c r="F885" i="16"/>
  <c r="D885" i="16"/>
  <c r="B885" i="16"/>
  <c r="F884" i="16"/>
  <c r="D884" i="16"/>
  <c r="B884" i="16"/>
  <c r="F862" i="16"/>
  <c r="F831" i="16"/>
  <c r="D831" i="16"/>
  <c r="B831" i="16"/>
  <c r="F830" i="16"/>
  <c r="D830" i="16"/>
  <c r="B830" i="16"/>
  <c r="F829" i="16"/>
  <c r="D829" i="16"/>
  <c r="B829" i="16"/>
  <c r="F807" i="16"/>
  <c r="F776" i="16"/>
  <c r="D776" i="16"/>
  <c r="B776" i="16"/>
  <c r="F775" i="16"/>
  <c r="D775" i="16"/>
  <c r="B775" i="16"/>
  <c r="F774" i="16"/>
  <c r="D774" i="16"/>
  <c r="B774" i="16"/>
  <c r="F752" i="16"/>
  <c r="F721" i="16"/>
  <c r="D721" i="16"/>
  <c r="B721" i="16"/>
  <c r="F720" i="16"/>
  <c r="D720" i="16"/>
  <c r="B720" i="16"/>
  <c r="F719" i="16"/>
  <c r="D719" i="16"/>
  <c r="B719" i="16"/>
  <c r="F697" i="16"/>
  <c r="F666" i="16"/>
  <c r="D666" i="16"/>
  <c r="B666" i="16"/>
  <c r="F665" i="16"/>
  <c r="D665" i="16"/>
  <c r="B665" i="16"/>
  <c r="F664" i="16"/>
  <c r="D664" i="16"/>
  <c r="B664" i="16"/>
  <c r="F642" i="16"/>
  <c r="F611" i="16"/>
  <c r="D611" i="16"/>
  <c r="B611" i="16"/>
  <c r="F610" i="16"/>
  <c r="D610" i="16"/>
  <c r="B610" i="16"/>
  <c r="F609" i="16"/>
  <c r="D609" i="16"/>
  <c r="B609" i="16"/>
  <c r="F587" i="16"/>
  <c r="F556" i="16"/>
  <c r="D556" i="16"/>
  <c r="B556" i="16"/>
  <c r="F555" i="16"/>
  <c r="D555" i="16"/>
  <c r="B555" i="16"/>
  <c r="F554" i="16"/>
  <c r="D554" i="16"/>
  <c r="B554" i="16"/>
  <c r="F532" i="16"/>
  <c r="F501" i="16"/>
  <c r="D501" i="16"/>
  <c r="B501" i="16"/>
  <c r="F500" i="16"/>
  <c r="D500" i="16"/>
  <c r="B500" i="16"/>
  <c r="F499" i="16"/>
  <c r="D499" i="16"/>
  <c r="B499" i="16"/>
  <c r="F477" i="16"/>
  <c r="F446" i="16"/>
  <c r="D446" i="16"/>
  <c r="B446" i="16"/>
  <c r="F445" i="16"/>
  <c r="D445" i="16"/>
  <c r="B445" i="16"/>
  <c r="F444" i="16"/>
  <c r="D444" i="16"/>
  <c r="B444" i="16"/>
  <c r="F422" i="16"/>
  <c r="F391" i="16"/>
  <c r="D391" i="16"/>
  <c r="B391" i="16"/>
  <c r="F390" i="16"/>
  <c r="D390" i="16"/>
  <c r="B390" i="16"/>
  <c r="F389" i="16"/>
  <c r="D389" i="16"/>
  <c r="B389" i="16"/>
  <c r="F367" i="16"/>
  <c r="F336" i="16"/>
  <c r="D336" i="16"/>
  <c r="B336" i="16"/>
  <c r="F335" i="16"/>
  <c r="D335" i="16"/>
  <c r="B335" i="16"/>
  <c r="F334" i="16"/>
  <c r="D334" i="16"/>
  <c r="B334" i="16"/>
  <c r="F312" i="16"/>
  <c r="F281" i="16"/>
  <c r="D281" i="16"/>
  <c r="B281" i="16"/>
  <c r="F280" i="16"/>
  <c r="D280" i="16"/>
  <c r="B280" i="16"/>
  <c r="F279" i="16"/>
  <c r="D279" i="16"/>
  <c r="B279" i="16"/>
  <c r="F257" i="16"/>
  <c r="F226" i="16"/>
  <c r="D226" i="16"/>
  <c r="B226" i="16"/>
  <c r="F225" i="16"/>
  <c r="D225" i="16"/>
  <c r="B225" i="16"/>
  <c r="F224" i="16"/>
  <c r="D224" i="16"/>
  <c r="B224" i="16"/>
  <c r="F202" i="16"/>
  <c r="F171" i="16"/>
  <c r="D171" i="16"/>
  <c r="B171" i="16"/>
  <c r="F170" i="16"/>
  <c r="D170" i="16"/>
  <c r="B170" i="16"/>
  <c r="F169" i="16"/>
  <c r="D169" i="16"/>
  <c r="B169" i="16"/>
  <c r="F147" i="16"/>
  <c r="F116" i="16"/>
  <c r="D116" i="16"/>
  <c r="B116" i="16"/>
  <c r="F115" i="16"/>
  <c r="D115" i="16"/>
  <c r="B115" i="16"/>
  <c r="F114" i="16"/>
  <c r="D114" i="16"/>
  <c r="B114" i="16"/>
  <c r="F92" i="16"/>
  <c r="F61" i="16"/>
  <c r="D61" i="16"/>
  <c r="B61" i="16"/>
  <c r="F60" i="16"/>
  <c r="D60" i="16"/>
  <c r="B60" i="16"/>
  <c r="F59" i="16"/>
  <c r="D59" i="16"/>
  <c r="B59" i="16"/>
  <c r="I246" i="7"/>
  <c r="A246" i="7"/>
  <c r="I241" i="7"/>
  <c r="A241" i="7"/>
  <c r="I236" i="7"/>
  <c r="A236" i="7"/>
  <c r="I231" i="7"/>
  <c r="A231" i="7"/>
  <c r="I226" i="7"/>
  <c r="A226" i="7"/>
  <c r="I221" i="7"/>
  <c r="A221" i="7"/>
  <c r="I216" i="7"/>
  <c r="A216" i="7"/>
  <c r="I211" i="7"/>
  <c r="A211" i="7"/>
  <c r="I206" i="7"/>
  <c r="A206" i="7"/>
  <c r="I201" i="7"/>
  <c r="A201" i="7"/>
  <c r="I196" i="7"/>
  <c r="A196" i="7"/>
  <c r="I191" i="7"/>
  <c r="A191" i="7"/>
  <c r="I186" i="7"/>
  <c r="A186" i="7"/>
  <c r="I181" i="7"/>
  <c r="A181" i="7"/>
  <c r="I176" i="7"/>
  <c r="A176" i="7"/>
  <c r="I171" i="7"/>
  <c r="A171" i="7"/>
  <c r="I166" i="7"/>
  <c r="A166" i="7"/>
  <c r="I161" i="7"/>
  <c r="A161" i="7"/>
  <c r="I156" i="7"/>
  <c r="A156" i="7"/>
  <c r="I151" i="7"/>
  <c r="A151" i="7"/>
  <c r="I146" i="7"/>
  <c r="A146" i="7"/>
  <c r="I141" i="7"/>
  <c r="A141" i="7"/>
  <c r="I136" i="7"/>
  <c r="A136" i="7"/>
  <c r="I131" i="7"/>
  <c r="A131" i="7"/>
  <c r="I126" i="7"/>
  <c r="A126" i="7"/>
  <c r="I121" i="7"/>
  <c r="I116" i="7"/>
  <c r="I111" i="7"/>
  <c r="I106" i="7"/>
  <c r="I101" i="7"/>
  <c r="I96" i="7"/>
  <c r="I91" i="7"/>
  <c r="I86" i="7"/>
  <c r="I81" i="7"/>
  <c r="I76" i="7"/>
  <c r="I71" i="7"/>
  <c r="I66" i="7"/>
  <c r="I61" i="7"/>
  <c r="I56" i="7"/>
  <c r="I51" i="7"/>
  <c r="I46" i="7"/>
  <c r="I5" i="7" l="1"/>
  <c r="G5" i="7"/>
  <c r="I4" i="7"/>
  <c r="F4" i="7"/>
  <c r="B5" i="7"/>
  <c r="B4" i="7"/>
  <c r="E4" i="15"/>
  <c r="E5" i="15"/>
  <c r="C5" i="15"/>
  <c r="C4" i="15"/>
  <c r="H5" i="5"/>
  <c r="H4" i="5" a="1"/>
  <c r="H4" i="5" s="1"/>
  <c r="C5" i="5"/>
  <c r="C4" i="5"/>
  <c r="L4" i="12"/>
  <c r="L5" i="12"/>
  <c r="CO5" i="12" s="1"/>
  <c r="F5" i="12"/>
  <c r="BZ5" i="12" s="1"/>
  <c r="F4" i="12"/>
  <c r="CI4" i="12" s="1"/>
  <c r="L6" i="17"/>
  <c r="I6" i="17"/>
  <c r="F6" i="17"/>
  <c r="B6" i="17"/>
  <c r="P11" i="8"/>
  <c r="P10" i="8"/>
  <c r="E10" i="8"/>
  <c r="B303" i="26"/>
  <c r="B302" i="26"/>
  <c r="B301" i="26"/>
  <c r="B300" i="26"/>
  <c r="B299" i="26"/>
  <c r="B298" i="26"/>
  <c r="B297" i="26"/>
  <c r="B296" i="26"/>
  <c r="B295" i="26"/>
  <c r="B294" i="26"/>
  <c r="B293" i="26"/>
  <c r="B292" i="26"/>
  <c r="B291" i="26"/>
  <c r="B290" i="26"/>
  <c r="B289" i="26"/>
  <c r="B288" i="26"/>
  <c r="B287" i="26"/>
  <c r="B286" i="26"/>
  <c r="B285" i="26"/>
  <c r="B284" i="26"/>
  <c r="B283" i="26"/>
  <c r="B282" i="26"/>
  <c r="B281" i="26"/>
  <c r="B280" i="26"/>
  <c r="B279" i="26"/>
  <c r="B278" i="26"/>
  <c r="B277" i="26"/>
  <c r="B276" i="26"/>
  <c r="B275" i="26"/>
  <c r="B274" i="26"/>
  <c r="B273" i="26"/>
  <c r="B272" i="26"/>
  <c r="B271" i="26"/>
  <c r="B270" i="26"/>
  <c r="B269" i="26"/>
  <c r="B268" i="26"/>
  <c r="B267" i="26"/>
  <c r="B266" i="26"/>
  <c r="B265" i="26"/>
  <c r="B264" i="26"/>
  <c r="B263" i="26"/>
  <c r="B262" i="26"/>
  <c r="B261" i="26"/>
  <c r="B260" i="26"/>
  <c r="B259" i="26"/>
  <c r="B258" i="26"/>
  <c r="B257" i="26"/>
  <c r="B256" i="26"/>
  <c r="B255" i="26"/>
  <c r="B254" i="26"/>
  <c r="B253" i="26"/>
  <c r="B252" i="26"/>
  <c r="B251" i="26"/>
  <c r="B250" i="26"/>
  <c r="B249" i="26"/>
  <c r="B248" i="26"/>
  <c r="B247" i="26"/>
  <c r="B246" i="26"/>
  <c r="B245" i="26"/>
  <c r="B244" i="26"/>
  <c r="B243" i="26"/>
  <c r="B242" i="26"/>
  <c r="B241" i="26"/>
  <c r="B240" i="26"/>
  <c r="B239" i="26"/>
  <c r="B238" i="26"/>
  <c r="B237" i="26"/>
  <c r="B236" i="26"/>
  <c r="B235" i="26"/>
  <c r="B234" i="26"/>
  <c r="B233" i="26"/>
  <c r="B232" i="26"/>
  <c r="B231" i="26"/>
  <c r="B230" i="26"/>
  <c r="B229" i="26"/>
  <c r="B228" i="26"/>
  <c r="B227" i="26"/>
  <c r="B226" i="26"/>
  <c r="B225" i="26"/>
  <c r="B224" i="26"/>
  <c r="B223" i="26"/>
  <c r="B222" i="26"/>
  <c r="B221" i="26"/>
  <c r="B220" i="26"/>
  <c r="B219" i="26"/>
  <c r="B218" i="26"/>
  <c r="B217" i="26"/>
  <c r="B216" i="26"/>
  <c r="B215" i="26"/>
  <c r="B214" i="26"/>
  <c r="B213" i="26"/>
  <c r="B212" i="26"/>
  <c r="B211" i="26"/>
  <c r="B210" i="26"/>
  <c r="B209" i="26"/>
  <c r="B208" i="26"/>
  <c r="B207" i="26"/>
  <c r="B206" i="26"/>
  <c r="B205" i="26"/>
  <c r="B204" i="26"/>
  <c r="B203" i="26"/>
  <c r="B202" i="26"/>
  <c r="B201" i="26"/>
  <c r="B200" i="26"/>
  <c r="B199" i="26"/>
  <c r="B198" i="26"/>
  <c r="B197" i="26"/>
  <c r="B196" i="26"/>
  <c r="B195" i="26"/>
  <c r="B194" i="26"/>
  <c r="B193" i="26"/>
  <c r="B192" i="26"/>
  <c r="B191" i="26"/>
  <c r="B190" i="26"/>
  <c r="B189" i="26"/>
  <c r="B188" i="26"/>
  <c r="B187" i="26"/>
  <c r="B186" i="26"/>
  <c r="B185" i="26"/>
  <c r="B184" i="26"/>
  <c r="B183" i="26"/>
  <c r="B182" i="26"/>
  <c r="B181" i="26"/>
  <c r="B180" i="26"/>
  <c r="B179" i="26"/>
  <c r="B178" i="26"/>
  <c r="B177" i="26"/>
  <c r="B176" i="26"/>
  <c r="B175" i="26"/>
  <c r="B174" i="26"/>
  <c r="B173" i="26"/>
  <c r="B172" i="26"/>
  <c r="B171" i="26"/>
  <c r="B170" i="26"/>
  <c r="B169" i="26"/>
  <c r="B168" i="26"/>
  <c r="B167" i="26"/>
  <c r="B166" i="26"/>
  <c r="B165" i="26"/>
  <c r="B164" i="26"/>
  <c r="B163" i="26"/>
  <c r="B162" i="26"/>
  <c r="B161" i="26"/>
  <c r="B160" i="26"/>
  <c r="B159" i="26"/>
  <c r="B158" i="26"/>
  <c r="B157" i="26"/>
  <c r="B156" i="26"/>
  <c r="B155" i="26"/>
  <c r="B154" i="26"/>
  <c r="B153" i="26"/>
  <c r="B152" i="26"/>
  <c r="B151" i="26"/>
  <c r="B150" i="26"/>
  <c r="B149" i="26"/>
  <c r="B148" i="26"/>
  <c r="B147" i="26"/>
  <c r="B146" i="26"/>
  <c r="B145" i="26"/>
  <c r="B144" i="26"/>
  <c r="B143" i="26"/>
  <c r="B142" i="26"/>
  <c r="B141" i="26"/>
  <c r="B140" i="26"/>
  <c r="B139" i="26"/>
  <c r="B138" i="26"/>
  <c r="B137" i="26"/>
  <c r="B136" i="26"/>
  <c r="B135" i="26"/>
  <c r="B134" i="26"/>
  <c r="B133" i="26"/>
  <c r="B132" i="26"/>
  <c r="B131" i="26"/>
  <c r="B130" i="26"/>
  <c r="B129" i="26"/>
  <c r="B128" i="26"/>
  <c r="B127" i="26"/>
  <c r="B126" i="26"/>
  <c r="B125" i="26"/>
  <c r="B124" i="26"/>
  <c r="B123" i="26"/>
  <c r="B122" i="26"/>
  <c r="B121" i="26"/>
  <c r="B120" i="26"/>
  <c r="B119" i="26"/>
  <c r="B118" i="26"/>
  <c r="B117" i="26"/>
  <c r="B116" i="26"/>
  <c r="B115" i="26"/>
  <c r="B114" i="26"/>
  <c r="B113" i="26"/>
  <c r="B112" i="26"/>
  <c r="B111" i="26"/>
  <c r="B110" i="26"/>
  <c r="B109" i="26"/>
  <c r="B108" i="26"/>
  <c r="B107" i="26"/>
  <c r="B106" i="26"/>
  <c r="B105" i="26"/>
  <c r="B104" i="26"/>
  <c r="B103" i="26"/>
  <c r="B102" i="26"/>
  <c r="B101" i="26"/>
  <c r="B100" i="26"/>
  <c r="B99" i="26"/>
  <c r="B98" i="26"/>
  <c r="B97" i="26"/>
  <c r="B96" i="26"/>
  <c r="B95" i="26"/>
  <c r="B94" i="26"/>
  <c r="B93" i="26"/>
  <c r="B92" i="26"/>
  <c r="B91" i="26"/>
  <c r="B90" i="26"/>
  <c r="B89" i="26"/>
  <c r="B88" i="26"/>
  <c r="B87" i="26"/>
  <c r="B86" i="26"/>
  <c r="B85" i="26"/>
  <c r="B84" i="26"/>
  <c r="B83" i="26"/>
  <c r="B82" i="26"/>
  <c r="B81" i="26"/>
  <c r="B80" i="26"/>
  <c r="B79" i="26"/>
  <c r="B78" i="26"/>
  <c r="B77" i="26"/>
  <c r="B76" i="26"/>
  <c r="B75" i="26"/>
  <c r="B74" i="26"/>
  <c r="B73" i="26"/>
  <c r="B72" i="26"/>
  <c r="B71" i="26"/>
  <c r="B70" i="26"/>
  <c r="B69" i="26"/>
  <c r="B68" i="26"/>
  <c r="B67" i="26"/>
  <c r="B66" i="26"/>
  <c r="B65" i="26"/>
  <c r="B64" i="26"/>
  <c r="B63" i="26"/>
  <c r="B62" i="26"/>
  <c r="B61" i="26"/>
  <c r="B60" i="26"/>
  <c r="B59" i="26"/>
  <c r="B58" i="26"/>
  <c r="B57" i="26"/>
  <c r="B56" i="26"/>
  <c r="B55" i="26"/>
  <c r="B54" i="26"/>
  <c r="B53" i="26"/>
  <c r="B52" i="26"/>
  <c r="B51" i="26"/>
  <c r="B50" i="26"/>
  <c r="B49" i="26"/>
  <c r="B48" i="26"/>
  <c r="B47" i="26"/>
  <c r="B46" i="26"/>
  <c r="B45" i="26"/>
  <c r="B44" i="26"/>
  <c r="B43" i="26"/>
  <c r="B42" i="26"/>
  <c r="B41" i="26"/>
  <c r="B40" i="26"/>
  <c r="B39" i="26"/>
  <c r="B38" i="26"/>
  <c r="B37" i="26"/>
  <c r="B36" i="26"/>
  <c r="B35" i="26"/>
  <c r="B34" i="26"/>
  <c r="B33" i="26"/>
  <c r="B32" i="26"/>
  <c r="B31" i="26"/>
  <c r="B30" i="26"/>
  <c r="B29" i="26"/>
  <c r="B28" i="26"/>
  <c r="B27" i="26"/>
  <c r="B26" i="26"/>
  <c r="B25" i="26"/>
  <c r="B24" i="26"/>
  <c r="B23" i="26"/>
  <c r="B22" i="26"/>
  <c r="B21" i="26"/>
  <c r="B20" i="26"/>
  <c r="B19" i="26"/>
  <c r="B18" i="26"/>
  <c r="B17" i="26"/>
  <c r="B16" i="26"/>
  <c r="B15" i="26"/>
  <c r="B14" i="26"/>
  <c r="B13" i="26"/>
  <c r="B12" i="26"/>
  <c r="B11" i="26"/>
  <c r="B10" i="26"/>
  <c r="B9" i="26"/>
  <c r="B8" i="26"/>
  <c r="B7" i="26"/>
  <c r="B6" i="26"/>
  <c r="B5" i="26"/>
  <c r="B4" i="26"/>
  <c r="C4" i="26"/>
  <c r="C5" i="26"/>
  <c r="C6" i="26"/>
  <c r="C7" i="26"/>
  <c r="C8" i="26"/>
  <c r="C9" i="26"/>
  <c r="C10" i="26"/>
  <c r="C11" i="26"/>
  <c r="C12" i="26"/>
  <c r="C13" i="26"/>
  <c r="C14" i="26"/>
  <c r="C15" i="26"/>
  <c r="C16" i="26"/>
  <c r="C17" i="26"/>
  <c r="C18" i="26"/>
  <c r="C19" i="26"/>
  <c r="C20" i="26"/>
  <c r="C21" i="26"/>
  <c r="C22" i="26"/>
  <c r="C23" i="26"/>
  <c r="C24" i="26"/>
  <c r="C25" i="26"/>
  <c r="C26" i="26"/>
  <c r="C27" i="26"/>
  <c r="C28" i="26"/>
  <c r="C29" i="26"/>
  <c r="C30" i="26"/>
  <c r="C31" i="26"/>
  <c r="C32" i="26"/>
  <c r="C33" i="26"/>
  <c r="C34" i="26"/>
  <c r="C35" i="26"/>
  <c r="C36" i="26"/>
  <c r="C37" i="26"/>
  <c r="C38" i="26"/>
  <c r="C39" i="26"/>
  <c r="C40" i="26"/>
  <c r="C41" i="26"/>
  <c r="C42" i="26"/>
  <c r="C43" i="26"/>
  <c r="C44" i="26"/>
  <c r="C45" i="26"/>
  <c r="C46" i="26"/>
  <c r="C47" i="26"/>
  <c r="C48" i="26"/>
  <c r="C49" i="26"/>
  <c r="C50" i="26"/>
  <c r="C51" i="26"/>
  <c r="C52" i="26"/>
  <c r="C53" i="26"/>
  <c r="C54" i="26"/>
  <c r="C55" i="26"/>
  <c r="C56" i="26"/>
  <c r="C57" i="26"/>
  <c r="C58" i="26"/>
  <c r="C59" i="26"/>
  <c r="C60" i="26"/>
  <c r="C61" i="26"/>
  <c r="C62" i="26"/>
  <c r="C63" i="26"/>
  <c r="C64" i="26"/>
  <c r="C65" i="26"/>
  <c r="C66" i="26"/>
  <c r="C67" i="26"/>
  <c r="C68" i="26"/>
  <c r="C69" i="26"/>
  <c r="C70" i="26"/>
  <c r="C71" i="26"/>
  <c r="C72" i="26"/>
  <c r="C73" i="26"/>
  <c r="C74" i="26"/>
  <c r="C75" i="26"/>
  <c r="C76" i="26"/>
  <c r="C77" i="26"/>
  <c r="C78" i="26"/>
  <c r="C79" i="26"/>
  <c r="C80" i="26"/>
  <c r="C81" i="26"/>
  <c r="C82" i="26"/>
  <c r="C83" i="26"/>
  <c r="C84" i="26"/>
  <c r="C85" i="26"/>
  <c r="C86" i="26"/>
  <c r="C87" i="26"/>
  <c r="C88" i="26"/>
  <c r="C89" i="26"/>
  <c r="C90" i="26"/>
  <c r="C91" i="26"/>
  <c r="C92" i="26"/>
  <c r="C93" i="26"/>
  <c r="C94" i="26"/>
  <c r="C95" i="26"/>
  <c r="C96" i="26"/>
  <c r="C97" i="26"/>
  <c r="C98" i="26"/>
  <c r="C99" i="26"/>
  <c r="C100" i="26"/>
  <c r="C101" i="26"/>
  <c r="C102" i="26"/>
  <c r="C103" i="26"/>
  <c r="C104" i="26"/>
  <c r="C105" i="26"/>
  <c r="C106" i="26"/>
  <c r="C107" i="26"/>
  <c r="C108" i="26"/>
  <c r="C109" i="26"/>
  <c r="C110" i="26"/>
  <c r="C111" i="26"/>
  <c r="C112" i="26"/>
  <c r="C113" i="26"/>
  <c r="C114" i="26"/>
  <c r="C115" i="26"/>
  <c r="C116" i="26"/>
  <c r="C117" i="26"/>
  <c r="C118" i="26"/>
  <c r="C119" i="26"/>
  <c r="C120" i="26"/>
  <c r="C121" i="26"/>
  <c r="C122" i="26"/>
  <c r="C123" i="26"/>
  <c r="C124" i="26"/>
  <c r="C125" i="26"/>
  <c r="C126" i="26"/>
  <c r="C127" i="26"/>
  <c r="C128" i="26"/>
  <c r="C129" i="26"/>
  <c r="C130" i="26"/>
  <c r="C131" i="26"/>
  <c r="C132" i="26"/>
  <c r="C133" i="26"/>
  <c r="C134" i="26"/>
  <c r="C135" i="26"/>
  <c r="C136" i="26"/>
  <c r="C137" i="26"/>
  <c r="C138" i="26"/>
  <c r="C139" i="26"/>
  <c r="C140" i="26"/>
  <c r="C141" i="26"/>
  <c r="C142" i="26"/>
  <c r="C143" i="26"/>
  <c r="C144" i="26"/>
  <c r="C145" i="26"/>
  <c r="C146" i="26"/>
  <c r="C147" i="26"/>
  <c r="C148" i="26"/>
  <c r="C149" i="26"/>
  <c r="C150" i="26"/>
  <c r="C151" i="26"/>
  <c r="C152" i="26"/>
  <c r="C153" i="26"/>
  <c r="C154" i="26"/>
  <c r="C155" i="26"/>
  <c r="C156" i="26"/>
  <c r="C157" i="26"/>
  <c r="C158" i="26"/>
  <c r="C159" i="26"/>
  <c r="C160" i="26"/>
  <c r="C161" i="26"/>
  <c r="C162" i="26"/>
  <c r="C163" i="26"/>
  <c r="C164" i="26"/>
  <c r="C165" i="26"/>
  <c r="C166" i="26"/>
  <c r="C167" i="26"/>
  <c r="C168" i="26"/>
  <c r="C169" i="26"/>
  <c r="C170" i="26"/>
  <c r="C171" i="26"/>
  <c r="C172" i="26"/>
  <c r="C173" i="26"/>
  <c r="C174" i="26"/>
  <c r="C175" i="26"/>
  <c r="C176" i="26"/>
  <c r="C177" i="26"/>
  <c r="C178" i="26"/>
  <c r="C179" i="26"/>
  <c r="C180" i="26"/>
  <c r="C181" i="26"/>
  <c r="C182" i="26"/>
  <c r="C183" i="26"/>
  <c r="C184" i="26"/>
  <c r="C185" i="26"/>
  <c r="C186" i="26"/>
  <c r="C187" i="26"/>
  <c r="C188" i="26"/>
  <c r="C189" i="26"/>
  <c r="C190" i="26"/>
  <c r="C191" i="26"/>
  <c r="C192" i="26"/>
  <c r="C193" i="26"/>
  <c r="C194" i="26"/>
  <c r="C195" i="26"/>
  <c r="C196" i="26"/>
  <c r="C197" i="26"/>
  <c r="C198" i="26"/>
  <c r="C199" i="26"/>
  <c r="C200" i="26"/>
  <c r="C201" i="26"/>
  <c r="C202" i="26"/>
  <c r="C203" i="26"/>
  <c r="C204" i="26"/>
  <c r="C205" i="26"/>
  <c r="C206" i="26"/>
  <c r="C207" i="26"/>
  <c r="C208" i="26"/>
  <c r="C209" i="26"/>
  <c r="C210" i="26"/>
  <c r="C211" i="26"/>
  <c r="C212" i="26"/>
  <c r="C213" i="26"/>
  <c r="C214" i="26"/>
  <c r="C215" i="26"/>
  <c r="C216" i="26"/>
  <c r="C217" i="26"/>
  <c r="C218" i="26"/>
  <c r="C219" i="26"/>
  <c r="C220" i="26"/>
  <c r="C221" i="26"/>
  <c r="C222" i="26"/>
  <c r="C223" i="26"/>
  <c r="C224" i="26"/>
  <c r="C225" i="26"/>
  <c r="C226" i="26"/>
  <c r="C227" i="26"/>
  <c r="C228" i="26"/>
  <c r="C229" i="26"/>
  <c r="C230" i="26"/>
  <c r="C231" i="26"/>
  <c r="C232" i="26"/>
  <c r="C233" i="26"/>
  <c r="C234" i="26"/>
  <c r="C235" i="26"/>
  <c r="C236" i="26"/>
  <c r="C237" i="26"/>
  <c r="C238" i="26"/>
  <c r="C239" i="26"/>
  <c r="C240" i="26"/>
  <c r="C241" i="26"/>
  <c r="C242" i="26"/>
  <c r="C243" i="26"/>
  <c r="C244" i="26"/>
  <c r="C245" i="26"/>
  <c r="C246" i="26"/>
  <c r="C247" i="26"/>
  <c r="C248" i="26"/>
  <c r="C249" i="26"/>
  <c r="C250" i="26"/>
  <c r="C251" i="26"/>
  <c r="C252" i="26"/>
  <c r="C253" i="26"/>
  <c r="C254" i="26"/>
  <c r="C255" i="26"/>
  <c r="C256" i="26"/>
  <c r="C257" i="26"/>
  <c r="C258" i="26"/>
  <c r="C259" i="26"/>
  <c r="C260" i="26"/>
  <c r="C261" i="26"/>
  <c r="C262" i="26"/>
  <c r="C263" i="26"/>
  <c r="C264" i="26"/>
  <c r="C265" i="26"/>
  <c r="C266" i="26"/>
  <c r="C267" i="26"/>
  <c r="C268" i="26"/>
  <c r="C269" i="26"/>
  <c r="C270" i="26"/>
  <c r="C271" i="26"/>
  <c r="C272" i="26"/>
  <c r="C273" i="26"/>
  <c r="C274" i="26"/>
  <c r="C275" i="26"/>
  <c r="C276" i="26"/>
  <c r="C277" i="26"/>
  <c r="C278" i="26"/>
  <c r="C279" i="26"/>
  <c r="C280" i="26"/>
  <c r="C281" i="26"/>
  <c r="C282" i="26"/>
  <c r="C283" i="26"/>
  <c r="C284" i="26"/>
  <c r="C285" i="26"/>
  <c r="C286" i="26"/>
  <c r="C287" i="26"/>
  <c r="C288" i="26"/>
  <c r="C289" i="26"/>
  <c r="C290" i="26"/>
  <c r="C291" i="26"/>
  <c r="C292" i="26"/>
  <c r="C293" i="26"/>
  <c r="C294" i="26"/>
  <c r="C295" i="26"/>
  <c r="C296" i="26"/>
  <c r="C297" i="26"/>
  <c r="C298" i="26"/>
  <c r="C299" i="26"/>
  <c r="C300" i="26"/>
  <c r="C301" i="26"/>
  <c r="C302" i="26"/>
  <c r="C303" i="26"/>
  <c r="A1" i="26"/>
  <c r="T304" i="26"/>
  <c r="S304" i="26"/>
  <c r="M304" i="26"/>
  <c r="L304" i="26"/>
  <c r="K304" i="26"/>
  <c r="AB303" i="26"/>
  <c r="AA303" i="26"/>
  <c r="W303" i="26"/>
  <c r="O303" i="26"/>
  <c r="Q303" i="26" s="1"/>
  <c r="R303" i="26" s="1"/>
  <c r="AH302" i="26"/>
  <c r="AG302" i="26"/>
  <c r="AF302" i="26"/>
  <c r="AE302" i="26"/>
  <c r="AB302" i="26"/>
  <c r="AA302" i="26"/>
  <c r="W302" i="26"/>
  <c r="Y302" i="26" s="1"/>
  <c r="O302" i="26"/>
  <c r="AH301" i="26"/>
  <c r="AG301" i="26"/>
  <c r="AF301" i="26"/>
  <c r="AE301" i="26"/>
  <c r="AB301" i="26"/>
  <c r="AA301" i="26"/>
  <c r="W301" i="26"/>
  <c r="Y301" i="26" s="1"/>
  <c r="O301" i="26"/>
  <c r="AH300" i="26"/>
  <c r="AG300" i="26"/>
  <c r="AF300" i="26"/>
  <c r="AE300" i="26"/>
  <c r="AI300" i="26" s="1"/>
  <c r="AB300" i="26"/>
  <c r="AA300" i="26"/>
  <c r="W300" i="26"/>
  <c r="O300" i="26"/>
  <c r="AH299" i="26"/>
  <c r="AG299" i="26"/>
  <c r="AF299" i="26"/>
  <c r="AE299" i="26"/>
  <c r="AB299" i="26"/>
  <c r="AA299" i="26"/>
  <c r="W299" i="26"/>
  <c r="Y299" i="26" s="1"/>
  <c r="Z299" i="26" s="1"/>
  <c r="O299" i="26"/>
  <c r="AH298" i="26"/>
  <c r="AG298" i="26"/>
  <c r="AF298" i="26"/>
  <c r="AE298" i="26"/>
  <c r="AB298" i="26"/>
  <c r="AA298" i="26"/>
  <c r="W298" i="26"/>
  <c r="Y298" i="26" s="1"/>
  <c r="O298" i="26"/>
  <c r="Q298" i="26" s="1"/>
  <c r="R298" i="26" s="1"/>
  <c r="AH297" i="26"/>
  <c r="AG297" i="26"/>
  <c r="AF297" i="26"/>
  <c r="AE297" i="26"/>
  <c r="AB297" i="26"/>
  <c r="AA297" i="26"/>
  <c r="W297" i="26"/>
  <c r="Y297" i="26" s="1"/>
  <c r="Z297" i="26" s="1"/>
  <c r="O297" i="26"/>
  <c r="Q297" i="26" s="1"/>
  <c r="AH296" i="26"/>
  <c r="AG296" i="26"/>
  <c r="AF296" i="26"/>
  <c r="AE296" i="26"/>
  <c r="AB296" i="26"/>
  <c r="AA296" i="26"/>
  <c r="W296" i="26"/>
  <c r="Y296" i="26" s="1"/>
  <c r="O296" i="26"/>
  <c r="AH295" i="26"/>
  <c r="AG295" i="26"/>
  <c r="AF295" i="26"/>
  <c r="AE295" i="26"/>
  <c r="AB295" i="26"/>
  <c r="AA295" i="26"/>
  <c r="W295" i="26"/>
  <c r="Y295" i="26" s="1"/>
  <c r="O295" i="26"/>
  <c r="AH294" i="26"/>
  <c r="AG294" i="26"/>
  <c r="AF294" i="26"/>
  <c r="AE294" i="26"/>
  <c r="AB294" i="26"/>
  <c r="AA294" i="26"/>
  <c r="W294" i="26"/>
  <c r="Y294" i="26" s="1"/>
  <c r="O294" i="26"/>
  <c r="Q294" i="26" s="1"/>
  <c r="AH293" i="26"/>
  <c r="AG293" i="26"/>
  <c r="AF293" i="26"/>
  <c r="AE293" i="26"/>
  <c r="AB293" i="26"/>
  <c r="AA293" i="26"/>
  <c r="W293" i="26"/>
  <c r="Y293" i="26" s="1"/>
  <c r="Z293" i="26" s="1"/>
  <c r="O293" i="26"/>
  <c r="Q293" i="26" s="1"/>
  <c r="R293" i="26" s="1"/>
  <c r="AH292" i="26"/>
  <c r="AG292" i="26"/>
  <c r="AF292" i="26"/>
  <c r="AJ292" i="26" s="1"/>
  <c r="AE292" i="26"/>
  <c r="AB292" i="26"/>
  <c r="AA292" i="26"/>
  <c r="W292" i="26"/>
  <c r="O292" i="26"/>
  <c r="AH291" i="26"/>
  <c r="AG291" i="26"/>
  <c r="AF291" i="26"/>
  <c r="AE291" i="26"/>
  <c r="AB291" i="26"/>
  <c r="AA291" i="26"/>
  <c r="W291" i="26"/>
  <c r="O291" i="26"/>
  <c r="Q291" i="26" s="1"/>
  <c r="R291" i="26" s="1"/>
  <c r="AH290" i="26"/>
  <c r="AG290" i="26"/>
  <c r="AF290" i="26"/>
  <c r="AE290" i="26"/>
  <c r="AI290" i="26" s="1"/>
  <c r="AB290" i="26"/>
  <c r="AA290" i="26"/>
  <c r="W290" i="26"/>
  <c r="Y290" i="26" s="1"/>
  <c r="O290" i="26"/>
  <c r="AH289" i="26"/>
  <c r="AG289" i="26"/>
  <c r="AF289" i="26"/>
  <c r="AE289" i="26"/>
  <c r="AB289" i="26"/>
  <c r="AA289" i="26"/>
  <c r="W289" i="26"/>
  <c r="O289" i="26"/>
  <c r="Q289" i="26" s="1"/>
  <c r="AH288" i="26"/>
  <c r="AG288" i="26"/>
  <c r="AF288" i="26"/>
  <c r="AJ288" i="26" s="1"/>
  <c r="AE288" i="26"/>
  <c r="AI288" i="26" s="1"/>
  <c r="AB288" i="26"/>
  <c r="AA288" i="26"/>
  <c r="W288" i="26"/>
  <c r="Q288" i="26"/>
  <c r="O288" i="26"/>
  <c r="AH287" i="26"/>
  <c r="AG287" i="26"/>
  <c r="AF287" i="26"/>
  <c r="AE287" i="26"/>
  <c r="AB287" i="26"/>
  <c r="AA287" i="26"/>
  <c r="W287" i="26"/>
  <c r="O287" i="26"/>
  <c r="AH286" i="26"/>
  <c r="AG286" i="26"/>
  <c r="AF286" i="26"/>
  <c r="AJ286" i="26" s="1"/>
  <c r="AE286" i="26"/>
  <c r="AB286" i="26"/>
  <c r="AA286" i="26"/>
  <c r="Y286" i="26"/>
  <c r="W286" i="26"/>
  <c r="O286" i="26"/>
  <c r="AH285" i="26"/>
  <c r="AG285" i="26"/>
  <c r="AF285" i="26"/>
  <c r="AE285" i="26"/>
  <c r="AB285" i="26"/>
  <c r="AA285" i="26"/>
  <c r="W285" i="26"/>
  <c r="O285" i="26"/>
  <c r="AH284" i="26"/>
  <c r="AG284" i="26"/>
  <c r="AF284" i="26"/>
  <c r="AE284" i="26"/>
  <c r="AB284" i="26"/>
  <c r="AA284" i="26"/>
  <c r="W284" i="26"/>
  <c r="O284" i="26"/>
  <c r="Q284" i="26" s="1"/>
  <c r="R284" i="26" s="1"/>
  <c r="AH283" i="26"/>
  <c r="AG283" i="26"/>
  <c r="AF283" i="26"/>
  <c r="AJ283" i="26" s="1"/>
  <c r="AE283" i="26"/>
  <c r="AB283" i="26"/>
  <c r="AA283" i="26"/>
  <c r="W283" i="26"/>
  <c r="Y283" i="26" s="1"/>
  <c r="Z283" i="26" s="1"/>
  <c r="O283" i="26"/>
  <c r="AH282" i="26"/>
  <c r="AG282" i="26"/>
  <c r="AF282" i="26"/>
  <c r="AE282" i="26"/>
  <c r="AB282" i="26"/>
  <c r="AA282" i="26"/>
  <c r="W282" i="26"/>
  <c r="Y282" i="26" s="1"/>
  <c r="O282" i="26"/>
  <c r="Q282" i="26" s="1"/>
  <c r="R282" i="26" s="1"/>
  <c r="AH281" i="26"/>
  <c r="AG281" i="26"/>
  <c r="AF281" i="26"/>
  <c r="AJ281" i="26" s="1"/>
  <c r="AE281" i="26"/>
  <c r="AI281" i="26" s="1"/>
  <c r="AB281" i="26"/>
  <c r="AA281" i="26"/>
  <c r="W281" i="26"/>
  <c r="O281" i="26"/>
  <c r="Q281" i="26" s="1"/>
  <c r="AH280" i="26"/>
  <c r="AG280" i="26"/>
  <c r="AF280" i="26"/>
  <c r="AE280" i="26"/>
  <c r="AB280" i="26"/>
  <c r="AA280" i="26"/>
  <c r="W280" i="26"/>
  <c r="O280" i="26"/>
  <c r="AH279" i="26"/>
  <c r="AG279" i="26"/>
  <c r="AF279" i="26"/>
  <c r="AE279" i="26"/>
  <c r="AB279" i="26"/>
  <c r="AA279" i="26"/>
  <c r="W279" i="26"/>
  <c r="Y279" i="26" s="1"/>
  <c r="O279" i="26"/>
  <c r="AH278" i="26"/>
  <c r="AG278" i="26"/>
  <c r="AF278" i="26"/>
  <c r="AE278" i="26"/>
  <c r="AB278" i="26"/>
  <c r="AA278" i="26"/>
  <c r="W278" i="26"/>
  <c r="Y278" i="26" s="1"/>
  <c r="Z278" i="26" s="1"/>
  <c r="O278" i="26"/>
  <c r="Q278" i="26" s="1"/>
  <c r="AH277" i="26"/>
  <c r="AG277" i="26"/>
  <c r="AF277" i="26"/>
  <c r="AJ277" i="26" s="1"/>
  <c r="AE277" i="26"/>
  <c r="AI277" i="26" s="1"/>
  <c r="AB277" i="26"/>
  <c r="AA277" i="26"/>
  <c r="W277" i="26"/>
  <c r="Y277" i="26" s="1"/>
  <c r="Z277" i="26" s="1"/>
  <c r="O277" i="26"/>
  <c r="Q277" i="26" s="1"/>
  <c r="R277" i="26" s="1"/>
  <c r="AH276" i="26"/>
  <c r="AG276" i="26"/>
  <c r="AF276" i="26"/>
  <c r="AE276" i="26"/>
  <c r="AB276" i="26"/>
  <c r="AA276" i="26"/>
  <c r="W276" i="26"/>
  <c r="O276" i="26"/>
  <c r="Q276" i="26" s="1"/>
  <c r="R276" i="26" s="1"/>
  <c r="AH275" i="26"/>
  <c r="AG275" i="26"/>
  <c r="AF275" i="26"/>
  <c r="AE275" i="26"/>
  <c r="AB275" i="26"/>
  <c r="AA275" i="26"/>
  <c r="W275" i="26"/>
  <c r="O275" i="26"/>
  <c r="AH274" i="26"/>
  <c r="AG274" i="26"/>
  <c r="AF274" i="26"/>
  <c r="AE274" i="26"/>
  <c r="AB274" i="26"/>
  <c r="AA274" i="26"/>
  <c r="W274" i="26"/>
  <c r="Y274" i="26" s="1"/>
  <c r="O274" i="26"/>
  <c r="AH273" i="26"/>
  <c r="AG273" i="26"/>
  <c r="AF273" i="26"/>
  <c r="AE273" i="26"/>
  <c r="AB273" i="26"/>
  <c r="AA273" i="26"/>
  <c r="W273" i="26"/>
  <c r="Y273" i="26" s="1"/>
  <c r="Z273" i="26" s="1"/>
  <c r="O273" i="26"/>
  <c r="Q273" i="26" s="1"/>
  <c r="AH272" i="26"/>
  <c r="AG272" i="26"/>
  <c r="AF272" i="26"/>
  <c r="AE272" i="26"/>
  <c r="AB272" i="26"/>
  <c r="AA272" i="26"/>
  <c r="W272" i="26"/>
  <c r="Q272" i="26"/>
  <c r="O272" i="26"/>
  <c r="AH271" i="26"/>
  <c r="AG271" i="26"/>
  <c r="AF271" i="26"/>
  <c r="AE271" i="26"/>
  <c r="AB271" i="26"/>
  <c r="AA271" i="26"/>
  <c r="W271" i="26"/>
  <c r="O271" i="26"/>
  <c r="AH270" i="26"/>
  <c r="AG270" i="26"/>
  <c r="AF270" i="26"/>
  <c r="AE270" i="26"/>
  <c r="AI270" i="26" s="1"/>
  <c r="AB270" i="26"/>
  <c r="AA270" i="26"/>
  <c r="Y270" i="26"/>
  <c r="W270" i="26"/>
  <c r="O270" i="26"/>
  <c r="AH269" i="26"/>
  <c r="AG269" i="26"/>
  <c r="AF269" i="26"/>
  <c r="AE269" i="26"/>
  <c r="AB269" i="26"/>
  <c r="AA269" i="26"/>
  <c r="W269" i="26"/>
  <c r="O269" i="26"/>
  <c r="Q269" i="26" s="1"/>
  <c r="AH268" i="26"/>
  <c r="AG268" i="26"/>
  <c r="AF268" i="26"/>
  <c r="AJ268" i="26" s="1"/>
  <c r="AE268" i="26"/>
  <c r="AB268" i="26"/>
  <c r="AA268" i="26"/>
  <c r="W268" i="26"/>
  <c r="O268" i="26"/>
  <c r="AH267" i="26"/>
  <c r="AG267" i="26"/>
  <c r="AF267" i="26"/>
  <c r="AE267" i="26"/>
  <c r="AI267" i="26" s="1"/>
  <c r="AB267" i="26"/>
  <c r="AA267" i="26"/>
  <c r="W267" i="26"/>
  <c r="Y267" i="26" s="1"/>
  <c r="Z267" i="26" s="1"/>
  <c r="O267" i="26"/>
  <c r="AH266" i="26"/>
  <c r="AG266" i="26"/>
  <c r="AF266" i="26"/>
  <c r="AE266" i="26"/>
  <c r="AB266" i="26"/>
  <c r="AA266" i="26"/>
  <c r="W266" i="26"/>
  <c r="O266" i="26"/>
  <c r="Q266" i="26" s="1"/>
  <c r="R266" i="26" s="1"/>
  <c r="AH265" i="26"/>
  <c r="AG265" i="26"/>
  <c r="AF265" i="26"/>
  <c r="AE265" i="26"/>
  <c r="AI265" i="26" s="1"/>
  <c r="AB265" i="26"/>
  <c r="AA265" i="26"/>
  <c r="W265" i="26"/>
  <c r="O265" i="26"/>
  <c r="Q265" i="26" s="1"/>
  <c r="AH264" i="26"/>
  <c r="AG264" i="26"/>
  <c r="AF264" i="26"/>
  <c r="AE264" i="26"/>
  <c r="AB264" i="26"/>
  <c r="AA264" i="26"/>
  <c r="W264" i="26"/>
  <c r="O264" i="26"/>
  <c r="AH263" i="26"/>
  <c r="AG263" i="26"/>
  <c r="AF263" i="26"/>
  <c r="AE263" i="26"/>
  <c r="AB263" i="26"/>
  <c r="AA263" i="26"/>
  <c r="W263" i="26"/>
  <c r="Y263" i="26" s="1"/>
  <c r="O263" i="26"/>
  <c r="Q263" i="26" s="1"/>
  <c r="R263" i="26" s="1"/>
  <c r="AH262" i="26"/>
  <c r="AG262" i="26"/>
  <c r="AF262" i="26"/>
  <c r="AE262" i="26"/>
  <c r="AB262" i="26"/>
  <c r="AA262" i="26"/>
  <c r="W262" i="26"/>
  <c r="O262" i="26"/>
  <c r="Q262" i="26" s="1"/>
  <c r="AH261" i="26"/>
  <c r="AG261" i="26"/>
  <c r="AF261" i="26"/>
  <c r="AE261" i="26"/>
  <c r="AB261" i="26"/>
  <c r="AA261" i="26"/>
  <c r="W261" i="26"/>
  <c r="Y261" i="26" s="1"/>
  <c r="O261" i="26"/>
  <c r="Q261" i="26" s="1"/>
  <c r="R261" i="26" s="1"/>
  <c r="AH260" i="26"/>
  <c r="AG260" i="26"/>
  <c r="AF260" i="26"/>
  <c r="AE260" i="26"/>
  <c r="AB260" i="26"/>
  <c r="AA260" i="26"/>
  <c r="W260" i="26"/>
  <c r="Y260" i="26" s="1"/>
  <c r="O260" i="26"/>
  <c r="AH259" i="26"/>
  <c r="AG259" i="26"/>
  <c r="AF259" i="26"/>
  <c r="AE259" i="26"/>
  <c r="AB259" i="26"/>
  <c r="AA259" i="26"/>
  <c r="W259" i="26"/>
  <c r="O259" i="26"/>
  <c r="AH258" i="26"/>
  <c r="AG258" i="26"/>
  <c r="AF258" i="26"/>
  <c r="AE258" i="26"/>
  <c r="AB258" i="26"/>
  <c r="AA258" i="26"/>
  <c r="W258" i="26"/>
  <c r="Y258" i="26" s="1"/>
  <c r="O258" i="26"/>
  <c r="AH257" i="26"/>
  <c r="AG257" i="26"/>
  <c r="AF257" i="26"/>
  <c r="AE257" i="26"/>
  <c r="AB257" i="26"/>
  <c r="AA257" i="26"/>
  <c r="W257" i="26"/>
  <c r="Y257" i="26" s="1"/>
  <c r="Z257" i="26" s="1"/>
  <c r="O257" i="26"/>
  <c r="Q257" i="26" s="1"/>
  <c r="AH256" i="26"/>
  <c r="AG256" i="26"/>
  <c r="AF256" i="26"/>
  <c r="AE256" i="26"/>
  <c r="AB256" i="26"/>
  <c r="AA256" i="26"/>
  <c r="W256" i="26"/>
  <c r="O256" i="26"/>
  <c r="Q256" i="26" s="1"/>
  <c r="R256" i="26" s="1"/>
  <c r="AH255" i="26"/>
  <c r="AG255" i="26"/>
  <c r="AF255" i="26"/>
  <c r="AJ255" i="26" s="1"/>
  <c r="AE255" i="26"/>
  <c r="AB255" i="26"/>
  <c r="AA255" i="26"/>
  <c r="W255" i="26"/>
  <c r="O255" i="26"/>
  <c r="AH254" i="26"/>
  <c r="AG254" i="26"/>
  <c r="AF254" i="26"/>
  <c r="AE254" i="26"/>
  <c r="AB254" i="26"/>
  <c r="AA254" i="26"/>
  <c r="W254" i="26"/>
  <c r="Y254" i="26" s="1"/>
  <c r="O254" i="26"/>
  <c r="AH253" i="26"/>
  <c r="AG253" i="26"/>
  <c r="AF253" i="26"/>
  <c r="AJ253" i="26" s="1"/>
  <c r="AE253" i="26"/>
  <c r="AB253" i="26"/>
  <c r="AA253" i="26"/>
  <c r="W253" i="26"/>
  <c r="O253" i="26"/>
  <c r="Q253" i="26" s="1"/>
  <c r="AH252" i="26"/>
  <c r="AG252" i="26"/>
  <c r="AF252" i="26"/>
  <c r="AE252" i="26"/>
  <c r="AB252" i="26"/>
  <c r="AA252" i="26"/>
  <c r="W252" i="26"/>
  <c r="O252" i="26"/>
  <c r="Q252" i="26" s="1"/>
  <c r="R252" i="26" s="1"/>
  <c r="AH251" i="26"/>
  <c r="AG251" i="26"/>
  <c r="AF251" i="26"/>
  <c r="AE251" i="26"/>
  <c r="AB251" i="26"/>
  <c r="AA251" i="26"/>
  <c r="W251" i="26"/>
  <c r="Y251" i="26" s="1"/>
  <c r="Z251" i="26" s="1"/>
  <c r="O251" i="26"/>
  <c r="AH250" i="26"/>
  <c r="AG250" i="26"/>
  <c r="AF250" i="26"/>
  <c r="AE250" i="26"/>
  <c r="AB250" i="26"/>
  <c r="AA250" i="26"/>
  <c r="W250" i="26"/>
  <c r="Y250" i="26" s="1"/>
  <c r="O250" i="26"/>
  <c r="Q250" i="26" s="1"/>
  <c r="R250" i="26" s="1"/>
  <c r="AH249" i="26"/>
  <c r="AG249" i="26"/>
  <c r="AF249" i="26"/>
  <c r="AJ249" i="26" s="1"/>
  <c r="AE249" i="26"/>
  <c r="AB249" i="26"/>
  <c r="AA249" i="26"/>
  <c r="W249" i="26"/>
  <c r="O249" i="26"/>
  <c r="Q249" i="26" s="1"/>
  <c r="AH248" i="26"/>
  <c r="AG248" i="26"/>
  <c r="AF248" i="26"/>
  <c r="AE248" i="26"/>
  <c r="AB248" i="26"/>
  <c r="AA248" i="26"/>
  <c r="W248" i="26"/>
  <c r="Y248" i="26" s="1"/>
  <c r="Z248" i="26" s="1"/>
  <c r="O248" i="26"/>
  <c r="AH247" i="26"/>
  <c r="AG247" i="26"/>
  <c r="AF247" i="26"/>
  <c r="AE247" i="26"/>
  <c r="AB247" i="26"/>
  <c r="AA247" i="26"/>
  <c r="W247" i="26"/>
  <c r="Y247" i="26" s="1"/>
  <c r="O247" i="26"/>
  <c r="Q247" i="26" s="1"/>
  <c r="R247" i="26" s="1"/>
  <c r="AH246" i="26"/>
  <c r="AG246" i="26"/>
  <c r="AF246" i="26"/>
  <c r="AE246" i="26"/>
  <c r="AB246" i="26"/>
  <c r="AA246" i="26"/>
  <c r="W246" i="26"/>
  <c r="Y246" i="26" s="1"/>
  <c r="Z246" i="26" s="1"/>
  <c r="O246" i="26"/>
  <c r="Q246" i="26" s="1"/>
  <c r="AH245" i="26"/>
  <c r="AG245" i="26"/>
  <c r="AF245" i="26"/>
  <c r="AE245" i="26"/>
  <c r="AB245" i="26"/>
  <c r="AA245" i="26"/>
  <c r="W245" i="26"/>
  <c r="O245" i="26"/>
  <c r="AH244" i="26"/>
  <c r="AG244" i="26"/>
  <c r="AF244" i="26"/>
  <c r="AE244" i="26"/>
  <c r="AB244" i="26"/>
  <c r="AA244" i="26"/>
  <c r="W244" i="26"/>
  <c r="Y244" i="26" s="1"/>
  <c r="O244" i="26"/>
  <c r="AH243" i="26"/>
  <c r="AG243" i="26"/>
  <c r="AF243" i="26"/>
  <c r="AE243" i="26"/>
  <c r="AB243" i="26"/>
  <c r="AA243" i="26"/>
  <c r="W243" i="26"/>
  <c r="O243" i="26"/>
  <c r="AH242" i="26"/>
  <c r="AG242" i="26"/>
  <c r="AF242" i="26"/>
  <c r="AE242" i="26"/>
  <c r="AB242" i="26"/>
  <c r="AA242" i="26"/>
  <c r="W242" i="26"/>
  <c r="Y242" i="26" s="1"/>
  <c r="O242" i="26"/>
  <c r="AH241" i="26"/>
  <c r="AG241" i="26"/>
  <c r="AF241" i="26"/>
  <c r="AE241" i="26"/>
  <c r="AI241" i="26" s="1"/>
  <c r="AB241" i="26"/>
  <c r="AA241" i="26"/>
  <c r="W241" i="26"/>
  <c r="Y241" i="26" s="1"/>
  <c r="Z241" i="26" s="1"/>
  <c r="O241" i="26"/>
  <c r="AH240" i="26"/>
  <c r="AG240" i="26"/>
  <c r="AF240" i="26"/>
  <c r="AE240" i="26"/>
  <c r="AB240" i="26"/>
  <c r="AA240" i="26"/>
  <c r="W240" i="26"/>
  <c r="O240" i="26"/>
  <c r="Q240" i="26" s="1"/>
  <c r="AH239" i="26"/>
  <c r="AG239" i="26"/>
  <c r="AF239" i="26"/>
  <c r="AE239" i="26"/>
  <c r="AB239" i="26"/>
  <c r="AA239" i="26"/>
  <c r="W239" i="26"/>
  <c r="O239" i="26"/>
  <c r="AH238" i="26"/>
  <c r="AG238" i="26"/>
  <c r="AF238" i="26"/>
  <c r="AE238" i="26"/>
  <c r="AI238" i="26" s="1"/>
  <c r="AB238" i="26"/>
  <c r="AA238" i="26"/>
  <c r="W238" i="26"/>
  <c r="Y238" i="26" s="1"/>
  <c r="O238" i="26"/>
  <c r="AH237" i="26"/>
  <c r="AG237" i="26"/>
  <c r="AF237" i="26"/>
  <c r="AE237" i="26"/>
  <c r="AB237" i="26"/>
  <c r="AA237" i="26"/>
  <c r="W237" i="26"/>
  <c r="Y237" i="26" s="1"/>
  <c r="O237" i="26"/>
  <c r="AH236" i="26"/>
  <c r="AG236" i="26"/>
  <c r="AF236" i="26"/>
  <c r="AE236" i="26"/>
  <c r="AI236" i="26" s="1"/>
  <c r="AB236" i="26"/>
  <c r="AA236" i="26"/>
  <c r="W236" i="26"/>
  <c r="O236" i="26"/>
  <c r="AH235" i="26"/>
  <c r="AG235" i="26"/>
  <c r="AF235" i="26"/>
  <c r="AE235" i="26"/>
  <c r="AB235" i="26"/>
  <c r="AA235" i="26"/>
  <c r="W235" i="26"/>
  <c r="Y235" i="26" s="1"/>
  <c r="Z235" i="26" s="1"/>
  <c r="O235" i="26"/>
  <c r="AH234" i="26"/>
  <c r="AG234" i="26"/>
  <c r="AF234" i="26"/>
  <c r="AE234" i="26"/>
  <c r="AI234" i="26" s="1"/>
  <c r="AB234" i="26"/>
  <c r="AA234" i="26"/>
  <c r="W234" i="26"/>
  <c r="Y234" i="26" s="1"/>
  <c r="O234" i="26"/>
  <c r="Q234" i="26" s="1"/>
  <c r="R234" i="26" s="1"/>
  <c r="AH233" i="26"/>
  <c r="AG233" i="26"/>
  <c r="AF233" i="26"/>
  <c r="AE233" i="26"/>
  <c r="AB233" i="26"/>
  <c r="AA233" i="26"/>
  <c r="W233" i="26"/>
  <c r="O233" i="26"/>
  <c r="Q233" i="26" s="1"/>
  <c r="AH232" i="26"/>
  <c r="AG232" i="26"/>
  <c r="AF232" i="26"/>
  <c r="AE232" i="26"/>
  <c r="AB232" i="26"/>
  <c r="AA232" i="26"/>
  <c r="W232" i="26"/>
  <c r="O232" i="26"/>
  <c r="Q232" i="26" s="1"/>
  <c r="R232" i="26" s="1"/>
  <c r="AH231" i="26"/>
  <c r="AG231" i="26"/>
  <c r="AF231" i="26"/>
  <c r="AE231" i="26"/>
  <c r="AB231" i="26"/>
  <c r="AA231" i="26"/>
  <c r="W231" i="26"/>
  <c r="Y231" i="26" s="1"/>
  <c r="O231" i="26"/>
  <c r="AH230" i="26"/>
  <c r="AG230" i="26"/>
  <c r="AF230" i="26"/>
  <c r="AE230" i="26"/>
  <c r="AB230" i="26"/>
  <c r="AA230" i="26"/>
  <c r="W230" i="26"/>
  <c r="Y230" i="26" s="1"/>
  <c r="O230" i="26"/>
  <c r="Q230" i="26" s="1"/>
  <c r="AH229" i="26"/>
  <c r="AG229" i="26"/>
  <c r="AF229" i="26"/>
  <c r="AE229" i="26"/>
  <c r="AB229" i="26"/>
  <c r="AA229" i="26"/>
  <c r="W229" i="26"/>
  <c r="Y229" i="26" s="1"/>
  <c r="Z229" i="26" s="1"/>
  <c r="AC229" i="26" s="1"/>
  <c r="O229" i="26"/>
  <c r="Q229" i="26" s="1"/>
  <c r="R229" i="26" s="1"/>
  <c r="AH228" i="26"/>
  <c r="AG228" i="26"/>
  <c r="AF228" i="26"/>
  <c r="AE228" i="26"/>
  <c r="AB228" i="26"/>
  <c r="AA228" i="26"/>
  <c r="W228" i="26"/>
  <c r="Y228" i="26" s="1"/>
  <c r="Z228" i="26" s="1"/>
  <c r="O228" i="26"/>
  <c r="Q228" i="26" s="1"/>
  <c r="R228" i="26" s="1"/>
  <c r="AH227" i="26"/>
  <c r="AG227" i="26"/>
  <c r="AF227" i="26"/>
  <c r="AJ227" i="26" s="1"/>
  <c r="AE227" i="26"/>
  <c r="AB227" i="26"/>
  <c r="AA227" i="26"/>
  <c r="W227" i="26"/>
  <c r="O227" i="26"/>
  <c r="AH226" i="26"/>
  <c r="AG226" i="26"/>
  <c r="AF226" i="26"/>
  <c r="AE226" i="26"/>
  <c r="AB226" i="26"/>
  <c r="AA226" i="26"/>
  <c r="W226" i="26"/>
  <c r="O226" i="26"/>
  <c r="AH225" i="26"/>
  <c r="AG225" i="26"/>
  <c r="AF225" i="26"/>
  <c r="AE225" i="26"/>
  <c r="AB225" i="26"/>
  <c r="AA225" i="26"/>
  <c r="W225" i="26"/>
  <c r="O225" i="26"/>
  <c r="Q225" i="26" s="1"/>
  <c r="AH224" i="26"/>
  <c r="AG224" i="26"/>
  <c r="AF224" i="26"/>
  <c r="AE224" i="26"/>
  <c r="AB224" i="26"/>
  <c r="AA224" i="26"/>
  <c r="W224" i="26"/>
  <c r="O224" i="26"/>
  <c r="Q224" i="26" s="1"/>
  <c r="R224" i="26" s="1"/>
  <c r="AH223" i="26"/>
  <c r="AG223" i="26"/>
  <c r="AF223" i="26"/>
  <c r="AJ223" i="26" s="1"/>
  <c r="AE223" i="26"/>
  <c r="AB223" i="26"/>
  <c r="AA223" i="26"/>
  <c r="W223" i="26"/>
  <c r="O223" i="26"/>
  <c r="AH222" i="26"/>
  <c r="AG222" i="26"/>
  <c r="AF222" i="26"/>
  <c r="AE222" i="26"/>
  <c r="AB222" i="26"/>
  <c r="AA222" i="26"/>
  <c r="W222" i="26"/>
  <c r="O222" i="26"/>
  <c r="AH221" i="26"/>
  <c r="AG221" i="26"/>
  <c r="AF221" i="26"/>
  <c r="AJ221" i="26" s="1"/>
  <c r="AE221" i="26"/>
  <c r="AB221" i="26"/>
  <c r="AA221" i="26"/>
  <c r="W221" i="26"/>
  <c r="O221" i="26"/>
  <c r="Q221" i="26" s="1"/>
  <c r="AH220" i="26"/>
  <c r="AG220" i="26"/>
  <c r="AF220" i="26"/>
  <c r="AJ220" i="26" s="1"/>
  <c r="AE220" i="26"/>
  <c r="AB220" i="26"/>
  <c r="AA220" i="26"/>
  <c r="W220" i="26"/>
  <c r="O220" i="26"/>
  <c r="AH219" i="26"/>
  <c r="AG219" i="26"/>
  <c r="AF219" i="26"/>
  <c r="AE219" i="26"/>
  <c r="AB219" i="26"/>
  <c r="AA219" i="26"/>
  <c r="W219" i="26"/>
  <c r="Y219" i="26" s="1"/>
  <c r="Z219" i="26" s="1"/>
  <c r="O219" i="26"/>
  <c r="AH218" i="26"/>
  <c r="AG218" i="26"/>
  <c r="AF218" i="26"/>
  <c r="AJ218" i="26" s="1"/>
  <c r="AE218" i="26"/>
  <c r="AB218" i="26"/>
  <c r="AA218" i="26"/>
  <c r="W218" i="26"/>
  <c r="Y218" i="26" s="1"/>
  <c r="O218" i="26"/>
  <c r="Q218" i="26" s="1"/>
  <c r="R218" i="26" s="1"/>
  <c r="AH217" i="26"/>
  <c r="AG217" i="26"/>
  <c r="AF217" i="26"/>
  <c r="AJ217" i="26" s="1"/>
  <c r="AE217" i="26"/>
  <c r="AB217" i="26"/>
  <c r="AA217" i="26"/>
  <c r="W217" i="26"/>
  <c r="Y217" i="26" s="1"/>
  <c r="Z217" i="26" s="1"/>
  <c r="O217" i="26"/>
  <c r="Q217" i="26" s="1"/>
  <c r="AH216" i="26"/>
  <c r="AG216" i="26"/>
  <c r="AF216" i="26"/>
  <c r="AJ216" i="26" s="1"/>
  <c r="AE216" i="26"/>
  <c r="AB216" i="26"/>
  <c r="AA216" i="26"/>
  <c r="W216" i="26"/>
  <c r="O216" i="26"/>
  <c r="Q216" i="26" s="1"/>
  <c r="R216" i="26" s="1"/>
  <c r="AH215" i="26"/>
  <c r="AG215" i="26"/>
  <c r="AF215" i="26"/>
  <c r="AE215" i="26"/>
  <c r="AB215" i="26"/>
  <c r="AA215" i="26"/>
  <c r="W215" i="26"/>
  <c r="Y215" i="26" s="1"/>
  <c r="O215" i="26"/>
  <c r="AH214" i="26"/>
  <c r="AG214" i="26"/>
  <c r="AF214" i="26"/>
  <c r="AE214" i="26"/>
  <c r="AB214" i="26"/>
  <c r="AA214" i="26"/>
  <c r="W214" i="26"/>
  <c r="O214" i="26"/>
  <c r="Q214" i="26" s="1"/>
  <c r="AH213" i="26"/>
  <c r="AG213" i="26"/>
  <c r="AF213" i="26"/>
  <c r="AE213" i="26"/>
  <c r="AB213" i="26"/>
  <c r="AA213" i="26"/>
  <c r="W213" i="26"/>
  <c r="O213" i="26"/>
  <c r="Q213" i="26" s="1"/>
  <c r="R213" i="26" s="1"/>
  <c r="AH212" i="26"/>
  <c r="AG212" i="26"/>
  <c r="AF212" i="26"/>
  <c r="AJ212" i="26" s="1"/>
  <c r="AE212" i="26"/>
  <c r="AB212" i="26"/>
  <c r="AA212" i="26"/>
  <c r="W212" i="26"/>
  <c r="Y212" i="26" s="1"/>
  <c r="Z212" i="26" s="1"/>
  <c r="O212" i="26"/>
  <c r="Q212" i="26" s="1"/>
  <c r="AH211" i="26"/>
  <c r="AG211" i="26"/>
  <c r="AF211" i="26"/>
  <c r="AE211" i="26"/>
  <c r="AB211" i="26"/>
  <c r="AA211" i="26"/>
  <c r="W211" i="26"/>
  <c r="O211" i="26"/>
  <c r="AH210" i="26"/>
  <c r="AG210" i="26"/>
  <c r="AF210" i="26"/>
  <c r="AE210" i="26"/>
  <c r="AB210" i="26"/>
  <c r="AA210" i="26"/>
  <c r="W210" i="26"/>
  <c r="Y210" i="26" s="1"/>
  <c r="O210" i="26"/>
  <c r="AH209" i="26"/>
  <c r="AG209" i="26"/>
  <c r="AF209" i="26"/>
  <c r="AE209" i="26"/>
  <c r="AB209" i="26"/>
  <c r="AA209" i="26"/>
  <c r="W209" i="26"/>
  <c r="Y209" i="26" s="1"/>
  <c r="Z209" i="26" s="1"/>
  <c r="O209" i="26"/>
  <c r="Q209" i="26" s="1"/>
  <c r="AH208" i="26"/>
  <c r="AG208" i="26"/>
  <c r="AF208" i="26"/>
  <c r="AE208" i="26"/>
  <c r="AB208" i="26"/>
  <c r="AA208" i="26"/>
  <c r="W208" i="26"/>
  <c r="Y208" i="26" s="1"/>
  <c r="Z208" i="26" s="1"/>
  <c r="O208" i="26"/>
  <c r="Q208" i="26" s="1"/>
  <c r="R208" i="26" s="1"/>
  <c r="AH207" i="26"/>
  <c r="AG207" i="26"/>
  <c r="AF207" i="26"/>
  <c r="AE207" i="26"/>
  <c r="AB207" i="26"/>
  <c r="AA207" i="26"/>
  <c r="W207" i="26"/>
  <c r="O207" i="26"/>
  <c r="Q207" i="26" s="1"/>
  <c r="R207" i="26" s="1"/>
  <c r="AH206" i="26"/>
  <c r="AG206" i="26"/>
  <c r="AF206" i="26"/>
  <c r="AE206" i="26"/>
  <c r="AB206" i="26"/>
  <c r="AA206" i="26"/>
  <c r="W206" i="26"/>
  <c r="Y206" i="26" s="1"/>
  <c r="O206" i="26"/>
  <c r="AH205" i="26"/>
  <c r="AG205" i="26"/>
  <c r="AF205" i="26"/>
  <c r="AE205" i="26"/>
  <c r="AB205" i="26"/>
  <c r="AA205" i="26"/>
  <c r="W205" i="26"/>
  <c r="Y205" i="26" s="1"/>
  <c r="Z205" i="26" s="1"/>
  <c r="O205" i="26"/>
  <c r="AH204" i="26"/>
  <c r="AG204" i="26"/>
  <c r="AF204" i="26"/>
  <c r="AE204" i="26"/>
  <c r="AB204" i="26"/>
  <c r="AA204" i="26"/>
  <c r="W204" i="26"/>
  <c r="O204" i="26"/>
  <c r="Q204" i="26" s="1"/>
  <c r="R204" i="26" s="1"/>
  <c r="AH203" i="26"/>
  <c r="AG203" i="26"/>
  <c r="AF203" i="26"/>
  <c r="AE203" i="26"/>
  <c r="AB203" i="26"/>
  <c r="AA203" i="26"/>
  <c r="W203" i="26"/>
  <c r="Y203" i="26" s="1"/>
  <c r="Z203" i="26" s="1"/>
  <c r="O203" i="26"/>
  <c r="AH202" i="26"/>
  <c r="AG202" i="26"/>
  <c r="AF202" i="26"/>
  <c r="AE202" i="26"/>
  <c r="AB202" i="26"/>
  <c r="AA202" i="26"/>
  <c r="W202" i="26"/>
  <c r="Y202" i="26" s="1"/>
  <c r="O202" i="26"/>
  <c r="Q202" i="26" s="1"/>
  <c r="R202" i="26" s="1"/>
  <c r="AH201" i="26"/>
  <c r="AG201" i="26"/>
  <c r="AF201" i="26"/>
  <c r="AJ201" i="26" s="1"/>
  <c r="AE201" i="26"/>
  <c r="AB201" i="26"/>
  <c r="AA201" i="26"/>
  <c r="W201" i="26"/>
  <c r="Y201" i="26" s="1"/>
  <c r="Z201" i="26" s="1"/>
  <c r="O201" i="26"/>
  <c r="Q201" i="26" s="1"/>
  <c r="AH200" i="26"/>
  <c r="AG200" i="26"/>
  <c r="AF200" i="26"/>
  <c r="AE200" i="26"/>
  <c r="AB200" i="26"/>
  <c r="AA200" i="26"/>
  <c r="W200" i="26"/>
  <c r="O200" i="26"/>
  <c r="Q200" i="26" s="1"/>
  <c r="R200" i="26" s="1"/>
  <c r="AH199" i="26"/>
  <c r="AG199" i="26"/>
  <c r="AF199" i="26"/>
  <c r="AE199" i="26"/>
  <c r="AB199" i="26"/>
  <c r="AA199" i="26"/>
  <c r="W199" i="26"/>
  <c r="Y199" i="26" s="1"/>
  <c r="O199" i="26"/>
  <c r="AH198" i="26"/>
  <c r="AG198" i="26"/>
  <c r="AF198" i="26"/>
  <c r="AE198" i="26"/>
  <c r="AB198" i="26"/>
  <c r="AA198" i="26"/>
  <c r="W198" i="26"/>
  <c r="Y198" i="26" s="1"/>
  <c r="Z198" i="26" s="1"/>
  <c r="O198" i="26"/>
  <c r="Q198" i="26" s="1"/>
  <c r="AH197" i="26"/>
  <c r="AG197" i="26"/>
  <c r="AF197" i="26"/>
  <c r="AJ197" i="26" s="1"/>
  <c r="AE197" i="26"/>
  <c r="AB197" i="26"/>
  <c r="AA197" i="26"/>
  <c r="W197" i="26"/>
  <c r="O197" i="26"/>
  <c r="Q197" i="26" s="1"/>
  <c r="R197" i="26" s="1"/>
  <c r="AH196" i="26"/>
  <c r="AG196" i="26"/>
  <c r="AF196" i="26"/>
  <c r="AE196" i="26"/>
  <c r="AB196" i="26"/>
  <c r="AA196" i="26"/>
  <c r="W196" i="26"/>
  <c r="O196" i="26"/>
  <c r="AH195" i="26"/>
  <c r="AG195" i="26"/>
  <c r="AF195" i="26"/>
  <c r="AJ195" i="26" s="1"/>
  <c r="AE195" i="26"/>
  <c r="AB195" i="26"/>
  <c r="AA195" i="26"/>
  <c r="W195" i="26"/>
  <c r="O195" i="26"/>
  <c r="Q195" i="26" s="1"/>
  <c r="R195" i="26" s="1"/>
  <c r="AH194" i="26"/>
  <c r="AG194" i="26"/>
  <c r="AF194" i="26"/>
  <c r="AE194" i="26"/>
  <c r="AB194" i="26"/>
  <c r="AA194" i="26"/>
  <c r="W194" i="26"/>
  <c r="Y194" i="26" s="1"/>
  <c r="O194" i="26"/>
  <c r="AH193" i="26"/>
  <c r="AG193" i="26"/>
  <c r="AF193" i="26"/>
  <c r="AE193" i="26"/>
  <c r="AB193" i="26"/>
  <c r="AA193" i="26"/>
  <c r="Y193" i="26"/>
  <c r="W193" i="26"/>
  <c r="O193" i="26"/>
  <c r="Q193" i="26" s="1"/>
  <c r="AH192" i="26"/>
  <c r="AG192" i="26"/>
  <c r="AF192" i="26"/>
  <c r="AE192" i="26"/>
  <c r="AB192" i="26"/>
  <c r="AA192" i="26"/>
  <c r="W192" i="26"/>
  <c r="Y192" i="26" s="1"/>
  <c r="Z192" i="26" s="1"/>
  <c r="O192" i="26"/>
  <c r="Q192" i="26" s="1"/>
  <c r="R192" i="26" s="1"/>
  <c r="AH191" i="26"/>
  <c r="AG191" i="26"/>
  <c r="AF191" i="26"/>
  <c r="AE191" i="26"/>
  <c r="AB191" i="26"/>
  <c r="AA191" i="26"/>
  <c r="W191" i="26"/>
  <c r="O191" i="26"/>
  <c r="Q191" i="26" s="1"/>
  <c r="R191" i="26" s="1"/>
  <c r="AH190" i="26"/>
  <c r="AG190" i="26"/>
  <c r="AF190" i="26"/>
  <c r="AE190" i="26"/>
  <c r="AB190" i="26"/>
  <c r="AA190" i="26"/>
  <c r="W190" i="26"/>
  <c r="Y190" i="26" s="1"/>
  <c r="O190" i="26"/>
  <c r="AH189" i="26"/>
  <c r="AG189" i="26"/>
  <c r="AF189" i="26"/>
  <c r="AE189" i="26"/>
  <c r="AB189" i="26"/>
  <c r="AA189" i="26"/>
  <c r="W189" i="26"/>
  <c r="O189" i="26"/>
  <c r="AH188" i="26"/>
  <c r="AG188" i="26"/>
  <c r="AF188" i="26"/>
  <c r="AE188" i="26"/>
  <c r="AB188" i="26"/>
  <c r="AA188" i="26"/>
  <c r="W188" i="26"/>
  <c r="O188" i="26"/>
  <c r="AH187" i="26"/>
  <c r="AG187" i="26"/>
  <c r="AF187" i="26"/>
  <c r="AE187" i="26"/>
  <c r="AB187" i="26"/>
  <c r="AA187" i="26"/>
  <c r="W187" i="26"/>
  <c r="Y187" i="26" s="1"/>
  <c r="Z187" i="26" s="1"/>
  <c r="O187" i="26"/>
  <c r="AH186" i="26"/>
  <c r="AG186" i="26"/>
  <c r="AF186" i="26"/>
  <c r="AE186" i="26"/>
  <c r="AB186" i="26"/>
  <c r="AA186" i="26"/>
  <c r="W186" i="26"/>
  <c r="Y186" i="26" s="1"/>
  <c r="O186" i="26"/>
  <c r="Q186" i="26" s="1"/>
  <c r="AH185" i="26"/>
  <c r="AG185" i="26"/>
  <c r="AF185" i="26"/>
  <c r="AE185" i="26"/>
  <c r="AB185" i="26"/>
  <c r="AA185" i="26"/>
  <c r="W185" i="26"/>
  <c r="O185" i="26"/>
  <c r="Q185" i="26" s="1"/>
  <c r="AH184" i="26"/>
  <c r="AG184" i="26"/>
  <c r="AF184" i="26"/>
  <c r="AE184" i="26"/>
  <c r="AB184" i="26"/>
  <c r="AA184" i="26"/>
  <c r="W184" i="26"/>
  <c r="O184" i="26"/>
  <c r="Q184" i="26" s="1"/>
  <c r="AH183" i="26"/>
  <c r="AG183" i="26"/>
  <c r="AF183" i="26"/>
  <c r="AE183" i="26"/>
  <c r="AB183" i="26"/>
  <c r="AA183" i="26"/>
  <c r="W183" i="26"/>
  <c r="Y183" i="26" s="1"/>
  <c r="O183" i="26"/>
  <c r="AH182" i="26"/>
  <c r="AG182" i="26"/>
  <c r="AF182" i="26"/>
  <c r="AJ182" i="26" s="1"/>
  <c r="AE182" i="26"/>
  <c r="AB182" i="26"/>
  <c r="AA182" i="26"/>
  <c r="W182" i="26"/>
  <c r="Y182" i="26" s="1"/>
  <c r="Z182" i="26" s="1"/>
  <c r="O182" i="26"/>
  <c r="Q182" i="26" s="1"/>
  <c r="AH181" i="26"/>
  <c r="AG181" i="26"/>
  <c r="AF181" i="26"/>
  <c r="AE181" i="26"/>
  <c r="AB181" i="26"/>
  <c r="AA181" i="26"/>
  <c r="W181" i="26"/>
  <c r="Y181" i="26" s="1"/>
  <c r="O181" i="26"/>
  <c r="Q181" i="26" s="1"/>
  <c r="AH180" i="26"/>
  <c r="AG180" i="26"/>
  <c r="AF180" i="26"/>
  <c r="AE180" i="26"/>
  <c r="AB180" i="26"/>
  <c r="AA180" i="26"/>
  <c r="W180" i="26"/>
  <c r="O180" i="26"/>
  <c r="Q180" i="26" s="1"/>
  <c r="R180" i="26" s="1"/>
  <c r="AH179" i="26"/>
  <c r="AG179" i="26"/>
  <c r="AF179" i="26"/>
  <c r="AE179" i="26"/>
  <c r="AB179" i="26"/>
  <c r="AA179" i="26"/>
  <c r="W179" i="26"/>
  <c r="O179" i="26"/>
  <c r="Q179" i="26" s="1"/>
  <c r="R179" i="26" s="1"/>
  <c r="AH178" i="26"/>
  <c r="AG178" i="26"/>
  <c r="AF178" i="26"/>
  <c r="AE178" i="26"/>
  <c r="AB178" i="26"/>
  <c r="AA178" i="26"/>
  <c r="W178" i="26"/>
  <c r="Y178" i="26" s="1"/>
  <c r="O178" i="26"/>
  <c r="AH177" i="26"/>
  <c r="AG177" i="26"/>
  <c r="AF177" i="26"/>
  <c r="AE177" i="26"/>
  <c r="AB177" i="26"/>
  <c r="AA177" i="26"/>
  <c r="W177" i="26"/>
  <c r="O177" i="26"/>
  <c r="Q177" i="26" s="1"/>
  <c r="AH176" i="26"/>
  <c r="AG176" i="26"/>
  <c r="AF176" i="26"/>
  <c r="AE176" i="26"/>
  <c r="AB176" i="26"/>
  <c r="AA176" i="26"/>
  <c r="W176" i="26"/>
  <c r="Y176" i="26" s="1"/>
  <c r="Z176" i="26" s="1"/>
  <c r="O176" i="26"/>
  <c r="AH175" i="26"/>
  <c r="AG175" i="26"/>
  <c r="AF175" i="26"/>
  <c r="AE175" i="26"/>
  <c r="AB175" i="26"/>
  <c r="AA175" i="26"/>
  <c r="W175" i="26"/>
  <c r="O175" i="26"/>
  <c r="AH174" i="26"/>
  <c r="AG174" i="26"/>
  <c r="AF174" i="26"/>
  <c r="AE174" i="26"/>
  <c r="AB174" i="26"/>
  <c r="AA174" i="26"/>
  <c r="W174" i="26"/>
  <c r="O174" i="26"/>
  <c r="AH173" i="26"/>
  <c r="AG173" i="26"/>
  <c r="AF173" i="26"/>
  <c r="AE173" i="26"/>
  <c r="AB173" i="26"/>
  <c r="AA173" i="26"/>
  <c r="W173" i="26"/>
  <c r="O173" i="26"/>
  <c r="AH172" i="26"/>
  <c r="AG172" i="26"/>
  <c r="AF172" i="26"/>
  <c r="AE172" i="26"/>
  <c r="AB172" i="26"/>
  <c r="AA172" i="26"/>
  <c r="W172" i="26"/>
  <c r="O172" i="26"/>
  <c r="AH171" i="26"/>
  <c r="AG171" i="26"/>
  <c r="AF171" i="26"/>
  <c r="AE171" i="26"/>
  <c r="AB171" i="26"/>
  <c r="AA171" i="26"/>
  <c r="W171" i="26"/>
  <c r="Y171" i="26" s="1"/>
  <c r="O171" i="26"/>
  <c r="AH170" i="26"/>
  <c r="AG170" i="26"/>
  <c r="AF170" i="26"/>
  <c r="AE170" i="26"/>
  <c r="AB170" i="26"/>
  <c r="AA170" i="26"/>
  <c r="W170" i="26"/>
  <c r="Y170" i="26" s="1"/>
  <c r="O170" i="26"/>
  <c r="AH169" i="26"/>
  <c r="AG169" i="26"/>
  <c r="AF169" i="26"/>
  <c r="AE169" i="26"/>
  <c r="AB169" i="26"/>
  <c r="AA169" i="26"/>
  <c r="W169" i="26"/>
  <c r="Y169" i="26" s="1"/>
  <c r="Z169" i="26" s="1"/>
  <c r="O169" i="26"/>
  <c r="Q169" i="26" s="1"/>
  <c r="AH168" i="26"/>
  <c r="AG168" i="26"/>
  <c r="AF168" i="26"/>
  <c r="AE168" i="26"/>
  <c r="AB168" i="26"/>
  <c r="AA168" i="26"/>
  <c r="W168" i="26"/>
  <c r="O168" i="26"/>
  <c r="Q168" i="26" s="1"/>
  <c r="R168" i="26" s="1"/>
  <c r="AH167" i="26"/>
  <c r="AG167" i="26"/>
  <c r="AF167" i="26"/>
  <c r="AE167" i="26"/>
  <c r="AB167" i="26"/>
  <c r="AA167" i="26"/>
  <c r="W167" i="26"/>
  <c r="Y167" i="26" s="1"/>
  <c r="O167" i="26"/>
  <c r="AH166" i="26"/>
  <c r="AG166" i="26"/>
  <c r="AF166" i="26"/>
  <c r="AE166" i="26"/>
  <c r="AB166" i="26"/>
  <c r="AA166" i="26"/>
  <c r="W166" i="26"/>
  <c r="O166" i="26"/>
  <c r="Q166" i="26" s="1"/>
  <c r="AH165" i="26"/>
  <c r="AG165" i="26"/>
  <c r="AF165" i="26"/>
  <c r="AE165" i="26"/>
  <c r="AB165" i="26"/>
  <c r="AA165" i="26"/>
  <c r="W165" i="26"/>
  <c r="O165" i="26"/>
  <c r="Q165" i="26" s="1"/>
  <c r="R165" i="26" s="1"/>
  <c r="AH164" i="26"/>
  <c r="AG164" i="26"/>
  <c r="AF164" i="26"/>
  <c r="AE164" i="26"/>
  <c r="AB164" i="26"/>
  <c r="AA164" i="26"/>
  <c r="W164" i="26"/>
  <c r="Y164" i="26" s="1"/>
  <c r="Z164" i="26" s="1"/>
  <c r="O164" i="26"/>
  <c r="Q164" i="26" s="1"/>
  <c r="R164" i="26" s="1"/>
  <c r="AH163" i="26"/>
  <c r="AG163" i="26"/>
  <c r="AF163" i="26"/>
  <c r="AJ163" i="26" s="1"/>
  <c r="AE163" i="26"/>
  <c r="AB163" i="26"/>
  <c r="AA163" i="26"/>
  <c r="W163" i="26"/>
  <c r="O163" i="26"/>
  <c r="AH162" i="26"/>
  <c r="AG162" i="26"/>
  <c r="AF162" i="26"/>
  <c r="AE162" i="26"/>
  <c r="AB162" i="26"/>
  <c r="AA162" i="26"/>
  <c r="W162" i="26"/>
  <c r="Y162" i="26" s="1"/>
  <c r="O162" i="26"/>
  <c r="AH161" i="26"/>
  <c r="AG161" i="26"/>
  <c r="AF161" i="26"/>
  <c r="AE161" i="26"/>
  <c r="AB161" i="26"/>
  <c r="AA161" i="26"/>
  <c r="W161" i="26"/>
  <c r="O161" i="26"/>
  <c r="Q161" i="26" s="1"/>
  <c r="AH160" i="26"/>
  <c r="AG160" i="26"/>
  <c r="AF160" i="26"/>
  <c r="AE160" i="26"/>
  <c r="AB160" i="26"/>
  <c r="AA160" i="26"/>
  <c r="W160" i="26"/>
  <c r="Y160" i="26" s="1"/>
  <c r="Z160" i="26" s="1"/>
  <c r="O160" i="26"/>
  <c r="AH159" i="26"/>
  <c r="AG159" i="26"/>
  <c r="AF159" i="26"/>
  <c r="AE159" i="26"/>
  <c r="AB159" i="26"/>
  <c r="AA159" i="26"/>
  <c r="W159" i="26"/>
  <c r="O159" i="26"/>
  <c r="AH158" i="26"/>
  <c r="AG158" i="26"/>
  <c r="AF158" i="26"/>
  <c r="AE158" i="26"/>
  <c r="AB158" i="26"/>
  <c r="AA158" i="26"/>
  <c r="W158" i="26"/>
  <c r="Y158" i="26" s="1"/>
  <c r="O158" i="26"/>
  <c r="AH157" i="26"/>
  <c r="AG157" i="26"/>
  <c r="AF157" i="26"/>
  <c r="AE157" i="26"/>
  <c r="AB157" i="26"/>
  <c r="AA157" i="26"/>
  <c r="W157" i="26"/>
  <c r="O157" i="26"/>
  <c r="AH156" i="26"/>
  <c r="AG156" i="26"/>
  <c r="AF156" i="26"/>
  <c r="AE156" i="26"/>
  <c r="AB156" i="26"/>
  <c r="AA156" i="26"/>
  <c r="W156" i="26"/>
  <c r="O156" i="26"/>
  <c r="Q156" i="26" s="1"/>
  <c r="R156" i="26" s="1"/>
  <c r="AH155" i="26"/>
  <c r="AG155" i="26"/>
  <c r="AF155" i="26"/>
  <c r="AJ155" i="26" s="1"/>
  <c r="AE155" i="26"/>
  <c r="AB155" i="26"/>
  <c r="AA155" i="26"/>
  <c r="W155" i="26"/>
  <c r="Y155" i="26" s="1"/>
  <c r="O155" i="26"/>
  <c r="AH154" i="26"/>
  <c r="AG154" i="26"/>
  <c r="AF154" i="26"/>
  <c r="AE154" i="26"/>
  <c r="AB154" i="26"/>
  <c r="AA154" i="26"/>
  <c r="W154" i="26"/>
  <c r="O154" i="26"/>
  <c r="AH153" i="26"/>
  <c r="AG153" i="26"/>
  <c r="AF153" i="26"/>
  <c r="AE153" i="26"/>
  <c r="AB153" i="26"/>
  <c r="AA153" i="26"/>
  <c r="W153" i="26"/>
  <c r="Y153" i="26" s="1"/>
  <c r="O153" i="26"/>
  <c r="Q153" i="26" s="1"/>
  <c r="AH152" i="26"/>
  <c r="AG152" i="26"/>
  <c r="AF152" i="26"/>
  <c r="AE152" i="26"/>
  <c r="AB152" i="26"/>
  <c r="AA152" i="26"/>
  <c r="W152" i="26"/>
  <c r="O152" i="26"/>
  <c r="Q152" i="26" s="1"/>
  <c r="AH151" i="26"/>
  <c r="AG151" i="26"/>
  <c r="AF151" i="26"/>
  <c r="AE151" i="26"/>
  <c r="AB151" i="26"/>
  <c r="AA151" i="26"/>
  <c r="W151" i="26"/>
  <c r="Y151" i="26" s="1"/>
  <c r="O151" i="26"/>
  <c r="AH150" i="26"/>
  <c r="AG150" i="26"/>
  <c r="AF150" i="26"/>
  <c r="AE150" i="26"/>
  <c r="AB150" i="26"/>
  <c r="AA150" i="26"/>
  <c r="W150" i="26"/>
  <c r="Y150" i="26" s="1"/>
  <c r="O150" i="26"/>
  <c r="Q150" i="26" s="1"/>
  <c r="AH149" i="26"/>
  <c r="AG149" i="26"/>
  <c r="AF149" i="26"/>
  <c r="AE149" i="26"/>
  <c r="AB149" i="26"/>
  <c r="AA149" i="26"/>
  <c r="W149" i="26"/>
  <c r="O149" i="26"/>
  <c r="AH148" i="26"/>
  <c r="AG148" i="26"/>
  <c r="AF148" i="26"/>
  <c r="AE148" i="26"/>
  <c r="AB148" i="26"/>
  <c r="AA148" i="26"/>
  <c r="W148" i="26"/>
  <c r="O148" i="26"/>
  <c r="Q148" i="26" s="1"/>
  <c r="AH147" i="26"/>
  <c r="AG147" i="26"/>
  <c r="AF147" i="26"/>
  <c r="AE147" i="26"/>
  <c r="AB147" i="26"/>
  <c r="AA147" i="26"/>
  <c r="W147" i="26"/>
  <c r="O147" i="26"/>
  <c r="AH146" i="26"/>
  <c r="AG146" i="26"/>
  <c r="AF146" i="26"/>
  <c r="AE146" i="26"/>
  <c r="AB146" i="26"/>
  <c r="AA146" i="26"/>
  <c r="W146" i="26"/>
  <c r="Y146" i="26" s="1"/>
  <c r="O146" i="26"/>
  <c r="AH145" i="26"/>
  <c r="AG145" i="26"/>
  <c r="AF145" i="26"/>
  <c r="AE145" i="26"/>
  <c r="AB145" i="26"/>
  <c r="AA145" i="26"/>
  <c r="W145" i="26"/>
  <c r="O145" i="26"/>
  <c r="AH144" i="26"/>
  <c r="AG144" i="26"/>
  <c r="AF144" i="26"/>
  <c r="AE144" i="26"/>
  <c r="AB144" i="26"/>
  <c r="AA144" i="26"/>
  <c r="W144" i="26"/>
  <c r="O144" i="26"/>
  <c r="Q144" i="26" s="1"/>
  <c r="R144" i="26" s="1"/>
  <c r="AH143" i="26"/>
  <c r="AG143" i="26"/>
  <c r="AF143" i="26"/>
  <c r="AE143" i="26"/>
  <c r="AB143" i="26"/>
  <c r="AA143" i="26"/>
  <c r="W143" i="26"/>
  <c r="O143" i="26"/>
  <c r="AH142" i="26"/>
  <c r="AG142" i="26"/>
  <c r="AF142" i="26"/>
  <c r="AE142" i="26"/>
  <c r="AI142" i="26" s="1"/>
  <c r="AB142" i="26"/>
  <c r="AA142" i="26"/>
  <c r="W142" i="26"/>
  <c r="O142" i="26"/>
  <c r="AH141" i="26"/>
  <c r="AG141" i="26"/>
  <c r="AF141" i="26"/>
  <c r="AE141" i="26"/>
  <c r="AB141" i="26"/>
  <c r="AA141" i="26"/>
  <c r="W141" i="26"/>
  <c r="Y141" i="26" s="1"/>
  <c r="Z141" i="26" s="1"/>
  <c r="O141" i="26"/>
  <c r="AH140" i="26"/>
  <c r="AG140" i="26"/>
  <c r="AF140" i="26"/>
  <c r="AE140" i="26"/>
  <c r="AI140" i="26" s="1"/>
  <c r="AB140" i="26"/>
  <c r="AA140" i="26"/>
  <c r="W140" i="26"/>
  <c r="O140" i="26"/>
  <c r="Q140" i="26" s="1"/>
  <c r="R140" i="26" s="1"/>
  <c r="AH139" i="26"/>
  <c r="AG139" i="26"/>
  <c r="AF139" i="26"/>
  <c r="AE139" i="26"/>
  <c r="AB139" i="26"/>
  <c r="AA139" i="26"/>
  <c r="W139" i="26"/>
  <c r="O139" i="26"/>
  <c r="AH138" i="26"/>
  <c r="AG138" i="26"/>
  <c r="AF138" i="26"/>
  <c r="AE138" i="26"/>
  <c r="AB138" i="26"/>
  <c r="AA138" i="26"/>
  <c r="W138" i="26"/>
  <c r="Y138" i="26" s="1"/>
  <c r="O138" i="26"/>
  <c r="AH137" i="26"/>
  <c r="AG137" i="26"/>
  <c r="AF137" i="26"/>
  <c r="AE137" i="26"/>
  <c r="AB137" i="26"/>
  <c r="AA137" i="26"/>
  <c r="Y137" i="26"/>
  <c r="Z137" i="26" s="1"/>
  <c r="W137" i="26"/>
  <c r="O137" i="26"/>
  <c r="Q137" i="26" s="1"/>
  <c r="AH136" i="26"/>
  <c r="AG136" i="26"/>
  <c r="AF136" i="26"/>
  <c r="AE136" i="26"/>
  <c r="AB136" i="26"/>
  <c r="AA136" i="26"/>
  <c r="W136" i="26"/>
  <c r="Y136" i="26" s="1"/>
  <c r="O136" i="26"/>
  <c r="Q136" i="26" s="1"/>
  <c r="R136" i="26" s="1"/>
  <c r="AH135" i="26"/>
  <c r="AG135" i="26"/>
  <c r="AF135" i="26"/>
  <c r="AE135" i="26"/>
  <c r="AB135" i="26"/>
  <c r="AA135" i="26"/>
  <c r="W135" i="26"/>
  <c r="Y135" i="26" s="1"/>
  <c r="O135" i="26"/>
  <c r="Q135" i="26" s="1"/>
  <c r="AH134" i="26"/>
  <c r="AG134" i="26"/>
  <c r="AF134" i="26"/>
  <c r="AJ134" i="26" s="1"/>
  <c r="AE134" i="26"/>
  <c r="AB134" i="26"/>
  <c r="AA134" i="26"/>
  <c r="W134" i="26"/>
  <c r="O134" i="26"/>
  <c r="Q134" i="26" s="1"/>
  <c r="AH133" i="26"/>
  <c r="AG133" i="26"/>
  <c r="AF133" i="26"/>
  <c r="AE133" i="26"/>
  <c r="AB133" i="26"/>
  <c r="AA133" i="26"/>
  <c r="W133" i="26"/>
  <c r="O133" i="26"/>
  <c r="AH132" i="26"/>
  <c r="AG132" i="26"/>
  <c r="AF132" i="26"/>
  <c r="AE132" i="26"/>
  <c r="AB132" i="26"/>
  <c r="AA132" i="26"/>
  <c r="W132" i="26"/>
  <c r="Y132" i="26" s="1"/>
  <c r="Z132" i="26" s="1"/>
  <c r="O132" i="26"/>
  <c r="Q132" i="26" s="1"/>
  <c r="R132" i="26" s="1"/>
  <c r="AH131" i="26"/>
  <c r="AG131" i="26"/>
  <c r="AF131" i="26"/>
  <c r="AE131" i="26"/>
  <c r="AB131" i="26"/>
  <c r="AA131" i="26"/>
  <c r="W131" i="26"/>
  <c r="O131" i="26"/>
  <c r="AH130" i="26"/>
  <c r="AG130" i="26"/>
  <c r="AF130" i="26"/>
  <c r="AJ130" i="26" s="1"/>
  <c r="AE130" i="26"/>
  <c r="AB130" i="26"/>
  <c r="AA130" i="26"/>
  <c r="W130" i="26"/>
  <c r="Y130" i="26" s="1"/>
  <c r="O130" i="26"/>
  <c r="AH129" i="26"/>
  <c r="AG129" i="26"/>
  <c r="AF129" i="26"/>
  <c r="AE129" i="26"/>
  <c r="AB129" i="26"/>
  <c r="AA129" i="26"/>
  <c r="W129" i="26"/>
  <c r="O129" i="26"/>
  <c r="Q129" i="26" s="1"/>
  <c r="AH128" i="26"/>
  <c r="AG128" i="26"/>
  <c r="AF128" i="26"/>
  <c r="AJ128" i="26" s="1"/>
  <c r="AE128" i="26"/>
  <c r="AB128" i="26"/>
  <c r="AA128" i="26"/>
  <c r="W128" i="26"/>
  <c r="Y128" i="26" s="1"/>
  <c r="O128" i="26"/>
  <c r="Q128" i="26" s="1"/>
  <c r="R128" i="26" s="1"/>
  <c r="AH127" i="26"/>
  <c r="AG127" i="26"/>
  <c r="AF127" i="26"/>
  <c r="AE127" i="26"/>
  <c r="AB127" i="26"/>
  <c r="AA127" i="26"/>
  <c r="W127" i="26"/>
  <c r="Y127" i="26" s="1"/>
  <c r="O127" i="26"/>
  <c r="Q127" i="26" s="1"/>
  <c r="R127" i="26" s="1"/>
  <c r="AH126" i="26"/>
  <c r="AG126" i="26"/>
  <c r="AF126" i="26"/>
  <c r="AJ126" i="26" s="1"/>
  <c r="AE126" i="26"/>
  <c r="AB126" i="26"/>
  <c r="AA126" i="26"/>
  <c r="W126" i="26"/>
  <c r="Y126" i="26" s="1"/>
  <c r="O126" i="26"/>
  <c r="Q126" i="26" s="1"/>
  <c r="AH125" i="26"/>
  <c r="AG125" i="26"/>
  <c r="AF125" i="26"/>
  <c r="AE125" i="26"/>
  <c r="AB125" i="26"/>
  <c r="AA125" i="26"/>
  <c r="W125" i="26"/>
  <c r="Y125" i="26" s="1"/>
  <c r="O125" i="26"/>
  <c r="AH124" i="26"/>
  <c r="AG124" i="26"/>
  <c r="AF124" i="26"/>
  <c r="AE124" i="26"/>
  <c r="AB124" i="26"/>
  <c r="AA124" i="26"/>
  <c r="W124" i="26"/>
  <c r="O124" i="26"/>
  <c r="Q124" i="26" s="1"/>
  <c r="R124" i="26" s="1"/>
  <c r="AH123" i="26"/>
  <c r="AG123" i="26"/>
  <c r="AF123" i="26"/>
  <c r="AE123" i="26"/>
  <c r="AB123" i="26"/>
  <c r="AA123" i="26"/>
  <c r="W123" i="26"/>
  <c r="Y123" i="26" s="1"/>
  <c r="Z123" i="26" s="1"/>
  <c r="O123" i="26"/>
  <c r="AH122" i="26"/>
  <c r="AG122" i="26"/>
  <c r="AF122" i="26"/>
  <c r="AE122" i="26"/>
  <c r="AB122" i="26"/>
  <c r="AA122" i="26"/>
  <c r="W122" i="26"/>
  <c r="O122" i="26"/>
  <c r="Q122" i="26" s="1"/>
  <c r="R122" i="26" s="1"/>
  <c r="AH121" i="26"/>
  <c r="AG121" i="26"/>
  <c r="AF121" i="26"/>
  <c r="AE121" i="26"/>
  <c r="AB121" i="26"/>
  <c r="AA121" i="26"/>
  <c r="W121" i="26"/>
  <c r="O121" i="26"/>
  <c r="Q121" i="26" s="1"/>
  <c r="R121" i="26" s="1"/>
  <c r="AH120" i="26"/>
  <c r="AG120" i="26"/>
  <c r="AF120" i="26"/>
  <c r="AE120" i="26"/>
  <c r="AB120" i="26"/>
  <c r="AA120" i="26"/>
  <c r="W120" i="26"/>
  <c r="Y120" i="26" s="1"/>
  <c r="O120" i="26"/>
  <c r="AH119" i="26"/>
  <c r="AG119" i="26"/>
  <c r="AF119" i="26"/>
  <c r="AE119" i="26"/>
  <c r="AB119" i="26"/>
  <c r="AA119" i="26"/>
  <c r="W119" i="26"/>
  <c r="Y119" i="26" s="1"/>
  <c r="O119" i="26"/>
  <c r="AH118" i="26"/>
  <c r="AG118" i="26"/>
  <c r="AF118" i="26"/>
  <c r="AE118" i="26"/>
  <c r="AB118" i="26"/>
  <c r="AA118" i="26"/>
  <c r="W118" i="26"/>
  <c r="Y118" i="26" s="1"/>
  <c r="Z118" i="26" s="1"/>
  <c r="O118" i="26"/>
  <c r="Q118" i="26" s="1"/>
  <c r="AH117" i="26"/>
  <c r="AG117" i="26"/>
  <c r="AF117" i="26"/>
  <c r="AE117" i="26"/>
  <c r="AB117" i="26"/>
  <c r="AA117" i="26"/>
  <c r="W117" i="26"/>
  <c r="Y117" i="26" s="1"/>
  <c r="O117" i="26"/>
  <c r="Q117" i="26" s="1"/>
  <c r="R117" i="26" s="1"/>
  <c r="AH116" i="26"/>
  <c r="AG116" i="26"/>
  <c r="AF116" i="26"/>
  <c r="AJ116" i="26" s="1"/>
  <c r="AE116" i="26"/>
  <c r="AB116" i="26"/>
  <c r="AA116" i="26"/>
  <c r="W116" i="26"/>
  <c r="Y116" i="26" s="1"/>
  <c r="O116" i="26"/>
  <c r="AH115" i="26"/>
  <c r="AG115" i="26"/>
  <c r="AF115" i="26"/>
  <c r="AE115" i="26"/>
  <c r="AB115" i="26"/>
  <c r="AA115" i="26"/>
  <c r="W115" i="26"/>
  <c r="Y115" i="26" s="1"/>
  <c r="Z115" i="26" s="1"/>
  <c r="O115" i="26"/>
  <c r="AH114" i="26"/>
  <c r="AG114" i="26"/>
  <c r="AF114" i="26"/>
  <c r="AJ114" i="26" s="1"/>
  <c r="AE114" i="26"/>
  <c r="AB114" i="26"/>
  <c r="AA114" i="26"/>
  <c r="W114" i="26"/>
  <c r="O114" i="26"/>
  <c r="Q114" i="26" s="1"/>
  <c r="R114" i="26" s="1"/>
  <c r="AH113" i="26"/>
  <c r="AG113" i="26"/>
  <c r="AF113" i="26"/>
  <c r="AE113" i="26"/>
  <c r="AB113" i="26"/>
  <c r="AA113" i="26"/>
  <c r="W113" i="26"/>
  <c r="O113" i="26"/>
  <c r="AH112" i="26"/>
  <c r="AG112" i="26"/>
  <c r="AF112" i="26"/>
  <c r="AE112" i="26"/>
  <c r="AB112" i="26"/>
  <c r="AA112" i="26"/>
  <c r="W112" i="26"/>
  <c r="O112" i="26"/>
  <c r="Q112" i="26" s="1"/>
  <c r="AH111" i="26"/>
  <c r="AG111" i="26"/>
  <c r="AF111" i="26"/>
  <c r="AE111" i="26"/>
  <c r="AB111" i="26"/>
  <c r="AA111" i="26"/>
  <c r="W111" i="26"/>
  <c r="Y111" i="26" s="1"/>
  <c r="Z111" i="26" s="1"/>
  <c r="O111" i="26"/>
  <c r="AH110" i="26"/>
  <c r="AG110" i="26"/>
  <c r="AF110" i="26"/>
  <c r="AE110" i="26"/>
  <c r="AB110" i="26"/>
  <c r="AA110" i="26"/>
  <c r="W110" i="26"/>
  <c r="O110" i="26"/>
  <c r="Q110" i="26" s="1"/>
  <c r="R110" i="26" s="1"/>
  <c r="AH109" i="26"/>
  <c r="AG109" i="26"/>
  <c r="AF109" i="26"/>
  <c r="AE109" i="26"/>
  <c r="AB109" i="26"/>
  <c r="AA109" i="26"/>
  <c r="W109" i="26"/>
  <c r="O109" i="26"/>
  <c r="Q109" i="26" s="1"/>
  <c r="AH108" i="26"/>
  <c r="AG108" i="26"/>
  <c r="AF108" i="26"/>
  <c r="AE108" i="26"/>
  <c r="AB108" i="26"/>
  <c r="AA108" i="26"/>
  <c r="W108" i="26"/>
  <c r="O108" i="26"/>
  <c r="AH107" i="26"/>
  <c r="AG107" i="26"/>
  <c r="AF107" i="26"/>
  <c r="AE107" i="26"/>
  <c r="AB107" i="26"/>
  <c r="AA107" i="26"/>
  <c r="W107" i="26"/>
  <c r="Y107" i="26" s="1"/>
  <c r="Z107" i="26" s="1"/>
  <c r="O107" i="26"/>
  <c r="Q107" i="26" s="1"/>
  <c r="AH106" i="26"/>
  <c r="AG106" i="26"/>
  <c r="AF106" i="26"/>
  <c r="AE106" i="26"/>
  <c r="AB106" i="26"/>
  <c r="AA106" i="26"/>
  <c r="W106" i="26"/>
  <c r="O106" i="26"/>
  <c r="AH105" i="26"/>
  <c r="AG105" i="26"/>
  <c r="AF105" i="26"/>
  <c r="AE105" i="26"/>
  <c r="AB105" i="26"/>
  <c r="AA105" i="26"/>
  <c r="W105" i="26"/>
  <c r="Y105" i="26" s="1"/>
  <c r="Z105" i="26" s="1"/>
  <c r="O105" i="26"/>
  <c r="AH104" i="26"/>
  <c r="AG104" i="26"/>
  <c r="AF104" i="26"/>
  <c r="AE104" i="26"/>
  <c r="AB104" i="26"/>
  <c r="AA104" i="26"/>
  <c r="W104" i="26"/>
  <c r="Y104" i="26" s="1"/>
  <c r="Z104" i="26" s="1"/>
  <c r="O104" i="26"/>
  <c r="Q104" i="26" s="1"/>
  <c r="R104" i="26" s="1"/>
  <c r="AH103" i="26"/>
  <c r="AG103" i="26"/>
  <c r="AF103" i="26"/>
  <c r="AJ103" i="26" s="1"/>
  <c r="AE103" i="26"/>
  <c r="AB103" i="26"/>
  <c r="AA103" i="26"/>
  <c r="W103" i="26"/>
  <c r="O103" i="26"/>
  <c r="Q103" i="26" s="1"/>
  <c r="R103" i="26" s="1"/>
  <c r="AH102" i="26"/>
  <c r="AG102" i="26"/>
  <c r="AF102" i="26"/>
  <c r="AE102" i="26"/>
  <c r="AB102" i="26"/>
  <c r="AA102" i="26"/>
  <c r="W102" i="26"/>
  <c r="O102" i="26"/>
  <c r="AH101" i="26"/>
  <c r="AG101" i="26"/>
  <c r="AF101" i="26"/>
  <c r="AJ101" i="26" s="1"/>
  <c r="AE101" i="26"/>
  <c r="AB101" i="26"/>
  <c r="AA101" i="26"/>
  <c r="W101" i="26"/>
  <c r="Y101" i="26" s="1"/>
  <c r="O101" i="26"/>
  <c r="AH100" i="26"/>
  <c r="AG100" i="26"/>
  <c r="AF100" i="26"/>
  <c r="AE100" i="26"/>
  <c r="AB100" i="26"/>
  <c r="AA100" i="26"/>
  <c r="W100" i="26"/>
  <c r="Y100" i="26" s="1"/>
  <c r="Z100" i="26" s="1"/>
  <c r="O100" i="26"/>
  <c r="Q100" i="26" s="1"/>
  <c r="AH99" i="26"/>
  <c r="AG99" i="26"/>
  <c r="AF99" i="26"/>
  <c r="AJ99" i="26" s="1"/>
  <c r="AE99" i="26"/>
  <c r="AB99" i="26"/>
  <c r="AA99" i="26"/>
  <c r="W99" i="26"/>
  <c r="O99" i="26"/>
  <c r="Q99" i="26" s="1"/>
  <c r="R99" i="26" s="1"/>
  <c r="AH98" i="26"/>
  <c r="AG98" i="26"/>
  <c r="AF98" i="26"/>
  <c r="AE98" i="26"/>
  <c r="AB98" i="26"/>
  <c r="AA98" i="26"/>
  <c r="W98" i="26"/>
  <c r="Y98" i="26" s="1"/>
  <c r="Z98" i="26" s="1"/>
  <c r="O98" i="26"/>
  <c r="AH97" i="26"/>
  <c r="AG97" i="26"/>
  <c r="AF97" i="26"/>
  <c r="AE97" i="26"/>
  <c r="AB97" i="26"/>
  <c r="AA97" i="26"/>
  <c r="W97" i="26"/>
  <c r="O97" i="26"/>
  <c r="Q97" i="26" s="1"/>
  <c r="R97" i="26" s="1"/>
  <c r="AH96" i="26"/>
  <c r="AG96" i="26"/>
  <c r="AF96" i="26"/>
  <c r="AE96" i="26"/>
  <c r="AB96" i="26"/>
  <c r="AA96" i="26"/>
  <c r="Y96" i="26"/>
  <c r="W96" i="26"/>
  <c r="O96" i="26"/>
  <c r="AH95" i="26"/>
  <c r="AG95" i="26"/>
  <c r="AF95" i="26"/>
  <c r="AE95" i="26"/>
  <c r="AB95" i="26"/>
  <c r="AA95" i="26"/>
  <c r="W95" i="26"/>
  <c r="Y95" i="26" s="1"/>
  <c r="Z95" i="26" s="1"/>
  <c r="O95" i="26"/>
  <c r="AH94" i="26"/>
  <c r="AG94" i="26"/>
  <c r="AF94" i="26"/>
  <c r="AE94" i="26"/>
  <c r="AB94" i="26"/>
  <c r="AA94" i="26"/>
  <c r="W94" i="26"/>
  <c r="Y94" i="26" s="1"/>
  <c r="O94" i="26"/>
  <c r="Q94" i="26" s="1"/>
  <c r="R94" i="26" s="1"/>
  <c r="AH93" i="26"/>
  <c r="AG93" i="26"/>
  <c r="AF93" i="26"/>
  <c r="AE93" i="26"/>
  <c r="AB93" i="26"/>
  <c r="AA93" i="26"/>
  <c r="W93" i="26"/>
  <c r="O93" i="26"/>
  <c r="AH92" i="26"/>
  <c r="AG92" i="26"/>
  <c r="AF92" i="26"/>
  <c r="AE92" i="26"/>
  <c r="AB92" i="26"/>
  <c r="AA92" i="26"/>
  <c r="W92" i="26"/>
  <c r="Y92" i="26" s="1"/>
  <c r="O92" i="26"/>
  <c r="AH91" i="26"/>
  <c r="AG91" i="26"/>
  <c r="AF91" i="26"/>
  <c r="AE91" i="26"/>
  <c r="AB91" i="26"/>
  <c r="AA91" i="26"/>
  <c r="Y91" i="26"/>
  <c r="Z91" i="26" s="1"/>
  <c r="W91" i="26"/>
  <c r="O91" i="26"/>
  <c r="AH90" i="26"/>
  <c r="AG90" i="26"/>
  <c r="AF90" i="26"/>
  <c r="AE90" i="26"/>
  <c r="AB90" i="26"/>
  <c r="AA90" i="26"/>
  <c r="W90" i="26"/>
  <c r="O90" i="26"/>
  <c r="Q90" i="26" s="1"/>
  <c r="AH89" i="26"/>
  <c r="AG89" i="26"/>
  <c r="AF89" i="26"/>
  <c r="AE89" i="26"/>
  <c r="AB89" i="26"/>
  <c r="AA89" i="26"/>
  <c r="W89" i="26"/>
  <c r="O89" i="26"/>
  <c r="AH88" i="26"/>
  <c r="AG88" i="26"/>
  <c r="AF88" i="26"/>
  <c r="AE88" i="26"/>
  <c r="AB88" i="26"/>
  <c r="AA88" i="26"/>
  <c r="W88" i="26"/>
  <c r="Y88" i="26" s="1"/>
  <c r="Z88" i="26" s="1"/>
  <c r="O88" i="26"/>
  <c r="Q88" i="26" s="1"/>
  <c r="AH87" i="26"/>
  <c r="AG87" i="26"/>
  <c r="AF87" i="26"/>
  <c r="AE87" i="26"/>
  <c r="AB87" i="26"/>
  <c r="AA87" i="26"/>
  <c r="W87" i="26"/>
  <c r="Y87" i="26" s="1"/>
  <c r="Z87" i="26" s="1"/>
  <c r="O87" i="26"/>
  <c r="Q87" i="26" s="1"/>
  <c r="R87" i="26" s="1"/>
  <c r="AH86" i="26"/>
  <c r="AG86" i="26"/>
  <c r="AF86" i="26"/>
  <c r="AE86" i="26"/>
  <c r="AI86" i="26" s="1"/>
  <c r="AB86" i="26"/>
  <c r="AA86" i="26"/>
  <c r="W86" i="26"/>
  <c r="O86" i="26"/>
  <c r="AH85" i="26"/>
  <c r="AG85" i="26"/>
  <c r="AF85" i="26"/>
  <c r="AE85" i="26"/>
  <c r="AB85" i="26"/>
  <c r="AA85" i="26"/>
  <c r="W85" i="26"/>
  <c r="O85" i="26"/>
  <c r="AH84" i="26"/>
  <c r="AG84" i="26"/>
  <c r="AF84" i="26"/>
  <c r="AE84" i="26"/>
  <c r="AI84" i="26" s="1"/>
  <c r="AB84" i="26"/>
  <c r="AA84" i="26"/>
  <c r="W84" i="26"/>
  <c r="Y84" i="26" s="1"/>
  <c r="Z84" i="26" s="1"/>
  <c r="O84" i="26"/>
  <c r="Q84" i="26" s="1"/>
  <c r="AH83" i="26"/>
  <c r="AG83" i="26"/>
  <c r="AF83" i="26"/>
  <c r="AE83" i="26"/>
  <c r="AB83" i="26"/>
  <c r="AA83" i="26"/>
  <c r="W83" i="26"/>
  <c r="O83" i="26"/>
  <c r="Q83" i="26" s="1"/>
  <c r="R83" i="26" s="1"/>
  <c r="AH82" i="26"/>
  <c r="AG82" i="26"/>
  <c r="AF82" i="26"/>
  <c r="AE82" i="26"/>
  <c r="AB82" i="26"/>
  <c r="AA82" i="26"/>
  <c r="W82" i="26"/>
  <c r="Y82" i="26" s="1"/>
  <c r="Z82" i="26" s="1"/>
  <c r="O82" i="26"/>
  <c r="AH81" i="26"/>
  <c r="AG81" i="26"/>
  <c r="AF81" i="26"/>
  <c r="AE81" i="26"/>
  <c r="AB81" i="26"/>
  <c r="AA81" i="26"/>
  <c r="W81" i="26"/>
  <c r="O81" i="26"/>
  <c r="Q81" i="26" s="1"/>
  <c r="R81" i="26" s="1"/>
  <c r="AH80" i="26"/>
  <c r="AG80" i="26"/>
  <c r="AF80" i="26"/>
  <c r="AE80" i="26"/>
  <c r="AI80" i="26" s="1"/>
  <c r="AB80" i="26"/>
  <c r="AA80" i="26"/>
  <c r="W80" i="26"/>
  <c r="O80" i="26"/>
  <c r="AH79" i="26"/>
  <c r="AG79" i="26"/>
  <c r="AF79" i="26"/>
  <c r="AE79" i="26"/>
  <c r="AB79" i="26"/>
  <c r="AA79" i="26"/>
  <c r="W79" i="26"/>
  <c r="Y79" i="26" s="1"/>
  <c r="Z79" i="26" s="1"/>
  <c r="O79" i="26"/>
  <c r="Q79" i="26" s="1"/>
  <c r="AH78" i="26"/>
  <c r="AG78" i="26"/>
  <c r="AF78" i="26"/>
  <c r="AE78" i="26"/>
  <c r="AI78" i="26" s="1"/>
  <c r="AB78" i="26"/>
  <c r="AA78" i="26"/>
  <c r="W78" i="26"/>
  <c r="Y78" i="26" s="1"/>
  <c r="O78" i="26"/>
  <c r="Q78" i="26" s="1"/>
  <c r="R78" i="26" s="1"/>
  <c r="AH77" i="26"/>
  <c r="AG77" i="26"/>
  <c r="AF77" i="26"/>
  <c r="AE77" i="26"/>
  <c r="AB77" i="26"/>
  <c r="AA77" i="26"/>
  <c r="W77" i="26"/>
  <c r="O77" i="26"/>
  <c r="AH76" i="26"/>
  <c r="AG76" i="26"/>
  <c r="AF76" i="26"/>
  <c r="AE76" i="26"/>
  <c r="AB76" i="26"/>
  <c r="AA76" i="26"/>
  <c r="W76" i="26"/>
  <c r="Y76" i="26" s="1"/>
  <c r="O76" i="26"/>
  <c r="AH75" i="26"/>
  <c r="AG75" i="26"/>
  <c r="AF75" i="26"/>
  <c r="AE75" i="26"/>
  <c r="AB75" i="26"/>
  <c r="AA75" i="26"/>
  <c r="W75" i="26"/>
  <c r="O75" i="26"/>
  <c r="Q75" i="26" s="1"/>
  <c r="AH74" i="26"/>
  <c r="AG74" i="26"/>
  <c r="AF74" i="26"/>
  <c r="AE74" i="26"/>
  <c r="AI74" i="26" s="1"/>
  <c r="AB74" i="26"/>
  <c r="AA74" i="26"/>
  <c r="W74" i="26"/>
  <c r="O74" i="26"/>
  <c r="Q74" i="26" s="1"/>
  <c r="R74" i="26" s="1"/>
  <c r="AH73" i="26"/>
  <c r="AG73" i="26"/>
  <c r="AF73" i="26"/>
  <c r="AE73" i="26"/>
  <c r="AB73" i="26"/>
  <c r="AA73" i="26"/>
  <c r="W73" i="26"/>
  <c r="Y73" i="26" s="1"/>
  <c r="Z73" i="26" s="1"/>
  <c r="O73" i="26"/>
  <c r="AH72" i="26"/>
  <c r="AG72" i="26"/>
  <c r="AF72" i="26"/>
  <c r="AE72" i="26"/>
  <c r="AI72" i="26" s="1"/>
  <c r="AB72" i="26"/>
  <c r="AA72" i="26"/>
  <c r="W72" i="26"/>
  <c r="Y72" i="26" s="1"/>
  <c r="Z72" i="26" s="1"/>
  <c r="O72" i="26"/>
  <c r="Q72" i="26" s="1"/>
  <c r="AH71" i="26"/>
  <c r="AG71" i="26"/>
  <c r="AF71" i="26"/>
  <c r="AE71" i="26"/>
  <c r="AI71" i="26" s="1"/>
  <c r="AB71" i="26"/>
  <c r="AA71" i="26"/>
  <c r="W71" i="26"/>
  <c r="Y71" i="26" s="1"/>
  <c r="O71" i="26"/>
  <c r="Q71" i="26" s="1"/>
  <c r="R71" i="26" s="1"/>
  <c r="AH70" i="26"/>
  <c r="AG70" i="26"/>
  <c r="AF70" i="26"/>
  <c r="AE70" i="26"/>
  <c r="AB70" i="26"/>
  <c r="AA70" i="26"/>
  <c r="W70" i="26"/>
  <c r="O70" i="26"/>
  <c r="Q70" i="26" s="1"/>
  <c r="R70" i="26" s="1"/>
  <c r="AH69" i="26"/>
  <c r="AG69" i="26"/>
  <c r="AF69" i="26"/>
  <c r="AE69" i="26"/>
  <c r="AB69" i="26"/>
  <c r="AA69" i="26"/>
  <c r="W69" i="26"/>
  <c r="Y69" i="26" s="1"/>
  <c r="O69" i="26"/>
  <c r="AH68" i="26"/>
  <c r="AG68" i="26"/>
  <c r="AF68" i="26"/>
  <c r="AE68" i="26"/>
  <c r="AB68" i="26"/>
  <c r="AA68" i="26"/>
  <c r="W68" i="26"/>
  <c r="Y68" i="26" s="1"/>
  <c r="Z68" i="26" s="1"/>
  <c r="O68" i="26"/>
  <c r="Q68" i="26" s="1"/>
  <c r="AH67" i="26"/>
  <c r="AJ67" i="26" s="1"/>
  <c r="AG67" i="26"/>
  <c r="AF67" i="26"/>
  <c r="AE67" i="26"/>
  <c r="AB67" i="26"/>
  <c r="AA67" i="26"/>
  <c r="W67" i="26"/>
  <c r="O67" i="26"/>
  <c r="Q67" i="26" s="1"/>
  <c r="R67" i="26" s="1"/>
  <c r="AH66" i="26"/>
  <c r="AG66" i="26"/>
  <c r="AF66" i="26"/>
  <c r="AE66" i="26"/>
  <c r="AB66" i="26"/>
  <c r="AA66" i="26"/>
  <c r="W66" i="26"/>
  <c r="Y66" i="26" s="1"/>
  <c r="Z66" i="26" s="1"/>
  <c r="O66" i="26"/>
  <c r="AH65" i="26"/>
  <c r="AG65" i="26"/>
  <c r="AF65" i="26"/>
  <c r="AE65" i="26"/>
  <c r="AB65" i="26"/>
  <c r="AA65" i="26"/>
  <c r="W65" i="26"/>
  <c r="O65" i="26"/>
  <c r="Q65" i="26" s="1"/>
  <c r="R65" i="26" s="1"/>
  <c r="AH64" i="26"/>
  <c r="AG64" i="26"/>
  <c r="AF64" i="26"/>
  <c r="AE64" i="26"/>
  <c r="AB64" i="26"/>
  <c r="AA64" i="26"/>
  <c r="W64" i="26"/>
  <c r="O64" i="26"/>
  <c r="AH63" i="26"/>
  <c r="AG63" i="26"/>
  <c r="AF63" i="26"/>
  <c r="AE63" i="26"/>
  <c r="AB63" i="26"/>
  <c r="AA63" i="26"/>
  <c r="W63" i="26"/>
  <c r="O63" i="26"/>
  <c r="AH62" i="26"/>
  <c r="AG62" i="26"/>
  <c r="AF62" i="26"/>
  <c r="AE62" i="26"/>
  <c r="AB62" i="26"/>
  <c r="AA62" i="26"/>
  <c r="W62" i="26"/>
  <c r="Y62" i="26" s="1"/>
  <c r="O62" i="26"/>
  <c r="Q62" i="26" s="1"/>
  <c r="AH61" i="26"/>
  <c r="AG61" i="26"/>
  <c r="AF61" i="26"/>
  <c r="AE61" i="26"/>
  <c r="AB61" i="26"/>
  <c r="AA61" i="26"/>
  <c r="W61" i="26"/>
  <c r="Y61" i="26" s="1"/>
  <c r="O61" i="26"/>
  <c r="AH60" i="26"/>
  <c r="AG60" i="26"/>
  <c r="AF60" i="26"/>
  <c r="AE60" i="26"/>
  <c r="AB60" i="26"/>
  <c r="AA60" i="26"/>
  <c r="W60" i="26"/>
  <c r="O60" i="26"/>
  <c r="AH59" i="26"/>
  <c r="AG59" i="26"/>
  <c r="AF59" i="26"/>
  <c r="AE59" i="26"/>
  <c r="AB59" i="26"/>
  <c r="AA59" i="26"/>
  <c r="W59" i="26"/>
  <c r="O59" i="26"/>
  <c r="Q59" i="26" s="1"/>
  <c r="AH58" i="26"/>
  <c r="AG58" i="26"/>
  <c r="AF58" i="26"/>
  <c r="AE58" i="26"/>
  <c r="AB58" i="26"/>
  <c r="AA58" i="26"/>
  <c r="W58" i="26"/>
  <c r="O58" i="26"/>
  <c r="AH57" i="26"/>
  <c r="AG57" i="26"/>
  <c r="AF57" i="26"/>
  <c r="AE57" i="26"/>
  <c r="AB57" i="26"/>
  <c r="AA57" i="26"/>
  <c r="W57" i="26"/>
  <c r="O57" i="26"/>
  <c r="AH56" i="26"/>
  <c r="AG56" i="26"/>
  <c r="AF56" i="26"/>
  <c r="AE56" i="26"/>
  <c r="AB56" i="26"/>
  <c r="AA56" i="26"/>
  <c r="W56" i="26"/>
  <c r="Y56" i="26" s="1"/>
  <c r="Z56" i="26" s="1"/>
  <c r="O56" i="26"/>
  <c r="AH55" i="26"/>
  <c r="AG55" i="26"/>
  <c r="AF55" i="26"/>
  <c r="AE55" i="26"/>
  <c r="AB55" i="26"/>
  <c r="AA55" i="26"/>
  <c r="W55" i="26"/>
  <c r="O55" i="26"/>
  <c r="AH54" i="26"/>
  <c r="AG54" i="26"/>
  <c r="AF54" i="26"/>
  <c r="AE54" i="26"/>
  <c r="AB54" i="26"/>
  <c r="AA54" i="26"/>
  <c r="W54" i="26"/>
  <c r="O54" i="26"/>
  <c r="Q54" i="26" s="1"/>
  <c r="AH53" i="26"/>
  <c r="AG53" i="26"/>
  <c r="AF53" i="26"/>
  <c r="AE53" i="26"/>
  <c r="AB53" i="26"/>
  <c r="AA53" i="26"/>
  <c r="W53" i="26"/>
  <c r="O53" i="26"/>
  <c r="AH52" i="26"/>
  <c r="AG52" i="26"/>
  <c r="AF52" i="26"/>
  <c r="AE52" i="26"/>
  <c r="AI52" i="26" s="1"/>
  <c r="AB52" i="26"/>
  <c r="AA52" i="26"/>
  <c r="W52" i="26"/>
  <c r="Y52" i="26" s="1"/>
  <c r="Z52" i="26" s="1"/>
  <c r="O52" i="26"/>
  <c r="Q52" i="26" s="1"/>
  <c r="AH51" i="26"/>
  <c r="AG51" i="26"/>
  <c r="AF51" i="26"/>
  <c r="AE51" i="26"/>
  <c r="AI51" i="26" s="1"/>
  <c r="AB51" i="26"/>
  <c r="AA51" i="26"/>
  <c r="W51" i="26"/>
  <c r="O51" i="26"/>
  <c r="Q51" i="26" s="1"/>
  <c r="R51" i="26" s="1"/>
  <c r="AH50" i="26"/>
  <c r="AG50" i="26"/>
  <c r="AF50" i="26"/>
  <c r="AE50" i="26"/>
  <c r="AB50" i="26"/>
  <c r="AA50" i="26"/>
  <c r="W50" i="26"/>
  <c r="Y50" i="26" s="1"/>
  <c r="Z50" i="26" s="1"/>
  <c r="O50" i="26"/>
  <c r="AH49" i="26"/>
  <c r="AG49" i="26"/>
  <c r="AF49" i="26"/>
  <c r="AE49" i="26"/>
  <c r="AI49" i="26" s="1"/>
  <c r="AB49" i="26"/>
  <c r="AA49" i="26"/>
  <c r="W49" i="26"/>
  <c r="O49" i="26"/>
  <c r="Q49" i="26" s="1"/>
  <c r="R49" i="26" s="1"/>
  <c r="AH48" i="26"/>
  <c r="AG48" i="26"/>
  <c r="AF48" i="26"/>
  <c r="AE48" i="26"/>
  <c r="AB48" i="26"/>
  <c r="AA48" i="26"/>
  <c r="W48" i="26"/>
  <c r="Y48" i="26" s="1"/>
  <c r="O48" i="26"/>
  <c r="AH47" i="26"/>
  <c r="AG47" i="26"/>
  <c r="AF47" i="26"/>
  <c r="AE47" i="26"/>
  <c r="AB47" i="26"/>
  <c r="AA47" i="26"/>
  <c r="W47" i="26"/>
  <c r="Y47" i="26" s="1"/>
  <c r="O47" i="26"/>
  <c r="AH46" i="26"/>
  <c r="AG46" i="26"/>
  <c r="AF46" i="26"/>
  <c r="AE46" i="26"/>
  <c r="AB46" i="26"/>
  <c r="AA46" i="26"/>
  <c r="W46" i="26"/>
  <c r="O46" i="26"/>
  <c r="AH45" i="26"/>
  <c r="AG45" i="26"/>
  <c r="AF45" i="26"/>
  <c r="AE45" i="26"/>
  <c r="AB45" i="26"/>
  <c r="AA45" i="26"/>
  <c r="W45" i="26"/>
  <c r="Y45" i="26" s="1"/>
  <c r="O45" i="26"/>
  <c r="AH44" i="26"/>
  <c r="AG44" i="26"/>
  <c r="AF44" i="26"/>
  <c r="AE44" i="26"/>
  <c r="AB44" i="26"/>
  <c r="AA44" i="26"/>
  <c r="W44" i="26"/>
  <c r="O44" i="26"/>
  <c r="Q44" i="26" s="1"/>
  <c r="AH43" i="26"/>
  <c r="AG43" i="26"/>
  <c r="AF43" i="26"/>
  <c r="AE43" i="26"/>
  <c r="AB43" i="26"/>
  <c r="AA43" i="26"/>
  <c r="W43" i="26"/>
  <c r="Y43" i="26" s="1"/>
  <c r="O43" i="26"/>
  <c r="Q43" i="26" s="1"/>
  <c r="AH42" i="26"/>
  <c r="AG42" i="26"/>
  <c r="AF42" i="26"/>
  <c r="AE42" i="26"/>
  <c r="AB42" i="26"/>
  <c r="AA42" i="26"/>
  <c r="W42" i="26"/>
  <c r="O42" i="26"/>
  <c r="AH41" i="26"/>
  <c r="AG41" i="26"/>
  <c r="AF41" i="26"/>
  <c r="AE41" i="26"/>
  <c r="AB41" i="26"/>
  <c r="AA41" i="26"/>
  <c r="W41" i="26"/>
  <c r="Y41" i="26" s="1"/>
  <c r="Z41" i="26" s="1"/>
  <c r="O41" i="26"/>
  <c r="AH40" i="26"/>
  <c r="AG40" i="26"/>
  <c r="AF40" i="26"/>
  <c r="AE40" i="26"/>
  <c r="AB40" i="26"/>
  <c r="AA40" i="26"/>
  <c r="W40" i="26"/>
  <c r="Y40" i="26" s="1"/>
  <c r="Z40" i="26" s="1"/>
  <c r="O40" i="26"/>
  <c r="Q40" i="26" s="1"/>
  <c r="AH39" i="26"/>
  <c r="AG39" i="26"/>
  <c r="AF39" i="26"/>
  <c r="AE39" i="26"/>
  <c r="AB39" i="26"/>
  <c r="AA39" i="26"/>
  <c r="W39" i="26"/>
  <c r="O39" i="26"/>
  <c r="AH38" i="26"/>
  <c r="AG38" i="26"/>
  <c r="AF38" i="26"/>
  <c r="AE38" i="26"/>
  <c r="AB38" i="26"/>
  <c r="AA38" i="26"/>
  <c r="W38" i="26"/>
  <c r="O38" i="26"/>
  <c r="Q38" i="26" s="1"/>
  <c r="R38" i="26" s="1"/>
  <c r="AH37" i="26"/>
  <c r="AG37" i="26"/>
  <c r="AF37" i="26"/>
  <c r="AE37" i="26"/>
  <c r="AB37" i="26"/>
  <c r="AA37" i="26"/>
  <c r="W37" i="26"/>
  <c r="Y37" i="26" s="1"/>
  <c r="O37" i="26"/>
  <c r="AH36" i="26"/>
  <c r="AG36" i="26"/>
  <c r="AF36" i="26"/>
  <c r="AE36" i="26"/>
  <c r="AB36" i="26"/>
  <c r="AA36" i="26"/>
  <c r="W36" i="26"/>
  <c r="Y36" i="26" s="1"/>
  <c r="Z36" i="26" s="1"/>
  <c r="O36" i="26"/>
  <c r="Q36" i="26" s="1"/>
  <c r="AH35" i="26"/>
  <c r="AG35" i="26"/>
  <c r="AF35" i="26"/>
  <c r="AE35" i="26"/>
  <c r="AB35" i="26"/>
  <c r="AA35" i="26"/>
  <c r="W35" i="26"/>
  <c r="O35" i="26"/>
  <c r="Q35" i="26" s="1"/>
  <c r="R35" i="26" s="1"/>
  <c r="AH34" i="26"/>
  <c r="AG34" i="26"/>
  <c r="AF34" i="26"/>
  <c r="AE34" i="26"/>
  <c r="AB34" i="26"/>
  <c r="AA34" i="26"/>
  <c r="W34" i="26"/>
  <c r="Y34" i="26" s="1"/>
  <c r="Z34" i="26" s="1"/>
  <c r="O34" i="26"/>
  <c r="AH33" i="26"/>
  <c r="AG33" i="26"/>
  <c r="AF33" i="26"/>
  <c r="AE33" i="26"/>
  <c r="AB33" i="26"/>
  <c r="AA33" i="26"/>
  <c r="W33" i="26"/>
  <c r="O33" i="26"/>
  <c r="Q33" i="26" s="1"/>
  <c r="R33" i="26" s="1"/>
  <c r="AH32" i="26"/>
  <c r="AG32" i="26"/>
  <c r="AF32" i="26"/>
  <c r="AE32" i="26"/>
  <c r="AB32" i="26"/>
  <c r="AA32" i="26"/>
  <c r="W32" i="26"/>
  <c r="O32" i="26"/>
  <c r="AH31" i="26"/>
  <c r="AG31" i="26"/>
  <c r="AF31" i="26"/>
  <c r="AE31" i="26"/>
  <c r="AB31" i="26"/>
  <c r="AA31" i="26"/>
  <c r="W31" i="26"/>
  <c r="O31" i="26"/>
  <c r="AH30" i="26"/>
  <c r="AG30" i="26"/>
  <c r="AF30" i="26"/>
  <c r="AE30" i="26"/>
  <c r="AB30" i="26"/>
  <c r="AA30" i="26"/>
  <c r="W30" i="26"/>
  <c r="O30" i="26"/>
  <c r="AH29" i="26"/>
  <c r="AG29" i="26"/>
  <c r="AF29" i="26"/>
  <c r="AE29" i="26"/>
  <c r="AB29" i="26"/>
  <c r="AA29" i="26"/>
  <c r="W29" i="26"/>
  <c r="O29" i="26"/>
  <c r="Q29" i="26" s="1"/>
  <c r="AH28" i="26"/>
  <c r="AG28" i="26"/>
  <c r="AF28" i="26"/>
  <c r="AE28" i="26"/>
  <c r="AB28" i="26"/>
  <c r="AA28" i="26"/>
  <c r="W28" i="26"/>
  <c r="Y28" i="26" s="1"/>
  <c r="O28" i="26"/>
  <c r="Q28" i="26" s="1"/>
  <c r="AH27" i="26"/>
  <c r="AG27" i="26"/>
  <c r="AF27" i="26"/>
  <c r="AE27" i="26"/>
  <c r="AB27" i="26"/>
  <c r="AA27" i="26"/>
  <c r="W27" i="26"/>
  <c r="Y27" i="26" s="1"/>
  <c r="Z27" i="26" s="1"/>
  <c r="O27" i="26"/>
  <c r="Q27" i="26" s="1"/>
  <c r="AH26" i="26"/>
  <c r="AG26" i="26"/>
  <c r="AF26" i="26"/>
  <c r="AE26" i="26"/>
  <c r="AB26" i="26"/>
  <c r="AA26" i="26"/>
  <c r="W26" i="26"/>
  <c r="O26" i="26"/>
  <c r="Q26" i="26" s="1"/>
  <c r="R26" i="26" s="1"/>
  <c r="AH25" i="26"/>
  <c r="AG25" i="26"/>
  <c r="AF25" i="26"/>
  <c r="AE25" i="26"/>
  <c r="AB25" i="26"/>
  <c r="AA25" i="26"/>
  <c r="W25" i="26"/>
  <c r="Y25" i="26" s="1"/>
  <c r="Z25" i="26" s="1"/>
  <c r="O25" i="26"/>
  <c r="AH24" i="26"/>
  <c r="AG24" i="26"/>
  <c r="AF24" i="26"/>
  <c r="AE24" i="26"/>
  <c r="AB24" i="26"/>
  <c r="AA24" i="26"/>
  <c r="W24" i="26"/>
  <c r="Y24" i="26" s="1"/>
  <c r="Z24" i="26" s="1"/>
  <c r="O24" i="26"/>
  <c r="Q24" i="26" s="1"/>
  <c r="R24" i="26" s="1"/>
  <c r="AH23" i="26"/>
  <c r="AG23" i="26"/>
  <c r="AF23" i="26"/>
  <c r="AE23" i="26"/>
  <c r="AB23" i="26"/>
  <c r="AA23" i="26"/>
  <c r="W23" i="26"/>
  <c r="O23" i="26"/>
  <c r="AH22" i="26"/>
  <c r="AG22" i="26"/>
  <c r="AF22" i="26"/>
  <c r="AE22" i="26"/>
  <c r="AB22" i="26"/>
  <c r="AA22" i="26"/>
  <c r="W22" i="26"/>
  <c r="O22" i="26"/>
  <c r="Q22" i="26" s="1"/>
  <c r="R22" i="26" s="1"/>
  <c r="AH21" i="26"/>
  <c r="AG21" i="26"/>
  <c r="AF21" i="26"/>
  <c r="AE21" i="26"/>
  <c r="AB21" i="26"/>
  <c r="AA21" i="26"/>
  <c r="W21" i="26"/>
  <c r="Y21" i="26" s="1"/>
  <c r="O21" i="26"/>
  <c r="AH20" i="26"/>
  <c r="AG20" i="26"/>
  <c r="AF20" i="26"/>
  <c r="AE20" i="26"/>
  <c r="AB20" i="26"/>
  <c r="AA20" i="26"/>
  <c r="W20" i="26"/>
  <c r="Y20" i="26" s="1"/>
  <c r="Z20" i="26" s="1"/>
  <c r="O20" i="26"/>
  <c r="Q20" i="26" s="1"/>
  <c r="AH19" i="26"/>
  <c r="AG19" i="26"/>
  <c r="AF19" i="26"/>
  <c r="AE19" i="26"/>
  <c r="AB19" i="26"/>
  <c r="AA19" i="26"/>
  <c r="W19" i="26"/>
  <c r="O19" i="26"/>
  <c r="Q19" i="26" s="1"/>
  <c r="R19" i="26" s="1"/>
  <c r="AH18" i="26"/>
  <c r="AG18" i="26"/>
  <c r="AF18" i="26"/>
  <c r="AE18" i="26"/>
  <c r="AB18" i="26"/>
  <c r="AA18" i="26"/>
  <c r="W18" i="26"/>
  <c r="Y18" i="26" s="1"/>
  <c r="Z18" i="26" s="1"/>
  <c r="O18" i="26"/>
  <c r="AH17" i="26"/>
  <c r="AG17" i="26"/>
  <c r="AF17" i="26"/>
  <c r="AE17" i="26"/>
  <c r="AI17" i="26" s="1"/>
  <c r="AB17" i="26"/>
  <c r="AA17" i="26"/>
  <c r="W17" i="26"/>
  <c r="O17" i="26"/>
  <c r="Q17" i="26" s="1"/>
  <c r="R17" i="26" s="1"/>
  <c r="AH16" i="26"/>
  <c r="AG16" i="26"/>
  <c r="AF16" i="26"/>
  <c r="AE16" i="26"/>
  <c r="AB16" i="26"/>
  <c r="AA16" i="26"/>
  <c r="W16" i="26"/>
  <c r="O16" i="26"/>
  <c r="AH15" i="26"/>
  <c r="AG15" i="26"/>
  <c r="AF15" i="26"/>
  <c r="AE15" i="26"/>
  <c r="AI15" i="26" s="1"/>
  <c r="AB15" i="26"/>
  <c r="AA15" i="26"/>
  <c r="W15" i="26"/>
  <c r="Y15" i="26" s="1"/>
  <c r="O15" i="26"/>
  <c r="AH14" i="26"/>
  <c r="AG14" i="26"/>
  <c r="AF14" i="26"/>
  <c r="AE14" i="26"/>
  <c r="AB14" i="26"/>
  <c r="AA14" i="26"/>
  <c r="W14" i="26"/>
  <c r="Y14" i="26" s="1"/>
  <c r="O14" i="26"/>
  <c r="AH13" i="26"/>
  <c r="AG13" i="26"/>
  <c r="AF13" i="26"/>
  <c r="AE13" i="26"/>
  <c r="AB13" i="26"/>
  <c r="AA13" i="26"/>
  <c r="W13" i="26"/>
  <c r="O13" i="26"/>
  <c r="Q13" i="26" s="1"/>
  <c r="AJ12" i="26"/>
  <c r="AH12" i="26"/>
  <c r="AG12" i="26"/>
  <c r="AF12" i="26"/>
  <c r="AE12" i="26"/>
  <c r="AB12" i="26"/>
  <c r="AA12" i="26"/>
  <c r="W12" i="26"/>
  <c r="O12" i="26"/>
  <c r="AH11" i="26"/>
  <c r="AG11" i="26"/>
  <c r="AF11" i="26"/>
  <c r="AE11" i="26"/>
  <c r="AB11" i="26"/>
  <c r="AA11" i="26"/>
  <c r="W11" i="26"/>
  <c r="Y11" i="26" s="1"/>
  <c r="O11" i="26"/>
  <c r="Q11" i="26" s="1"/>
  <c r="AH10" i="26"/>
  <c r="AG10" i="26"/>
  <c r="AF10" i="26"/>
  <c r="AE10" i="26"/>
  <c r="AB10" i="26"/>
  <c r="AA10" i="26"/>
  <c r="W10" i="26"/>
  <c r="O10" i="26"/>
  <c r="Q10" i="26" s="1"/>
  <c r="R10" i="26" s="1"/>
  <c r="AH9" i="26"/>
  <c r="AG9" i="26"/>
  <c r="AF9" i="26"/>
  <c r="AJ9" i="26" s="1"/>
  <c r="AE9" i="26"/>
  <c r="AB9" i="26"/>
  <c r="AA9" i="26"/>
  <c r="W9" i="26"/>
  <c r="Y9" i="26" s="1"/>
  <c r="Z9" i="26" s="1"/>
  <c r="O9" i="26"/>
  <c r="AH8" i="26"/>
  <c r="AG8" i="26"/>
  <c r="AF8" i="26"/>
  <c r="AE8" i="26"/>
  <c r="AB8" i="26"/>
  <c r="AA8" i="26"/>
  <c r="W8" i="26"/>
  <c r="Y8" i="26" s="1"/>
  <c r="Z8" i="26" s="1"/>
  <c r="O8" i="26"/>
  <c r="Q8" i="26" s="1"/>
  <c r="R8" i="26" s="1"/>
  <c r="AH7" i="26"/>
  <c r="AG7" i="26"/>
  <c r="AF7" i="26"/>
  <c r="AE7" i="26"/>
  <c r="AB7" i="26"/>
  <c r="AA7" i="26"/>
  <c r="W7" i="26"/>
  <c r="Y7" i="26" s="1"/>
  <c r="Z7" i="26" s="1"/>
  <c r="O7" i="26"/>
  <c r="Q7" i="26" s="1"/>
  <c r="R7" i="26" s="1"/>
  <c r="AH6" i="26"/>
  <c r="AJ6" i="26" s="1"/>
  <c r="AG6" i="26"/>
  <c r="AF6" i="26"/>
  <c r="AE6" i="26"/>
  <c r="AB6" i="26"/>
  <c r="AA6" i="26"/>
  <c r="W6" i="26"/>
  <c r="O6" i="26"/>
  <c r="AH5" i="26"/>
  <c r="AG5" i="26"/>
  <c r="AF5" i="26"/>
  <c r="AJ5" i="26" s="1"/>
  <c r="AE5" i="26"/>
  <c r="AB5" i="26"/>
  <c r="AA5" i="26"/>
  <c r="W5" i="26"/>
  <c r="Y5" i="26" s="1"/>
  <c r="O5" i="26"/>
  <c r="AH4" i="26"/>
  <c r="AG4" i="26"/>
  <c r="AF4" i="26"/>
  <c r="AE4" i="26"/>
  <c r="AI4" i="26" s="1"/>
  <c r="AB4" i="26"/>
  <c r="AA4" i="26"/>
  <c r="W4" i="26"/>
  <c r="O4" i="26"/>
  <c r="Q4" i="26" s="1"/>
  <c r="D6" i="20"/>
  <c r="K5" i="20"/>
  <c r="G5" i="20"/>
  <c r="D5" i="20"/>
  <c r="AV5" i="12" l="1"/>
  <c r="BN5" i="12"/>
  <c r="CS5" i="12"/>
  <c r="AM5" i="12"/>
  <c r="X5" i="12"/>
  <c r="U4" i="12"/>
  <c r="AD4" i="12"/>
  <c r="BW4" i="12"/>
  <c r="CS4" i="12"/>
  <c r="AD5" i="12"/>
  <c r="AG4" i="12"/>
  <c r="CI5" i="12"/>
  <c r="L5" i="21"/>
  <c r="O5" i="12"/>
  <c r="U5" i="12"/>
  <c r="AJ84" i="26"/>
  <c r="AI176" i="26"/>
  <c r="AJ172" i="26"/>
  <c r="AJ174" i="26"/>
  <c r="AI184" i="26"/>
  <c r="AI301" i="26"/>
  <c r="AJ69" i="26"/>
  <c r="AJ87" i="26"/>
  <c r="AI206" i="26"/>
  <c r="AJ83" i="26"/>
  <c r="AJ91" i="26"/>
  <c r="AI101" i="26"/>
  <c r="AI109" i="26"/>
  <c r="AI117" i="26"/>
  <c r="AI121" i="26"/>
  <c r="AJ206" i="26"/>
  <c r="AI262" i="26"/>
  <c r="AI264" i="26"/>
  <c r="AI141" i="26"/>
  <c r="AI147" i="26"/>
  <c r="AJ298" i="26"/>
  <c r="AJ145" i="26"/>
  <c r="AI179" i="26"/>
  <c r="AI195" i="26"/>
  <c r="AI199" i="26"/>
  <c r="AI201" i="26"/>
  <c r="AI209" i="26"/>
  <c r="AI229" i="26"/>
  <c r="AJ94" i="26"/>
  <c r="AI96" i="26"/>
  <c r="AI120" i="26"/>
  <c r="AI126" i="26"/>
  <c r="AI136" i="26"/>
  <c r="BE5" i="12"/>
  <c r="BW5" i="12"/>
  <c r="CF5" i="12"/>
  <c r="AG5" i="12"/>
  <c r="E5" i="21"/>
  <c r="AP5" i="12"/>
  <c r="AY5" i="12"/>
  <c r="BH5" i="12"/>
  <c r="BQ5" i="12"/>
  <c r="CF4" i="12"/>
  <c r="AM4" i="12"/>
  <c r="CO4" i="12"/>
  <c r="AV4" i="12"/>
  <c r="BE4" i="12"/>
  <c r="L4" i="21"/>
  <c r="BN4" i="12"/>
  <c r="X4" i="12"/>
  <c r="BH4" i="12"/>
  <c r="E4" i="21"/>
  <c r="BQ4" i="12"/>
  <c r="AP4" i="12"/>
  <c r="BZ4" i="12"/>
  <c r="O4" i="12"/>
  <c r="AY4" i="12"/>
  <c r="AI104" i="26"/>
  <c r="AI112" i="26"/>
  <c r="AI6" i="26"/>
  <c r="AI8" i="26"/>
  <c r="AI12" i="26"/>
  <c r="AJ108" i="26"/>
  <c r="AJ140" i="26"/>
  <c r="AJ142" i="26"/>
  <c r="AJ144" i="26"/>
  <c r="AJ148" i="26"/>
  <c r="AJ152" i="26"/>
  <c r="AI22" i="26"/>
  <c r="AI24" i="26"/>
  <c r="AI59" i="26"/>
  <c r="AJ10" i="26"/>
  <c r="AJ28" i="26"/>
  <c r="AI40" i="26"/>
  <c r="AI42" i="26"/>
  <c r="AI44" i="26"/>
  <c r="AI46" i="26"/>
  <c r="AI123" i="26"/>
  <c r="AI218" i="26"/>
  <c r="AJ297" i="26"/>
  <c r="AJ42" i="26"/>
  <c r="AJ50" i="26"/>
  <c r="AI54" i="26"/>
  <c r="AI56" i="26"/>
  <c r="AI60" i="26"/>
  <c r="AI64" i="26"/>
  <c r="AI137" i="26"/>
  <c r="AJ58" i="26"/>
  <c r="AJ60" i="26"/>
  <c r="AJ62" i="26"/>
  <c r="AJ121" i="26"/>
  <c r="AJ149" i="26"/>
  <c r="AI155" i="26"/>
  <c r="AI157" i="26"/>
  <c r="AI163" i="26"/>
  <c r="AI248" i="26"/>
  <c r="AI19" i="26"/>
  <c r="AI33" i="26"/>
  <c r="AJ74" i="26"/>
  <c r="AJ76" i="26"/>
  <c r="AJ167" i="26"/>
  <c r="AJ169" i="26"/>
  <c r="AI189" i="26"/>
  <c r="AI284" i="26"/>
  <c r="Q300" i="26"/>
  <c r="R300" i="26" s="1"/>
  <c r="AJ25" i="26"/>
  <c r="AJ27" i="26"/>
  <c r="AJ33" i="26"/>
  <c r="AJ35" i="26"/>
  <c r="AJ39" i="26"/>
  <c r="AJ88" i="26"/>
  <c r="AI90" i="26"/>
  <c r="AJ179" i="26"/>
  <c r="AJ185" i="26"/>
  <c r="AJ191" i="26"/>
  <c r="AI193" i="26"/>
  <c r="AI286" i="26"/>
  <c r="AJ296" i="26"/>
  <c r="AJ257" i="26"/>
  <c r="AJ49" i="26"/>
  <c r="AJ51" i="26"/>
  <c r="AI61" i="26"/>
  <c r="AI65" i="26"/>
  <c r="AJ90" i="26"/>
  <c r="AJ127" i="26"/>
  <c r="AI133" i="26"/>
  <c r="AI135" i="26"/>
  <c r="Q149" i="26"/>
  <c r="R149" i="26" s="1"/>
  <c r="AI158" i="26"/>
  <c r="AI160" i="26"/>
  <c r="AI162" i="26"/>
  <c r="AI177" i="26"/>
  <c r="AI200" i="26"/>
  <c r="AI260" i="26"/>
  <c r="AJ55" i="26"/>
  <c r="AI69" i="26"/>
  <c r="AJ92" i="26"/>
  <c r="AJ135" i="26"/>
  <c r="AJ158" i="26"/>
  <c r="AJ160" i="26"/>
  <c r="Q176" i="26"/>
  <c r="R176" i="26" s="1"/>
  <c r="AC176" i="26" s="1"/>
  <c r="AJ196" i="26"/>
  <c r="AJ200" i="26"/>
  <c r="AJ233" i="26"/>
  <c r="AI237" i="26"/>
  <c r="AI293" i="26"/>
  <c r="AI9" i="26"/>
  <c r="AJ15" i="26"/>
  <c r="AJ19" i="26"/>
  <c r="R54" i="26"/>
  <c r="AI77" i="26"/>
  <c r="AI102" i="26"/>
  <c r="AI106" i="26"/>
  <c r="AI108" i="26"/>
  <c r="AJ137" i="26"/>
  <c r="AJ168" i="26"/>
  <c r="AI170" i="26"/>
  <c r="AJ181" i="26"/>
  <c r="AJ183" i="26"/>
  <c r="AJ291" i="26"/>
  <c r="AJ21" i="26"/>
  <c r="AJ23" i="26"/>
  <c r="AI79" i="26"/>
  <c r="AI81" i="26"/>
  <c r="AI85" i="26"/>
  <c r="AI98" i="26"/>
  <c r="AJ106" i="26"/>
  <c r="AI118" i="26"/>
  <c r="AC132" i="26"/>
  <c r="AJ143" i="26"/>
  <c r="Z155" i="26"/>
  <c r="AI166" i="26"/>
  <c r="AI174" i="26"/>
  <c r="AI185" i="26"/>
  <c r="Z230" i="26"/>
  <c r="AJ247" i="26"/>
  <c r="AI249" i="26"/>
  <c r="AI253" i="26"/>
  <c r="AI255" i="26"/>
  <c r="AI276" i="26"/>
  <c r="AJ295" i="26"/>
  <c r="AI280" i="26"/>
  <c r="AI124" i="26"/>
  <c r="AJ199" i="26"/>
  <c r="Q138" i="26"/>
  <c r="R138" i="26" s="1"/>
  <c r="AI278" i="26"/>
  <c r="AJ222" i="26"/>
  <c r="AI16" i="26"/>
  <c r="AI58" i="26"/>
  <c r="R90" i="26"/>
  <c r="AI91" i="26"/>
  <c r="AI99" i="26"/>
  <c r="AI169" i="26"/>
  <c r="AJ193" i="26"/>
  <c r="AJ238" i="26"/>
  <c r="Q260" i="26"/>
  <c r="R260" i="26" s="1"/>
  <c r="AC260" i="26" s="1"/>
  <c r="AJ263" i="26"/>
  <c r="AJ265" i="26"/>
  <c r="AJ267" i="26"/>
  <c r="AJ240" i="26"/>
  <c r="AJ242" i="26"/>
  <c r="AI10" i="26"/>
  <c r="AJ161" i="26"/>
  <c r="Y177" i="26"/>
  <c r="Z177" i="26" s="1"/>
  <c r="Z260" i="26"/>
  <c r="Z171" i="26"/>
  <c r="AJ54" i="26"/>
  <c r="AJ24" i="26"/>
  <c r="AI45" i="26"/>
  <c r="AI186" i="26"/>
  <c r="AI188" i="26"/>
  <c r="AI258" i="26"/>
  <c r="AI294" i="26"/>
  <c r="AI26" i="26"/>
  <c r="AJ82" i="26"/>
  <c r="AJ117" i="26"/>
  <c r="AI119" i="26"/>
  <c r="AJ26" i="26"/>
  <c r="AI28" i="26"/>
  <c r="AI32" i="26"/>
  <c r="AI47" i="26"/>
  <c r="Z71" i="26"/>
  <c r="AC71" i="26" s="1"/>
  <c r="AJ109" i="26"/>
  <c r="AI113" i="26"/>
  <c r="AI152" i="26"/>
  <c r="AI173" i="26"/>
  <c r="AJ186" i="26"/>
  <c r="AI190" i="26"/>
  <c r="AI221" i="26"/>
  <c r="AI223" i="26"/>
  <c r="AI227" i="26"/>
  <c r="AI296" i="26"/>
  <c r="AI298" i="26"/>
  <c r="AI97" i="26"/>
  <c r="Z150" i="26"/>
  <c r="R152" i="26"/>
  <c r="AI153" i="26"/>
  <c r="Y157" i="26"/>
  <c r="Z157" i="26" s="1"/>
  <c r="Z237" i="26"/>
  <c r="AJ270" i="26"/>
  <c r="AI7" i="26"/>
  <c r="R15" i="26"/>
  <c r="AJ16" i="26"/>
  <c r="AI20" i="26"/>
  <c r="AI25" i="26"/>
  <c r="AI41" i="26"/>
  <c r="R58" i="26"/>
  <c r="Q248" i="26"/>
  <c r="R248" i="26" s="1"/>
  <c r="AC248" i="26" s="1"/>
  <c r="Y262" i="26"/>
  <c r="Z262" i="26" s="1"/>
  <c r="AJ279" i="26"/>
  <c r="AJ300" i="26"/>
  <c r="AJ7" i="26"/>
  <c r="Q15" i="26"/>
  <c r="AI50" i="26"/>
  <c r="Q58" i="26"/>
  <c r="AI63" i="26"/>
  <c r="AJ81" i="26"/>
  <c r="Z96" i="26"/>
  <c r="AI114" i="26"/>
  <c r="Y139" i="26"/>
  <c r="Z139" i="26" s="1"/>
  <c r="AJ231" i="26"/>
  <c r="Q259" i="26"/>
  <c r="R259" i="26" s="1"/>
  <c r="Q264" i="26"/>
  <c r="R264" i="26" s="1"/>
  <c r="AI283" i="26"/>
  <c r="AI292" i="26"/>
  <c r="AI302" i="26"/>
  <c r="Z11" i="26"/>
  <c r="R42" i="26"/>
  <c r="AI116" i="26"/>
  <c r="AJ153" i="26"/>
  <c r="AC164" i="26"/>
  <c r="AI181" i="26"/>
  <c r="AJ202" i="26"/>
  <c r="AI211" i="26"/>
  <c r="Q280" i="26"/>
  <c r="R280" i="26" s="1"/>
  <c r="Z294" i="26"/>
  <c r="AI297" i="26"/>
  <c r="AJ302" i="26"/>
  <c r="AJ20" i="26"/>
  <c r="AI29" i="26"/>
  <c r="AI31" i="26"/>
  <c r="Q42" i="26"/>
  <c r="AJ52" i="26"/>
  <c r="Z127" i="26"/>
  <c r="AC127" i="26" s="1"/>
  <c r="Y145" i="26"/>
  <c r="Z145" i="26" s="1"/>
  <c r="Q159" i="26"/>
  <c r="R159" i="26" s="1"/>
  <c r="AJ209" i="26"/>
  <c r="AJ211" i="26"/>
  <c r="AI220" i="26"/>
  <c r="Q236" i="26"/>
  <c r="R236" i="26" s="1"/>
  <c r="AJ237" i="26"/>
  <c r="AI257" i="26"/>
  <c r="AI269" i="26"/>
  <c r="AI285" i="26"/>
  <c r="AJ22" i="26"/>
  <c r="AJ31" i="26"/>
  <c r="AJ65" i="26"/>
  <c r="AJ85" i="26"/>
  <c r="AI105" i="26"/>
  <c r="AI125" i="26"/>
  <c r="R131" i="26"/>
  <c r="AI139" i="26"/>
  <c r="Y173" i="26"/>
  <c r="Z173" i="26" s="1"/>
  <c r="Q175" i="26"/>
  <c r="R175" i="26" s="1"/>
  <c r="AJ215" i="26"/>
  <c r="AI222" i="26"/>
  <c r="AI228" i="26"/>
  <c r="AI239" i="26"/>
  <c r="AJ262" i="26"/>
  <c r="AJ269" i="26"/>
  <c r="Q296" i="26"/>
  <c r="R296" i="26" s="1"/>
  <c r="Z301" i="26"/>
  <c r="AI76" i="26"/>
  <c r="Q131" i="26"/>
  <c r="AJ190" i="26"/>
  <c r="AJ224" i="26"/>
  <c r="AJ226" i="26"/>
  <c r="AJ239" i="26"/>
  <c r="AJ248" i="26"/>
  <c r="AI259" i="26"/>
  <c r="R268" i="26"/>
  <c r="AJ271" i="26"/>
  <c r="Z296" i="26"/>
  <c r="Z23" i="26"/>
  <c r="AI145" i="26"/>
  <c r="AI178" i="26"/>
  <c r="R184" i="26"/>
  <c r="Q196" i="26"/>
  <c r="R196" i="26" s="1"/>
  <c r="R212" i="26"/>
  <c r="AC212" i="26" s="1"/>
  <c r="Y245" i="26"/>
  <c r="Z245" i="26" s="1"/>
  <c r="Z261" i="26"/>
  <c r="AC261" i="26" s="1"/>
  <c r="Q268" i="26"/>
  <c r="Q275" i="26"/>
  <c r="R275" i="26" s="1"/>
  <c r="AJ278" i="26"/>
  <c r="R148" i="26"/>
  <c r="Y23" i="26"/>
  <c r="Q55" i="26"/>
  <c r="R55" i="26" s="1"/>
  <c r="Y64" i="26"/>
  <c r="Z64" i="26" s="1"/>
  <c r="AJ89" i="26"/>
  <c r="AC104" i="26"/>
  <c r="Q106" i="26"/>
  <c r="R106" i="26" s="1"/>
  <c r="AI129" i="26"/>
  <c r="Q133" i="26"/>
  <c r="R133" i="26" s="1"/>
  <c r="AJ136" i="26"/>
  <c r="Q163" i="26"/>
  <c r="R163" i="26" s="1"/>
  <c r="AJ171" i="26"/>
  <c r="AJ230" i="26"/>
  <c r="AJ232" i="26"/>
  <c r="AI243" i="26"/>
  <c r="AJ250" i="26"/>
  <c r="AJ264" i="26"/>
  <c r="AJ294" i="26"/>
  <c r="AJ93" i="26"/>
  <c r="R88" i="26"/>
  <c r="AC88" i="26" s="1"/>
  <c r="AJ147" i="26"/>
  <c r="AJ154" i="26"/>
  <c r="AJ159" i="26"/>
  <c r="AI164" i="26"/>
  <c r="Q170" i="26"/>
  <c r="R170" i="26" s="1"/>
  <c r="AJ173" i="26"/>
  <c r="AI175" i="26"/>
  <c r="Y221" i="26"/>
  <c r="Z221" i="26" s="1"/>
  <c r="AI230" i="26"/>
  <c r="AI232" i="26"/>
  <c r="R240" i="26"/>
  <c r="AI252" i="26"/>
  <c r="AI266" i="26"/>
  <c r="R272" i="26"/>
  <c r="AI273" i="26"/>
  <c r="AJ280" i="26"/>
  <c r="R288" i="26"/>
  <c r="AI291" i="26"/>
  <c r="Y32" i="26"/>
  <c r="Z32" i="26" s="1"/>
  <c r="AJ53" i="26"/>
  <c r="Y75" i="26"/>
  <c r="Z75" i="26" s="1"/>
  <c r="AJ80" i="26"/>
  <c r="AI131" i="26"/>
  <c r="Y133" i="26"/>
  <c r="Z133" i="26" s="1"/>
  <c r="AI161" i="26"/>
  <c r="AJ175" i="26"/>
  <c r="R186" i="26"/>
  <c r="AJ189" i="26"/>
  <c r="Z193" i="26"/>
  <c r="AI210" i="26"/>
  <c r="AI254" i="26"/>
  <c r="AI256" i="26"/>
  <c r="AJ282" i="26"/>
  <c r="AJ301" i="26"/>
  <c r="AJ37" i="26"/>
  <c r="Z48" i="26"/>
  <c r="AJ73" i="26"/>
  <c r="R79" i="26"/>
  <c r="AC79" i="26" s="1"/>
  <c r="AJ113" i="26"/>
  <c r="AJ124" i="26"/>
  <c r="AJ131" i="26"/>
  <c r="AI149" i="26"/>
  <c r="AJ156" i="26"/>
  <c r="AJ166" i="26"/>
  <c r="AI168" i="26"/>
  <c r="AI196" i="26"/>
  <c r="AI203" i="26"/>
  <c r="AJ219" i="26"/>
  <c r="AJ245" i="26"/>
  <c r="AI247" i="26"/>
  <c r="AJ254" i="26"/>
  <c r="AJ256" i="26"/>
  <c r="AI261" i="26"/>
  <c r="AI268" i="26"/>
  <c r="AI275" i="26"/>
  <c r="AC277" i="26"/>
  <c r="AC293" i="26"/>
  <c r="AJ30" i="26"/>
  <c r="AJ44" i="26"/>
  <c r="R72" i="26"/>
  <c r="AC72" i="26" s="1"/>
  <c r="Q160" i="26"/>
  <c r="R160" i="26" s="1"/>
  <c r="AC160" i="26" s="1"/>
  <c r="R181" i="26"/>
  <c r="Z244" i="26"/>
  <c r="Y265" i="26"/>
  <c r="Z265" i="26" s="1"/>
  <c r="Z128" i="26"/>
  <c r="AC128" i="26" s="1"/>
  <c r="Z153" i="26"/>
  <c r="AI198" i="26"/>
  <c r="AI214" i="26"/>
  <c r="AI263" i="26"/>
  <c r="R40" i="26"/>
  <c r="AC40" i="26" s="1"/>
  <c r="Z43" i="26"/>
  <c r="AI48" i="26"/>
  <c r="AJ86" i="26"/>
  <c r="AI88" i="26"/>
  <c r="AI95" i="26"/>
  <c r="AJ170" i="26"/>
  <c r="AI172" i="26"/>
  <c r="Z181" i="26"/>
  <c r="AJ184" i="26"/>
  <c r="AI205" i="26"/>
  <c r="Q211" i="26"/>
  <c r="R211" i="26" s="1"/>
  <c r="Y292" i="26"/>
  <c r="Z292" i="26" s="1"/>
  <c r="AC8" i="26"/>
  <c r="AC228" i="26"/>
  <c r="AC7" i="26"/>
  <c r="AI5" i="26"/>
  <c r="AI21" i="26"/>
  <c r="AI30" i="26"/>
  <c r="AJ34" i="26"/>
  <c r="AJ36" i="26"/>
  <c r="Z37" i="26"/>
  <c r="AJ38" i="26"/>
  <c r="Q39" i="26"/>
  <c r="R39" i="26" s="1"/>
  <c r="AJ43" i="26"/>
  <c r="AI55" i="26"/>
  <c r="Y57" i="26"/>
  <c r="Z57" i="26" s="1"/>
  <c r="R59" i="26"/>
  <c r="AI62" i="26"/>
  <c r="AJ66" i="26"/>
  <c r="AJ68" i="26"/>
  <c r="Z69" i="26"/>
  <c r="AJ70" i="26"/>
  <c r="AJ72" i="26"/>
  <c r="Y80" i="26"/>
  <c r="Z80" i="26" s="1"/>
  <c r="Z92" i="26"/>
  <c r="Z94" i="26"/>
  <c r="AJ95" i="26"/>
  <c r="AJ107" i="26"/>
  <c r="AI111" i="26"/>
  <c r="AI115" i="26"/>
  <c r="AJ123" i="26"/>
  <c r="AI134" i="26"/>
  <c r="R135" i="26"/>
  <c r="AI144" i="26"/>
  <c r="AI146" i="26"/>
  <c r="Y148" i="26"/>
  <c r="Z148" i="26" s="1"/>
  <c r="R161" i="26"/>
  <c r="Y166" i="26"/>
  <c r="Z166" i="26" s="1"/>
  <c r="Q172" i="26"/>
  <c r="R172" i="26" s="1"/>
  <c r="AI182" i="26"/>
  <c r="R185" i="26"/>
  <c r="AI197" i="26"/>
  <c r="Y213" i="26"/>
  <c r="Z213" i="26" s="1"/>
  <c r="AC213" i="26" s="1"/>
  <c r="R221" i="26"/>
  <c r="Q227" i="26"/>
  <c r="R227" i="26" s="1"/>
  <c r="Y249" i="26"/>
  <c r="Z249" i="26" s="1"/>
  <c r="R257" i="26"/>
  <c r="AC257" i="26" s="1"/>
  <c r="Y264" i="26"/>
  <c r="Z264" i="26" s="1"/>
  <c r="AI271" i="26"/>
  <c r="Q279" i="26"/>
  <c r="R279" i="26" s="1"/>
  <c r="Z286" i="26"/>
  <c r="AJ289" i="26"/>
  <c r="Z290" i="26"/>
  <c r="Q292" i="26"/>
  <c r="R292" i="26" s="1"/>
  <c r="R297" i="26"/>
  <c r="AC297" i="26" s="1"/>
  <c r="R253" i="26"/>
  <c r="Z15" i="26"/>
  <c r="R27" i="26"/>
  <c r="AC27" i="26" s="1"/>
  <c r="AI34" i="26"/>
  <c r="AI43" i="26"/>
  <c r="R44" i="26"/>
  <c r="R52" i="26"/>
  <c r="AC52" i="26" s="1"/>
  <c r="AI66" i="26"/>
  <c r="AI107" i="26"/>
  <c r="AJ115" i="26"/>
  <c r="Z116" i="26"/>
  <c r="Z170" i="26"/>
  <c r="AJ243" i="26"/>
  <c r="AC87" i="26"/>
  <c r="AJ188" i="26"/>
  <c r="AI192" i="26"/>
  <c r="AI194" i="26"/>
  <c r="Y196" i="26"/>
  <c r="Z196" i="26" s="1"/>
  <c r="AJ203" i="26"/>
  <c r="AI207" i="26"/>
  <c r="Z210" i="26"/>
  <c r="Y225" i="26"/>
  <c r="Z225" i="26" s="1"/>
  <c r="AJ228" i="26"/>
  <c r="Z238" i="26"/>
  <c r="AJ241" i="26"/>
  <c r="Z242" i="26"/>
  <c r="Q244" i="26"/>
  <c r="R244" i="26" s="1"/>
  <c r="Y253" i="26"/>
  <c r="Z253" i="26" s="1"/>
  <c r="AJ260" i="26"/>
  <c r="AJ293" i="26"/>
  <c r="AI23" i="26"/>
  <c r="Q31" i="26"/>
  <c r="R31" i="26" s="1"/>
  <c r="AJ32" i="26"/>
  <c r="Y39" i="26"/>
  <c r="Z39" i="26" s="1"/>
  <c r="AJ47" i="26"/>
  <c r="Q56" i="26"/>
  <c r="R56" i="26" s="1"/>
  <c r="AC56" i="26" s="1"/>
  <c r="Y59" i="26"/>
  <c r="Z59" i="26" s="1"/>
  <c r="Q61" i="26"/>
  <c r="R61" i="26" s="1"/>
  <c r="Q63" i="26"/>
  <c r="R63" i="26" s="1"/>
  <c r="AJ64" i="26"/>
  <c r="AJ78" i="26"/>
  <c r="AI82" i="26"/>
  <c r="Y85" i="26"/>
  <c r="Z85" i="26" s="1"/>
  <c r="AI100" i="26"/>
  <c r="Y108" i="26"/>
  <c r="Z108" i="26" s="1"/>
  <c r="R112" i="26"/>
  <c r="AJ129" i="26"/>
  <c r="AI138" i="26"/>
  <c r="Q143" i="26"/>
  <c r="R143" i="26" s="1"/>
  <c r="Q145" i="26"/>
  <c r="R145" i="26" s="1"/>
  <c r="Q147" i="26"/>
  <c r="R147" i="26" s="1"/>
  <c r="Q154" i="26"/>
  <c r="R154" i="26" s="1"/>
  <c r="AJ157" i="26"/>
  <c r="Y161" i="26"/>
  <c r="Z161" i="26" s="1"/>
  <c r="AJ164" i="26"/>
  <c r="Y185" i="26"/>
  <c r="Z185" i="26" s="1"/>
  <c r="AJ192" i="26"/>
  <c r="AJ205" i="26"/>
  <c r="AJ207" i="26"/>
  <c r="AI245" i="26"/>
  <c r="AJ275" i="26"/>
  <c r="AI282" i="26"/>
  <c r="AJ284" i="26"/>
  <c r="AI295" i="26"/>
  <c r="Q301" i="26"/>
  <c r="R301" i="26" s="1"/>
  <c r="R225" i="26"/>
  <c r="Q6" i="26"/>
  <c r="R6" i="26" s="1"/>
  <c r="R20" i="26"/>
  <c r="AC20" i="26" s="1"/>
  <c r="AI37" i="26"/>
  <c r="AJ40" i="26"/>
  <c r="Y44" i="26"/>
  <c r="Z44" i="26" s="1"/>
  <c r="AJ45" i="26"/>
  <c r="Q46" i="26"/>
  <c r="R46" i="26" s="1"/>
  <c r="AC46" i="26" s="1"/>
  <c r="Z61" i="26"/>
  <c r="R75" i="26"/>
  <c r="AI92" i="26"/>
  <c r="AI94" i="26"/>
  <c r="AJ98" i="26"/>
  <c r="AJ100" i="26"/>
  <c r="Z101" i="26"/>
  <c r="AJ102" i="26"/>
  <c r="AJ104" i="26"/>
  <c r="Y110" i="26"/>
  <c r="Z110" i="26" s="1"/>
  <c r="AC110" i="26" s="1"/>
  <c r="AJ119" i="26"/>
  <c r="Z120" i="26"/>
  <c r="Z130" i="26"/>
  <c r="AJ138" i="26"/>
  <c r="AI148" i="26"/>
  <c r="AI159" i="26"/>
  <c r="AJ177" i="26"/>
  <c r="Z178" i="26"/>
  <c r="Q189" i="26"/>
  <c r="R189" i="26" s="1"/>
  <c r="R193" i="26"/>
  <c r="AI213" i="26"/>
  <c r="AI251" i="26"/>
  <c r="Y266" i="26"/>
  <c r="Z266" i="26" s="1"/>
  <c r="AC266" i="26" s="1"/>
  <c r="Z270" i="26"/>
  <c r="AJ273" i="26"/>
  <c r="Z274" i="26"/>
  <c r="AI13" i="26"/>
  <c r="AJ17" i="26"/>
  <c r="AI35" i="26"/>
  <c r="AJ57" i="26"/>
  <c r="Z63" i="26"/>
  <c r="AI67" i="26"/>
  <c r="AJ213" i="26"/>
  <c r="AI217" i="26"/>
  <c r="AI219" i="26"/>
  <c r="AJ236" i="26"/>
  <c r="AJ251" i="26"/>
  <c r="Y29" i="26"/>
  <c r="Z29" i="26" s="1"/>
  <c r="Y31" i="26"/>
  <c r="Z31" i="26" s="1"/>
  <c r="Y46" i="26"/>
  <c r="Z46" i="26" s="1"/>
  <c r="AI57" i="26"/>
  <c r="Y63" i="26"/>
  <c r="Q77" i="26"/>
  <c r="R77" i="26" s="1"/>
  <c r="Y89" i="26"/>
  <c r="Z89" i="26" s="1"/>
  <c r="Y103" i="26"/>
  <c r="Z103" i="26" s="1"/>
  <c r="AC103" i="26" s="1"/>
  <c r="Y154" i="26"/>
  <c r="Z154" i="26" s="1"/>
  <c r="Z158" i="26"/>
  <c r="Y189" i="26"/>
  <c r="Z189" i="26" s="1"/>
  <c r="Z202" i="26"/>
  <c r="AC202" i="26" s="1"/>
  <c r="Z206" i="26"/>
  <c r="AI225" i="26"/>
  <c r="AJ234" i="26"/>
  <c r="AI240" i="26"/>
  <c r="AI242" i="26"/>
  <c r="Y281" i="26"/>
  <c r="Z281" i="26" s="1"/>
  <c r="Q285" i="26"/>
  <c r="R285" i="26" s="1"/>
  <c r="R289" i="26"/>
  <c r="AC24" i="26"/>
  <c r="AI39" i="26"/>
  <c r="AJ71" i="26"/>
  <c r="AI83" i="26"/>
  <c r="Q91" i="26"/>
  <c r="R91" i="26" s="1"/>
  <c r="AC91" i="26" s="1"/>
  <c r="Q95" i="26"/>
  <c r="R95" i="26" s="1"/>
  <c r="AC95" i="26" s="1"/>
  <c r="AJ96" i="26"/>
  <c r="AI110" i="26"/>
  <c r="AI128" i="26"/>
  <c r="AJ133" i="26"/>
  <c r="AJ150" i="26"/>
  <c r="Y276" i="26"/>
  <c r="Z276" i="26" s="1"/>
  <c r="AC276" i="26" s="1"/>
  <c r="AI279" i="26"/>
  <c r="AJ290" i="26"/>
  <c r="AI299" i="26"/>
  <c r="AJ11" i="26"/>
  <c r="AI11" i="26"/>
  <c r="AJ13" i="26"/>
  <c r="Q14" i="26"/>
  <c r="R14" i="26" s="1"/>
  <c r="R36" i="26"/>
  <c r="AC36" i="26" s="1"/>
  <c r="R43" i="26"/>
  <c r="AJ59" i="26"/>
  <c r="R68" i="26"/>
  <c r="AC68" i="26" s="1"/>
  <c r="AI87" i="26"/>
  <c r="Q93" i="26"/>
  <c r="R93" i="26" s="1"/>
  <c r="R107" i="26"/>
  <c r="AC107" i="26" s="1"/>
  <c r="AJ110" i="26"/>
  <c r="AJ112" i="26"/>
  <c r="AJ141" i="26"/>
  <c r="AI143" i="26"/>
  <c r="AI150" i="26"/>
  <c r="R153" i="26"/>
  <c r="Y165" i="26"/>
  <c r="Z165" i="26" s="1"/>
  <c r="AC165" i="26" s="1"/>
  <c r="Y180" i="26"/>
  <c r="Z180" i="26" s="1"/>
  <c r="AC180" i="26" s="1"/>
  <c r="AI208" i="26"/>
  <c r="Y214" i="26"/>
  <c r="Z214" i="26" s="1"/>
  <c r="Q220" i="26"/>
  <c r="R220" i="26" s="1"/>
  <c r="Y233" i="26"/>
  <c r="Z233" i="26" s="1"/>
  <c r="Q237" i="26"/>
  <c r="R237" i="26" s="1"/>
  <c r="AJ266" i="26"/>
  <c r="AI272" i="26"/>
  <c r="AI274" i="26"/>
  <c r="Y285" i="26"/>
  <c r="Z285" i="26" s="1"/>
  <c r="AJ299" i="26"/>
  <c r="AI154" i="26"/>
  <c r="AI156" i="26"/>
  <c r="AJ176" i="26"/>
  <c r="AI187" i="26"/>
  <c r="AJ198" i="26"/>
  <c r="AI204" i="26"/>
  <c r="AJ208" i="26"/>
  <c r="AJ225" i="26"/>
  <c r="Z226" i="26"/>
  <c r="AI231" i="26"/>
  <c r="Q241" i="26"/>
  <c r="R241" i="26" s="1"/>
  <c r="AC241" i="26" s="1"/>
  <c r="Q243" i="26"/>
  <c r="R243" i="26" s="1"/>
  <c r="AI244" i="26"/>
  <c r="Z250" i="26"/>
  <c r="AC250" i="26" s="1"/>
  <c r="AJ259" i="26"/>
  <c r="R269" i="26"/>
  <c r="AJ272" i="26"/>
  <c r="Y289" i="26"/>
  <c r="Z289" i="26" s="1"/>
  <c r="AC192" i="26"/>
  <c r="Y12" i="26"/>
  <c r="Z12" i="26" s="1"/>
  <c r="Y16" i="26"/>
  <c r="Z16" i="26" s="1"/>
  <c r="AI27" i="26"/>
  <c r="R28" i="26"/>
  <c r="AC28" i="26" s="1"/>
  <c r="AJ46" i="26"/>
  <c r="Y53" i="26"/>
  <c r="Z53" i="26" s="1"/>
  <c r="Q60" i="26"/>
  <c r="R60" i="26" s="1"/>
  <c r="R62" i="26"/>
  <c r="AJ63" i="26"/>
  <c r="AI73" i="26"/>
  <c r="R84" i="26"/>
  <c r="AC84" i="26" s="1"/>
  <c r="Q86" i="26"/>
  <c r="R86" i="26" s="1"/>
  <c r="AI103" i="26"/>
  <c r="R109" i="26"/>
  <c r="Q111" i="26"/>
  <c r="R111" i="26" s="1"/>
  <c r="AC111" i="26" s="1"/>
  <c r="Q115" i="26"/>
  <c r="R115" i="26" s="1"/>
  <c r="AC115" i="26" s="1"/>
  <c r="Z117" i="26"/>
  <c r="AC117" i="26" s="1"/>
  <c r="AJ118" i="26"/>
  <c r="Z125" i="26"/>
  <c r="Y134" i="26"/>
  <c r="Z134" i="26" s="1"/>
  <c r="Z136" i="26"/>
  <c r="AC136" i="26" s="1"/>
  <c r="Y149" i="26"/>
  <c r="Z149" i="26" s="1"/>
  <c r="Z162" i="26"/>
  <c r="R177" i="26"/>
  <c r="AJ187" i="26"/>
  <c r="AI191" i="26"/>
  <c r="R201" i="26"/>
  <c r="AC201" i="26" s="1"/>
  <c r="AI202" i="26"/>
  <c r="AJ204" i="26"/>
  <c r="R209" i="26"/>
  <c r="AC209" i="26" s="1"/>
  <c r="AI212" i="26"/>
  <c r="Y226" i="26"/>
  <c r="AJ244" i="26"/>
  <c r="Z254" i="26"/>
  <c r="Z258" i="26"/>
  <c r="R273" i="26"/>
  <c r="AC273" i="26" s="1"/>
  <c r="AJ61" i="26"/>
  <c r="AJ120" i="26"/>
  <c r="AC94" i="26"/>
  <c r="AH304" i="26"/>
  <c r="Z5" i="26"/>
  <c r="AJ8" i="26"/>
  <c r="AI14" i="26"/>
  <c r="AJ18" i="26"/>
  <c r="Z21" i="26"/>
  <c r="Q23" i="26"/>
  <c r="R23" i="26" s="1"/>
  <c r="Z28" i="26"/>
  <c r="AJ29" i="26"/>
  <c r="Q30" i="26"/>
  <c r="R30" i="26" s="1"/>
  <c r="Q45" i="26"/>
  <c r="R45" i="26" s="1"/>
  <c r="AC45" i="26" s="1"/>
  <c r="Q47" i="26"/>
  <c r="R47" i="26" s="1"/>
  <c r="AJ48" i="26"/>
  <c r="Y55" i="26"/>
  <c r="Z55" i="26" s="1"/>
  <c r="AJ56" i="26"/>
  <c r="Y60" i="26"/>
  <c r="Z60" i="26" s="1"/>
  <c r="Z62" i="26"/>
  <c r="AJ75" i="26"/>
  <c r="AJ79" i="26"/>
  <c r="AI89" i="26"/>
  <c r="AI93" i="26"/>
  <c r="R100" i="26"/>
  <c r="AC100" i="26" s="1"/>
  <c r="Q102" i="26"/>
  <c r="R102" i="26" s="1"/>
  <c r="Y113" i="26"/>
  <c r="Z113" i="26" s="1"/>
  <c r="Y129" i="26"/>
  <c r="Z129" i="26" s="1"/>
  <c r="AI132" i="26"/>
  <c r="AJ139" i="26"/>
  <c r="Y144" i="26"/>
  <c r="Z144" i="26" s="1"/>
  <c r="AC144" i="26" s="1"/>
  <c r="Z146" i="26"/>
  <c r="AI151" i="26"/>
  <c r="Q157" i="26"/>
  <c r="R157" i="26" s="1"/>
  <c r="AI165" i="26"/>
  <c r="AI180" i="26"/>
  <c r="Q188" i="26"/>
  <c r="R188" i="26" s="1"/>
  <c r="Y197" i="26"/>
  <c r="Z197" i="26" s="1"/>
  <c r="AC197" i="26" s="1"/>
  <c r="Q205" i="26"/>
  <c r="R205" i="26" s="1"/>
  <c r="AC205" i="26" s="1"/>
  <c r="Y222" i="26"/>
  <c r="Z222" i="26" s="1"/>
  <c r="AJ229" i="26"/>
  <c r="AI233" i="26"/>
  <c r="AI235" i="26"/>
  <c r="Q245" i="26"/>
  <c r="R245" i="26" s="1"/>
  <c r="AJ246" i="26"/>
  <c r="AJ261" i="26"/>
  <c r="Y269" i="26"/>
  <c r="Z269" i="26" s="1"/>
  <c r="AJ276" i="26"/>
  <c r="Y280" i="26"/>
  <c r="Z280" i="26" s="1"/>
  <c r="AI287" i="26"/>
  <c r="Q295" i="26"/>
  <c r="R295" i="26" s="1"/>
  <c r="Z298" i="26"/>
  <c r="AC298" i="26" s="1"/>
  <c r="R11" i="26"/>
  <c r="AJ14" i="26"/>
  <c r="AI18" i="26"/>
  <c r="AI36" i="26"/>
  <c r="AI38" i="26"/>
  <c r="AJ41" i="26"/>
  <c r="Z45" i="26"/>
  <c r="AI53" i="26"/>
  <c r="AI68" i="26"/>
  <c r="AI70" i="26"/>
  <c r="AI75" i="26"/>
  <c r="AJ77" i="26"/>
  <c r="AJ97" i="26"/>
  <c r="AJ105" i="26"/>
  <c r="AJ132" i="26"/>
  <c r="AJ151" i="26"/>
  <c r="AJ165" i="26"/>
  <c r="AI171" i="26"/>
  <c r="AJ180" i="26"/>
  <c r="Z186" i="26"/>
  <c r="AC186" i="26" s="1"/>
  <c r="AJ214" i="26"/>
  <c r="AI216" i="26"/>
  <c r="AI224" i="26"/>
  <c r="AI226" i="26"/>
  <c r="AJ235" i="26"/>
  <c r="AI246" i="26"/>
  <c r="AI250" i="26"/>
  <c r="AJ252" i="26"/>
  <c r="AJ285" i="26"/>
  <c r="AJ287" i="26"/>
  <c r="AI289" i="26"/>
  <c r="Z302" i="26"/>
  <c r="Z47" i="26"/>
  <c r="Z76" i="26"/>
  <c r="Z78" i="26"/>
  <c r="AC78" i="26" s="1"/>
  <c r="Z190" i="26"/>
  <c r="Z194" i="26"/>
  <c r="R217" i="26"/>
  <c r="AC217" i="26" s="1"/>
  <c r="AG304" i="26"/>
  <c r="AC208" i="26"/>
  <c r="Z282" i="26"/>
  <c r="AC282" i="26" s="1"/>
  <c r="Q286" i="26"/>
  <c r="R286" i="26" s="1"/>
  <c r="Q16" i="26"/>
  <c r="R16" i="26" s="1"/>
  <c r="Y17" i="26"/>
  <c r="Z17" i="26" s="1"/>
  <c r="AC17" i="26" s="1"/>
  <c r="Q32" i="26"/>
  <c r="R32" i="26" s="1"/>
  <c r="Y33" i="26"/>
  <c r="Z33" i="26" s="1"/>
  <c r="AC33" i="26" s="1"/>
  <c r="Q48" i="26"/>
  <c r="R48" i="26" s="1"/>
  <c r="AC48" i="26" s="1"/>
  <c r="Y49" i="26"/>
  <c r="Z49" i="26" s="1"/>
  <c r="AC49" i="26" s="1"/>
  <c r="Q64" i="26"/>
  <c r="R64" i="26" s="1"/>
  <c r="Y65" i="26"/>
  <c r="Z65" i="26" s="1"/>
  <c r="AC65" i="26" s="1"/>
  <c r="Q80" i="26"/>
  <c r="R80" i="26" s="1"/>
  <c r="Y81" i="26"/>
  <c r="Z81" i="26" s="1"/>
  <c r="AC81" i="26" s="1"/>
  <c r="Q96" i="26"/>
  <c r="R96" i="26" s="1"/>
  <c r="AC96" i="26" s="1"/>
  <c r="Y97" i="26"/>
  <c r="Z97" i="26" s="1"/>
  <c r="AC97" i="26" s="1"/>
  <c r="Y112" i="26"/>
  <c r="Z112" i="26" s="1"/>
  <c r="Y121" i="26"/>
  <c r="Z121" i="26" s="1"/>
  <c r="AC121" i="26" s="1"/>
  <c r="R126" i="26"/>
  <c r="Q142" i="26"/>
  <c r="R142" i="26" s="1"/>
  <c r="Y191" i="26"/>
  <c r="Z191" i="26" s="1"/>
  <c r="AC191" i="26" s="1"/>
  <c r="Y255" i="26"/>
  <c r="Z255" i="26" s="1"/>
  <c r="AJ4" i="26"/>
  <c r="Q5" i="26"/>
  <c r="R5" i="26" s="1"/>
  <c r="Y6" i="26"/>
  <c r="Z6" i="26" s="1"/>
  <c r="Q21" i="26"/>
  <c r="R21" i="26" s="1"/>
  <c r="Y22" i="26"/>
  <c r="Z22" i="26" s="1"/>
  <c r="AC22" i="26" s="1"/>
  <c r="Q37" i="26"/>
  <c r="R37" i="26" s="1"/>
  <c r="AC37" i="26" s="1"/>
  <c r="Y38" i="26"/>
  <c r="Z38" i="26" s="1"/>
  <c r="AC38" i="26" s="1"/>
  <c r="Q53" i="26"/>
  <c r="R53" i="26" s="1"/>
  <c r="Y54" i="26"/>
  <c r="Z54" i="26" s="1"/>
  <c r="AC54" i="26" s="1"/>
  <c r="Q69" i="26"/>
  <c r="R69" i="26" s="1"/>
  <c r="Y70" i="26"/>
  <c r="Z70" i="26" s="1"/>
  <c r="AC70" i="26" s="1"/>
  <c r="Q85" i="26"/>
  <c r="R85" i="26" s="1"/>
  <c r="Y86" i="26"/>
  <c r="Z86" i="26" s="1"/>
  <c r="Q101" i="26"/>
  <c r="R101" i="26" s="1"/>
  <c r="Y102" i="26"/>
  <c r="Z102" i="26" s="1"/>
  <c r="Q116" i="26"/>
  <c r="R116" i="26" s="1"/>
  <c r="Q120" i="26"/>
  <c r="R120" i="26" s="1"/>
  <c r="AC120" i="26" s="1"/>
  <c r="AI122" i="26"/>
  <c r="Z126" i="26"/>
  <c r="AI127" i="26"/>
  <c r="AJ178" i="26"/>
  <c r="AJ210" i="26"/>
  <c r="R233" i="26"/>
  <c r="Q270" i="26"/>
  <c r="R270" i="26" s="1"/>
  <c r="AC270" i="26" s="1"/>
  <c r="Q206" i="26"/>
  <c r="R206" i="26" s="1"/>
  <c r="Y223" i="26"/>
  <c r="Z223" i="26" s="1"/>
  <c r="AJ122" i="26"/>
  <c r="AI167" i="26"/>
  <c r="R281" i="26"/>
  <c r="O304" i="26"/>
  <c r="Y175" i="26"/>
  <c r="Z175" i="26" s="1"/>
  <c r="R4" i="26"/>
  <c r="Q9" i="26"/>
  <c r="R9" i="26" s="1"/>
  <c r="AC9" i="26" s="1"/>
  <c r="Y10" i="26"/>
  <c r="Z10" i="26" s="1"/>
  <c r="AC10" i="26" s="1"/>
  <c r="Q25" i="26"/>
  <c r="R25" i="26" s="1"/>
  <c r="AC25" i="26" s="1"/>
  <c r="Y26" i="26"/>
  <c r="Z26" i="26" s="1"/>
  <c r="AC26" i="26" s="1"/>
  <c r="Q41" i="26"/>
  <c r="R41" i="26" s="1"/>
  <c r="AC41" i="26" s="1"/>
  <c r="Y42" i="26"/>
  <c r="Z42" i="26" s="1"/>
  <c r="Q57" i="26"/>
  <c r="R57" i="26" s="1"/>
  <c r="Y58" i="26"/>
  <c r="Z58" i="26" s="1"/>
  <c r="Q73" i="26"/>
  <c r="R73" i="26" s="1"/>
  <c r="AC73" i="26" s="1"/>
  <c r="Y74" i="26"/>
  <c r="Z74" i="26" s="1"/>
  <c r="AC74" i="26" s="1"/>
  <c r="Q89" i="26"/>
  <c r="R89" i="26" s="1"/>
  <c r="Y90" i="26"/>
  <c r="Z90" i="26" s="1"/>
  <c r="Q105" i="26"/>
  <c r="R105" i="26" s="1"/>
  <c r="AC105" i="26" s="1"/>
  <c r="Y106" i="26"/>
  <c r="Z106" i="26" s="1"/>
  <c r="Q119" i="26"/>
  <c r="R119" i="26" s="1"/>
  <c r="Z138" i="26"/>
  <c r="Z218" i="26"/>
  <c r="AC218" i="26" s="1"/>
  <c r="Q222" i="26"/>
  <c r="R222" i="26" s="1"/>
  <c r="R265" i="26"/>
  <c r="W304" i="26"/>
  <c r="AJ162" i="26"/>
  <c r="Q190" i="26"/>
  <c r="R190" i="26" s="1"/>
  <c r="AC190" i="26" s="1"/>
  <c r="Q254" i="26"/>
  <c r="R254" i="26" s="1"/>
  <c r="Y4" i="26"/>
  <c r="Z119" i="26"/>
  <c r="Q125" i="26"/>
  <c r="R125" i="26" s="1"/>
  <c r="AC125" i="26" s="1"/>
  <c r="AJ146" i="26"/>
  <c r="Y239" i="26"/>
  <c r="Z239" i="26" s="1"/>
  <c r="AJ274" i="26"/>
  <c r="R118" i="26"/>
  <c r="AC118" i="26" s="1"/>
  <c r="Q130" i="26"/>
  <c r="R130" i="26" s="1"/>
  <c r="R137" i="26"/>
  <c r="AC137" i="26" s="1"/>
  <c r="Y159" i="26"/>
  <c r="Z159" i="26" s="1"/>
  <c r="Q174" i="26"/>
  <c r="R174" i="26" s="1"/>
  <c r="Y287" i="26"/>
  <c r="Z287" i="26" s="1"/>
  <c r="Y207" i="26"/>
  <c r="Z207" i="26" s="1"/>
  <c r="AC207" i="26" s="1"/>
  <c r="Y30" i="26"/>
  <c r="Z30" i="26" s="1"/>
  <c r="AB304" i="26"/>
  <c r="R13" i="26"/>
  <c r="Z14" i="26"/>
  <c r="Q18" i="26"/>
  <c r="R18" i="26" s="1"/>
  <c r="AC18" i="26" s="1"/>
  <c r="Y19" i="26"/>
  <c r="Z19" i="26" s="1"/>
  <c r="AC19" i="26" s="1"/>
  <c r="R29" i="26"/>
  <c r="Q34" i="26"/>
  <c r="R34" i="26" s="1"/>
  <c r="AC34" i="26" s="1"/>
  <c r="Y35" i="26"/>
  <c r="Z35" i="26" s="1"/>
  <c r="AC35" i="26" s="1"/>
  <c r="Q50" i="26"/>
  <c r="R50" i="26" s="1"/>
  <c r="AC50" i="26" s="1"/>
  <c r="Y51" i="26"/>
  <c r="Z51" i="26" s="1"/>
  <c r="AC51" i="26" s="1"/>
  <c r="Q66" i="26"/>
  <c r="R66" i="26" s="1"/>
  <c r="AC66" i="26" s="1"/>
  <c r="Y67" i="26"/>
  <c r="Z67" i="26" s="1"/>
  <c r="AC67" i="26" s="1"/>
  <c r="Q82" i="26"/>
  <c r="R82" i="26" s="1"/>
  <c r="AC82" i="26" s="1"/>
  <c r="Y83" i="26"/>
  <c r="Z83" i="26" s="1"/>
  <c r="AC83" i="26" s="1"/>
  <c r="Q98" i="26"/>
  <c r="R98" i="26" s="1"/>
  <c r="AC98" i="26" s="1"/>
  <c r="Y99" i="26"/>
  <c r="Z99" i="26" s="1"/>
  <c r="AC99" i="26" s="1"/>
  <c r="Q113" i="26"/>
  <c r="R113" i="26" s="1"/>
  <c r="Y114" i="26"/>
  <c r="Z114" i="26" s="1"/>
  <c r="AC114" i="26" s="1"/>
  <c r="R249" i="26"/>
  <c r="Y143" i="26"/>
  <c r="Z143" i="26" s="1"/>
  <c r="Y271" i="26"/>
  <c r="Z271" i="26" s="1"/>
  <c r="AE304" i="26"/>
  <c r="D49" i="4" s="1"/>
  <c r="Y13" i="26"/>
  <c r="Z13" i="26" s="1"/>
  <c r="Q76" i="26"/>
  <c r="R76" i="26" s="1"/>
  <c r="Y77" i="26"/>
  <c r="Z77" i="26" s="1"/>
  <c r="Q92" i="26"/>
  <c r="R92" i="26" s="1"/>
  <c r="Y93" i="26"/>
  <c r="Z93" i="26" s="1"/>
  <c r="Q108" i="26"/>
  <c r="R108" i="26" s="1"/>
  <c r="Y109" i="26"/>
  <c r="Z109" i="26" s="1"/>
  <c r="AJ111" i="26"/>
  <c r="Y122" i="26"/>
  <c r="Z122" i="26" s="1"/>
  <c r="AC122" i="26" s="1"/>
  <c r="Q158" i="26"/>
  <c r="R158" i="26" s="1"/>
  <c r="AJ194" i="26"/>
  <c r="AJ258" i="26"/>
  <c r="Q302" i="26"/>
  <c r="R302" i="26" s="1"/>
  <c r="AA304" i="26"/>
  <c r="Q12" i="26"/>
  <c r="R12" i="26" s="1"/>
  <c r="AF304" i="26"/>
  <c r="D50" i="4" s="1"/>
  <c r="AJ125" i="26"/>
  <c r="R129" i="26"/>
  <c r="AI130" i="26"/>
  <c r="R169" i="26"/>
  <c r="AC169" i="26" s="1"/>
  <c r="AI183" i="26"/>
  <c r="AI215" i="26"/>
  <c r="Z234" i="26"/>
  <c r="AC234" i="26" s="1"/>
  <c r="Q238" i="26"/>
  <c r="R238" i="26" s="1"/>
  <c r="AC238" i="26" s="1"/>
  <c r="Q123" i="26"/>
  <c r="R123" i="26" s="1"/>
  <c r="AC123" i="26" s="1"/>
  <c r="Y124" i="26"/>
  <c r="Z124" i="26" s="1"/>
  <c r="AC124" i="26" s="1"/>
  <c r="R134" i="26"/>
  <c r="Z135" i="26"/>
  <c r="Q139" i="26"/>
  <c r="R139" i="26" s="1"/>
  <c r="Y140" i="26"/>
  <c r="Z140" i="26" s="1"/>
  <c r="AC140" i="26" s="1"/>
  <c r="R150" i="26"/>
  <c r="AC150" i="26" s="1"/>
  <c r="Z151" i="26"/>
  <c r="Q155" i="26"/>
  <c r="R155" i="26" s="1"/>
  <c r="AC155" i="26" s="1"/>
  <c r="Y156" i="26"/>
  <c r="Z156" i="26" s="1"/>
  <c r="AC156" i="26" s="1"/>
  <c r="R166" i="26"/>
  <c r="Z167" i="26"/>
  <c r="Q171" i="26"/>
  <c r="R171" i="26" s="1"/>
  <c r="Y172" i="26"/>
  <c r="Z172" i="26" s="1"/>
  <c r="R182" i="26"/>
  <c r="AC182" i="26" s="1"/>
  <c r="Z183" i="26"/>
  <c r="Q187" i="26"/>
  <c r="R187" i="26" s="1"/>
  <c r="AC187" i="26" s="1"/>
  <c r="Y188" i="26"/>
  <c r="Z188" i="26" s="1"/>
  <c r="R198" i="26"/>
  <c r="AC198" i="26" s="1"/>
  <c r="Z199" i="26"/>
  <c r="Q203" i="26"/>
  <c r="R203" i="26" s="1"/>
  <c r="AC203" i="26" s="1"/>
  <c r="Y204" i="26"/>
  <c r="Z204" i="26" s="1"/>
  <c r="AC204" i="26" s="1"/>
  <c r="R214" i="26"/>
  <c r="Z215" i="26"/>
  <c r="Q219" i="26"/>
  <c r="R219" i="26" s="1"/>
  <c r="AC219" i="26" s="1"/>
  <c r="Y220" i="26"/>
  <c r="Z220" i="26" s="1"/>
  <c r="R230" i="26"/>
  <c r="AC230" i="26" s="1"/>
  <c r="Z231" i="26"/>
  <c r="Q235" i="26"/>
  <c r="R235" i="26" s="1"/>
  <c r="AC235" i="26" s="1"/>
  <c r="Y236" i="26"/>
  <c r="Z236" i="26" s="1"/>
  <c r="R246" i="26"/>
  <c r="AC246" i="26" s="1"/>
  <c r="Z247" i="26"/>
  <c r="AC247" i="26" s="1"/>
  <c r="Q251" i="26"/>
  <c r="R251" i="26" s="1"/>
  <c r="AC251" i="26" s="1"/>
  <c r="Y252" i="26"/>
  <c r="Z252" i="26" s="1"/>
  <c r="AC252" i="26" s="1"/>
  <c r="R262" i="26"/>
  <c r="Z263" i="26"/>
  <c r="AC263" i="26" s="1"/>
  <c r="Q267" i="26"/>
  <c r="R267" i="26" s="1"/>
  <c r="AC267" i="26" s="1"/>
  <c r="Y268" i="26"/>
  <c r="Z268" i="26" s="1"/>
  <c r="AC268" i="26" s="1"/>
  <c r="R278" i="26"/>
  <c r="AC278" i="26" s="1"/>
  <c r="Z279" i="26"/>
  <c r="Q283" i="26"/>
  <c r="R283" i="26" s="1"/>
  <c r="AC283" i="26" s="1"/>
  <c r="Y284" i="26"/>
  <c r="Z284" i="26" s="1"/>
  <c r="AC284" i="26" s="1"/>
  <c r="R294" i="26"/>
  <c r="AC294" i="26" s="1"/>
  <c r="Z295" i="26"/>
  <c r="Q299" i="26"/>
  <c r="R299" i="26" s="1"/>
  <c r="AC299" i="26" s="1"/>
  <c r="Y300" i="26"/>
  <c r="Z300" i="26" s="1"/>
  <c r="Q223" i="26"/>
  <c r="R223" i="26" s="1"/>
  <c r="Y224" i="26"/>
  <c r="Z224" i="26" s="1"/>
  <c r="AC224" i="26" s="1"/>
  <c r="Q239" i="26"/>
  <c r="R239" i="26" s="1"/>
  <c r="Y240" i="26"/>
  <c r="Z240" i="26" s="1"/>
  <c r="Q255" i="26"/>
  <c r="R255" i="26" s="1"/>
  <c r="Y256" i="26"/>
  <c r="Z256" i="26" s="1"/>
  <c r="AC256" i="26" s="1"/>
  <c r="Q271" i="26"/>
  <c r="R271" i="26" s="1"/>
  <c r="Y272" i="26"/>
  <c r="Z272" i="26" s="1"/>
  <c r="AC272" i="26" s="1"/>
  <c r="Q287" i="26"/>
  <c r="R287" i="26" s="1"/>
  <c r="Y288" i="26"/>
  <c r="Z288" i="26" s="1"/>
  <c r="Y303" i="26"/>
  <c r="Z303" i="26" s="1"/>
  <c r="AC303" i="26" s="1"/>
  <c r="Q141" i="26"/>
  <c r="R141" i="26" s="1"/>
  <c r="AC141" i="26" s="1"/>
  <c r="Y142" i="26"/>
  <c r="Z142" i="26" s="1"/>
  <c r="Q173" i="26"/>
  <c r="R173" i="26" s="1"/>
  <c r="Y174" i="26"/>
  <c r="Z174" i="26" s="1"/>
  <c r="Y131" i="26"/>
  <c r="Z131" i="26" s="1"/>
  <c r="AC131" i="26" s="1"/>
  <c r="Q146" i="26"/>
  <c r="R146" i="26" s="1"/>
  <c r="Y147" i="26"/>
  <c r="Z147" i="26" s="1"/>
  <c r="Q162" i="26"/>
  <c r="R162" i="26" s="1"/>
  <c r="Y163" i="26"/>
  <c r="Z163" i="26" s="1"/>
  <c r="Q178" i="26"/>
  <c r="R178" i="26" s="1"/>
  <c r="AC178" i="26" s="1"/>
  <c r="Y179" i="26"/>
  <c r="Z179" i="26" s="1"/>
  <c r="AC179" i="26" s="1"/>
  <c r="Q194" i="26"/>
  <c r="R194" i="26" s="1"/>
  <c r="AC194" i="26" s="1"/>
  <c r="Y195" i="26"/>
  <c r="Z195" i="26" s="1"/>
  <c r="AC195" i="26" s="1"/>
  <c r="Q210" i="26"/>
  <c r="R210" i="26" s="1"/>
  <c r="AC210" i="26" s="1"/>
  <c r="Y211" i="26"/>
  <c r="Z211" i="26" s="1"/>
  <c r="Q226" i="26"/>
  <c r="R226" i="26" s="1"/>
  <c r="AC226" i="26" s="1"/>
  <c r="Y227" i="26"/>
  <c r="Z227" i="26" s="1"/>
  <c r="Q242" i="26"/>
  <c r="R242" i="26" s="1"/>
  <c r="AC242" i="26" s="1"/>
  <c r="Y243" i="26"/>
  <c r="Z243" i="26" s="1"/>
  <c r="Q258" i="26"/>
  <c r="R258" i="26" s="1"/>
  <c r="AC258" i="26" s="1"/>
  <c r="Y259" i="26"/>
  <c r="Z259" i="26" s="1"/>
  <c r="Q274" i="26"/>
  <c r="R274" i="26" s="1"/>
  <c r="AC274" i="26" s="1"/>
  <c r="Y275" i="26"/>
  <c r="Z275" i="26" s="1"/>
  <c r="Q290" i="26"/>
  <c r="R290" i="26" s="1"/>
  <c r="Y291" i="26"/>
  <c r="Z291" i="26" s="1"/>
  <c r="AC291" i="26" s="1"/>
  <c r="Q151" i="26"/>
  <c r="R151" i="26" s="1"/>
  <c r="Y152" i="26"/>
  <c r="Z152" i="26" s="1"/>
  <c r="AC152" i="26" s="1"/>
  <c r="Q167" i="26"/>
  <c r="R167" i="26" s="1"/>
  <c r="Y168" i="26"/>
  <c r="Z168" i="26" s="1"/>
  <c r="AC168" i="26" s="1"/>
  <c r="Q183" i="26"/>
  <c r="R183" i="26" s="1"/>
  <c r="Y184" i="26"/>
  <c r="Z184" i="26" s="1"/>
  <c r="AC184" i="26" s="1"/>
  <c r="Q199" i="26"/>
  <c r="R199" i="26" s="1"/>
  <c r="Y200" i="26"/>
  <c r="Z200" i="26" s="1"/>
  <c r="AC200" i="26" s="1"/>
  <c r="Q215" i="26"/>
  <c r="R215" i="26" s="1"/>
  <c r="Y216" i="26"/>
  <c r="Z216" i="26" s="1"/>
  <c r="AC216" i="26" s="1"/>
  <c r="Q231" i="26"/>
  <c r="R231" i="26" s="1"/>
  <c r="Y232" i="26"/>
  <c r="Z232" i="26" s="1"/>
  <c r="AC232" i="26" s="1"/>
  <c r="Y13" i="4"/>
  <c r="Z13" i="4"/>
  <c r="AA13" i="4"/>
  <c r="AB13" i="4"/>
  <c r="AC13" i="4"/>
  <c r="AD13" i="4"/>
  <c r="AE13" i="4"/>
  <c r="AF13" i="4"/>
  <c r="AG13" i="4"/>
  <c r="Y12" i="4"/>
  <c r="Z12" i="4"/>
  <c r="AA12" i="4"/>
  <c r="AB12" i="4"/>
  <c r="AB11" i="21" s="1"/>
  <c r="AC12" i="4"/>
  <c r="AD12" i="4"/>
  <c r="AE12" i="4"/>
  <c r="AF12" i="4"/>
  <c r="AF11" i="21" s="1"/>
  <c r="AG12" i="4"/>
  <c r="H10" i="5"/>
  <c r="G22" i="15"/>
  <c r="F22" i="15"/>
  <c r="G17" i="15"/>
  <c r="F17" i="15"/>
  <c r="G16" i="15"/>
  <c r="F16" i="15"/>
  <c r="G15" i="15"/>
  <c r="F15" i="15"/>
  <c r="G14" i="15"/>
  <c r="F14" i="15"/>
  <c r="G13" i="15"/>
  <c r="F13" i="15"/>
  <c r="G12" i="15"/>
  <c r="F12" i="15"/>
  <c r="G11" i="15"/>
  <c r="F11" i="15"/>
  <c r="G10" i="15"/>
  <c r="F10" i="15"/>
  <c r="BN22" i="15"/>
  <c r="BM22" i="15"/>
  <c r="BL22" i="15"/>
  <c r="BK22" i="15"/>
  <c r="BJ22" i="15"/>
  <c r="BI22" i="15"/>
  <c r="BH22" i="15"/>
  <c r="BG22" i="15"/>
  <c r="BF22" i="15"/>
  <c r="BE22" i="15"/>
  <c r="BD22" i="15"/>
  <c r="BC22" i="15"/>
  <c r="BB22" i="15"/>
  <c r="BA22" i="15"/>
  <c r="AZ22" i="15"/>
  <c r="AY22" i="15"/>
  <c r="AX22" i="15"/>
  <c r="AK27" i="5"/>
  <c r="AJ27" i="5"/>
  <c r="AI27" i="5"/>
  <c r="AH27" i="5"/>
  <c r="AG27" i="5"/>
  <c r="AF27" i="5"/>
  <c r="AE27" i="5"/>
  <c r="AD27" i="5"/>
  <c r="AC14" i="4"/>
  <c r="AC42" i="4" s="1"/>
  <c r="Z21" i="4"/>
  <c r="AA21" i="4"/>
  <c r="AB21" i="4"/>
  <c r="AC21" i="4"/>
  <c r="AD21" i="4"/>
  <c r="AE21" i="4"/>
  <c r="AF21" i="4"/>
  <c r="AG21" i="4"/>
  <c r="AG11" i="4"/>
  <c r="AG10" i="21" s="1"/>
  <c r="AG19" i="21" s="1"/>
  <c r="AC11" i="4"/>
  <c r="AC10" i="21" s="1"/>
  <c r="AC19" i="21" s="1"/>
  <c r="AG9" i="4"/>
  <c r="AF9" i="4"/>
  <c r="AE9" i="4"/>
  <c r="AD9" i="4"/>
  <c r="AC9" i="4"/>
  <c r="AG8" i="4"/>
  <c r="AF8" i="4"/>
  <c r="AE8" i="4"/>
  <c r="AD8" i="4"/>
  <c r="BF7" i="15" s="1"/>
  <c r="AC8" i="4"/>
  <c r="AC7" i="21" s="1"/>
  <c r="AB9" i="4"/>
  <c r="AB8" i="4"/>
  <c r="AA9" i="4"/>
  <c r="AA8" i="4"/>
  <c r="Z8" i="4"/>
  <c r="Z9" i="4"/>
  <c r="Y9" i="4"/>
  <c r="G370" i="17" s="1"/>
  <c r="Y8" i="4"/>
  <c r="B370" i="17" s="1"/>
  <c r="AG11" i="21"/>
  <c r="AD11" i="21"/>
  <c r="AC11" i="21"/>
  <c r="AG9" i="21"/>
  <c r="AF9" i="21"/>
  <c r="AF18" i="21" s="1"/>
  <c r="AE9" i="21"/>
  <c r="AE18" i="21" s="1"/>
  <c r="AD9" i="21"/>
  <c r="AD18" i="21" s="1"/>
  <c r="AC9" i="21"/>
  <c r="AB9" i="21"/>
  <c r="AB18" i="21" s="1"/>
  <c r="AA9" i="21"/>
  <c r="AA18" i="21" s="1"/>
  <c r="AF7" i="21"/>
  <c r="Z11" i="21"/>
  <c r="Z9" i="21"/>
  <c r="CY58" i="12"/>
  <c r="CY57" i="12"/>
  <c r="CY56" i="12"/>
  <c r="CY55" i="12"/>
  <c r="CY54" i="12"/>
  <c r="CY53" i="12"/>
  <c r="CY52" i="12"/>
  <c r="CY51" i="12"/>
  <c r="CY50" i="12"/>
  <c r="CY49" i="12"/>
  <c r="CY48" i="12"/>
  <c r="CY47" i="12"/>
  <c r="CY46" i="12"/>
  <c r="CY45" i="12"/>
  <c r="CY44" i="12"/>
  <c r="CY43" i="12"/>
  <c r="CY42" i="12"/>
  <c r="CY41" i="12"/>
  <c r="CY40" i="12"/>
  <c r="CY39" i="12"/>
  <c r="CY38" i="12"/>
  <c r="CY37" i="12"/>
  <c r="CY36" i="12"/>
  <c r="CY35" i="12"/>
  <c r="CY34" i="12"/>
  <c r="CY33" i="12"/>
  <c r="CY32" i="12"/>
  <c r="CY31" i="12"/>
  <c r="CY30" i="12"/>
  <c r="CY29" i="12"/>
  <c r="CY28" i="12"/>
  <c r="CY27" i="12"/>
  <c r="CY26" i="12"/>
  <c r="CY25" i="12"/>
  <c r="CX25" i="12"/>
  <c r="CX57" i="12"/>
  <c r="CZ57" i="12" s="1"/>
  <c r="CS57" i="12"/>
  <c r="CP57" i="12"/>
  <c r="CM57" i="12"/>
  <c r="CJ57" i="12"/>
  <c r="CG57" i="12"/>
  <c r="CD57" i="12"/>
  <c r="CA57" i="12"/>
  <c r="BX57" i="12"/>
  <c r="BU57" i="12"/>
  <c r="BR57" i="12"/>
  <c r="BO57" i="12"/>
  <c r="BL57" i="12"/>
  <c r="BI57" i="12"/>
  <c r="BF57" i="12"/>
  <c r="BC57" i="12"/>
  <c r="AZ57" i="12"/>
  <c r="AW57" i="12"/>
  <c r="AT57" i="12"/>
  <c r="AQ57" i="12"/>
  <c r="AN57" i="12"/>
  <c r="AK57" i="12"/>
  <c r="AH57" i="12"/>
  <c r="AE57" i="12"/>
  <c r="AB57" i="12"/>
  <c r="Y57" i="12"/>
  <c r="V57" i="12"/>
  <c r="S57" i="12"/>
  <c r="P57" i="12"/>
  <c r="M57" i="12"/>
  <c r="J57" i="12"/>
  <c r="G57" i="12"/>
  <c r="CZ56" i="12"/>
  <c r="CX56" i="12"/>
  <c r="CS56" i="12"/>
  <c r="CP56" i="12"/>
  <c r="CM56" i="12"/>
  <c r="CJ56" i="12"/>
  <c r="CG56" i="12"/>
  <c r="CD56" i="12"/>
  <c r="CA56" i="12"/>
  <c r="BX56" i="12"/>
  <c r="BU56" i="12"/>
  <c r="BR56" i="12"/>
  <c r="BO56" i="12"/>
  <c r="BL56" i="12"/>
  <c r="BI56" i="12"/>
  <c r="BF56" i="12"/>
  <c r="BC56" i="12"/>
  <c r="AZ56" i="12"/>
  <c r="AW56" i="12"/>
  <c r="AT56" i="12"/>
  <c r="AQ56" i="12"/>
  <c r="AN56" i="12"/>
  <c r="AK56" i="12"/>
  <c r="AH56" i="12"/>
  <c r="AE56" i="12"/>
  <c r="AB56" i="12"/>
  <c r="Y56" i="12"/>
  <c r="V56" i="12"/>
  <c r="S56" i="12"/>
  <c r="P56" i="12"/>
  <c r="M56" i="12"/>
  <c r="J56" i="12"/>
  <c r="G56" i="12"/>
  <c r="CX55" i="12"/>
  <c r="CS55" i="12"/>
  <c r="CP55" i="12"/>
  <c r="CM55" i="12"/>
  <c r="CJ55" i="12"/>
  <c r="CG55" i="12"/>
  <c r="CD55" i="12"/>
  <c r="CA55" i="12"/>
  <c r="BX55" i="12"/>
  <c r="BU55" i="12"/>
  <c r="BR55" i="12"/>
  <c r="BO55" i="12"/>
  <c r="BL55" i="12"/>
  <c r="BI55" i="12"/>
  <c r="BF55" i="12"/>
  <c r="BC55" i="12"/>
  <c r="AZ55" i="12"/>
  <c r="AW55" i="12"/>
  <c r="AT55" i="12"/>
  <c r="AQ55" i="12"/>
  <c r="AN55" i="12"/>
  <c r="AK55" i="12"/>
  <c r="AH55" i="12"/>
  <c r="AE55" i="12"/>
  <c r="AB55" i="12"/>
  <c r="Y55" i="12"/>
  <c r="V55" i="12"/>
  <c r="S55" i="12"/>
  <c r="P55" i="12"/>
  <c r="M55" i="12"/>
  <c r="J55" i="12"/>
  <c r="G55" i="12"/>
  <c r="CX54" i="12"/>
  <c r="CZ54" i="12" s="1"/>
  <c r="CS54" i="12"/>
  <c r="CP54" i="12"/>
  <c r="CM54" i="12"/>
  <c r="CJ54" i="12"/>
  <c r="CG54" i="12"/>
  <c r="CD54" i="12"/>
  <c r="CA54" i="12"/>
  <c r="BX54" i="12"/>
  <c r="BU54" i="12"/>
  <c r="BR54" i="12"/>
  <c r="BO54" i="12"/>
  <c r="BL54" i="12"/>
  <c r="BI54" i="12"/>
  <c r="BF54" i="12"/>
  <c r="BC54" i="12"/>
  <c r="AZ54" i="12"/>
  <c r="AW54" i="12"/>
  <c r="AT54" i="12"/>
  <c r="AQ54" i="12"/>
  <c r="AN54" i="12"/>
  <c r="AK54" i="12"/>
  <c r="AH54" i="12"/>
  <c r="AE54" i="12"/>
  <c r="AB54" i="12"/>
  <c r="Y54" i="12"/>
  <c r="V54" i="12"/>
  <c r="S54" i="12"/>
  <c r="P54" i="12"/>
  <c r="M54" i="12"/>
  <c r="J54" i="12"/>
  <c r="G54" i="12"/>
  <c r="CO59" i="12"/>
  <c r="CN59" i="12"/>
  <c r="CP58" i="12"/>
  <c r="CP53" i="12"/>
  <c r="CP52" i="12"/>
  <c r="CP51" i="12"/>
  <c r="CP50" i="12"/>
  <c r="CP49" i="12"/>
  <c r="CP48" i="12"/>
  <c r="CP47" i="12"/>
  <c r="CP46" i="12"/>
  <c r="CP45" i="12"/>
  <c r="CP44" i="12"/>
  <c r="CP43" i="12"/>
  <c r="CP42" i="12"/>
  <c r="CP41" i="12"/>
  <c r="CP40" i="12"/>
  <c r="CP39" i="12"/>
  <c r="CP38" i="12"/>
  <c r="CP37" i="12"/>
  <c r="CP36" i="12"/>
  <c r="CP35" i="12"/>
  <c r="CP34" i="12"/>
  <c r="CP33" i="12"/>
  <c r="CP32" i="12"/>
  <c r="CP31" i="12"/>
  <c r="CP30" i="12"/>
  <c r="CP29" i="12"/>
  <c r="CP28" i="12"/>
  <c r="CP27" i="12"/>
  <c r="CP26" i="12"/>
  <c r="CP25" i="12"/>
  <c r="CP24" i="12"/>
  <c r="CP23" i="12"/>
  <c r="CP22" i="12"/>
  <c r="CP21" i="12"/>
  <c r="CP20" i="12"/>
  <c r="CP19" i="12"/>
  <c r="CP18" i="12"/>
  <c r="CP17" i="12"/>
  <c r="CP16" i="12"/>
  <c r="CP15" i="12"/>
  <c r="CP14" i="12"/>
  <c r="CP13" i="12"/>
  <c r="CP12" i="12"/>
  <c r="CP11" i="12"/>
  <c r="CF59" i="12"/>
  <c r="CE59" i="12"/>
  <c r="AD11" i="4" s="1"/>
  <c r="CC59" i="12"/>
  <c r="CB59" i="12"/>
  <c r="BZ59" i="12"/>
  <c r="BY59" i="12"/>
  <c r="AB11" i="4" s="1"/>
  <c r="AB10" i="21" s="1"/>
  <c r="AB19" i="21" s="1"/>
  <c r="CG58" i="12"/>
  <c r="CD58" i="12"/>
  <c r="CA58" i="12"/>
  <c r="CG53" i="12"/>
  <c r="CD53" i="12"/>
  <c r="CA53" i="12"/>
  <c r="CG52" i="12"/>
  <c r="CD52" i="12"/>
  <c r="CA52" i="12"/>
  <c r="CG51" i="12"/>
  <c r="CD51" i="12"/>
  <c r="CA51" i="12"/>
  <c r="CG50" i="12"/>
  <c r="CD50" i="12"/>
  <c r="CA50" i="12"/>
  <c r="CG49" i="12"/>
  <c r="CD49" i="12"/>
  <c r="CA49" i="12"/>
  <c r="CG48" i="12"/>
  <c r="CD48" i="12"/>
  <c r="CA48" i="12"/>
  <c r="CG47" i="12"/>
  <c r="CD47" i="12"/>
  <c r="CA47" i="12"/>
  <c r="CG46" i="12"/>
  <c r="CD46" i="12"/>
  <c r="CA46" i="12"/>
  <c r="CG45" i="12"/>
  <c r="CD45" i="12"/>
  <c r="CA45" i="12"/>
  <c r="CG44" i="12"/>
  <c r="CD44" i="12"/>
  <c r="CA44" i="12"/>
  <c r="CG43" i="12"/>
  <c r="CD43" i="12"/>
  <c r="CA43" i="12"/>
  <c r="CG42" i="12"/>
  <c r="CD42" i="12"/>
  <c r="CA42" i="12"/>
  <c r="CG41" i="12"/>
  <c r="CD41" i="12"/>
  <c r="CA41" i="12"/>
  <c r="CG40" i="12"/>
  <c r="CD40" i="12"/>
  <c r="CA40" i="12"/>
  <c r="CG39" i="12"/>
  <c r="CD39" i="12"/>
  <c r="CA39" i="12"/>
  <c r="CG38" i="12"/>
  <c r="CD38" i="12"/>
  <c r="CA38" i="12"/>
  <c r="CG37" i="12"/>
  <c r="CD37" i="12"/>
  <c r="CA37" i="12"/>
  <c r="CG36" i="12"/>
  <c r="CD36" i="12"/>
  <c r="CA36" i="12"/>
  <c r="CG35" i="12"/>
  <c r="CD35" i="12"/>
  <c r="CA35" i="12"/>
  <c r="CG34" i="12"/>
  <c r="CD34" i="12"/>
  <c r="CA34" i="12"/>
  <c r="CG33" i="12"/>
  <c r="CD33" i="12"/>
  <c r="CA33" i="12"/>
  <c r="CG32" i="12"/>
  <c r="CD32" i="12"/>
  <c r="CA32" i="12"/>
  <c r="CG31" i="12"/>
  <c r="CD31" i="12"/>
  <c r="CA31" i="12"/>
  <c r="CG30" i="12"/>
  <c r="CD30" i="12"/>
  <c r="CA30" i="12"/>
  <c r="CG29" i="12"/>
  <c r="CD29" i="12"/>
  <c r="CA29" i="12"/>
  <c r="CG28" i="12"/>
  <c r="CD28" i="12"/>
  <c r="CA28" i="12"/>
  <c r="CG27" i="12"/>
  <c r="CD27" i="12"/>
  <c r="CA27" i="12"/>
  <c r="CG26" i="12"/>
  <c r="CD26" i="12"/>
  <c r="CA26" i="12"/>
  <c r="CG25" i="12"/>
  <c r="CD25" i="12"/>
  <c r="CA25" i="12"/>
  <c r="CG24" i="12"/>
  <c r="CD24" i="12"/>
  <c r="CA24" i="12"/>
  <c r="CG23" i="12"/>
  <c r="CD23" i="12"/>
  <c r="CA23" i="12"/>
  <c r="CG22" i="12"/>
  <c r="CD22" i="12"/>
  <c r="CA22" i="12"/>
  <c r="CG21" i="12"/>
  <c r="CD21" i="12"/>
  <c r="CA21" i="12"/>
  <c r="CG20" i="12"/>
  <c r="CD20" i="12"/>
  <c r="CA20" i="12"/>
  <c r="CG19" i="12"/>
  <c r="CD19" i="12"/>
  <c r="CA19" i="12"/>
  <c r="CG18" i="12"/>
  <c r="CD18" i="12"/>
  <c r="CA18" i="12"/>
  <c r="CG17" i="12"/>
  <c r="CD17" i="12"/>
  <c r="CA17" i="12"/>
  <c r="CG16" i="12"/>
  <c r="CD16" i="12"/>
  <c r="CA16" i="12"/>
  <c r="CG15" i="12"/>
  <c r="CD15" i="12"/>
  <c r="CA15" i="12"/>
  <c r="CG14" i="12"/>
  <c r="CD14" i="12"/>
  <c r="CA14" i="12"/>
  <c r="CG13" i="12"/>
  <c r="CD13" i="12"/>
  <c r="CA13" i="12"/>
  <c r="CG12" i="12"/>
  <c r="CD12" i="12"/>
  <c r="CA12" i="12"/>
  <c r="CG11" i="12"/>
  <c r="CD11" i="12"/>
  <c r="CA11" i="12"/>
  <c r="BW59" i="12"/>
  <c r="BV59" i="12"/>
  <c r="AA11" i="4" s="1"/>
  <c r="AA10" i="21" s="1"/>
  <c r="AA19" i="21" s="1"/>
  <c r="BT59" i="12"/>
  <c r="BS59" i="12"/>
  <c r="Z11" i="4" s="1"/>
  <c r="BQ59" i="12"/>
  <c r="BP59" i="12"/>
  <c r="Y11" i="4" s="1"/>
  <c r="Y14" i="4" s="1"/>
  <c r="Y42" i="4" s="1"/>
  <c r="BX58" i="12"/>
  <c r="BU58" i="12"/>
  <c r="BR58" i="12"/>
  <c r="BX53" i="12"/>
  <c r="BU53" i="12"/>
  <c r="BR53" i="12"/>
  <c r="BX52" i="12"/>
  <c r="BU52" i="12"/>
  <c r="BR52" i="12"/>
  <c r="BX51" i="12"/>
  <c r="BU51" i="12"/>
  <c r="BR51" i="12"/>
  <c r="BX50" i="12"/>
  <c r="BU50" i="12"/>
  <c r="BR50" i="12"/>
  <c r="BX49" i="12"/>
  <c r="BU49" i="12"/>
  <c r="BR49" i="12"/>
  <c r="BX48" i="12"/>
  <c r="BU48" i="12"/>
  <c r="BR48" i="12"/>
  <c r="BX47" i="12"/>
  <c r="BU47" i="12"/>
  <c r="BR47" i="12"/>
  <c r="BX46" i="12"/>
  <c r="BU46" i="12"/>
  <c r="BR46" i="12"/>
  <c r="BX45" i="12"/>
  <c r="BU45" i="12"/>
  <c r="BR45" i="12"/>
  <c r="BX44" i="12"/>
  <c r="BU44" i="12"/>
  <c r="BR44" i="12"/>
  <c r="BX43" i="12"/>
  <c r="BU43" i="12"/>
  <c r="BR43" i="12"/>
  <c r="BX42" i="12"/>
  <c r="BU42" i="12"/>
  <c r="BR42" i="12"/>
  <c r="BX41" i="12"/>
  <c r="BU41" i="12"/>
  <c r="BR41" i="12"/>
  <c r="BX40" i="12"/>
  <c r="BU40" i="12"/>
  <c r="BR40" i="12"/>
  <c r="BX39" i="12"/>
  <c r="BU39" i="12"/>
  <c r="BR39" i="12"/>
  <c r="BX38" i="12"/>
  <c r="BU38" i="12"/>
  <c r="BR38" i="12"/>
  <c r="BX37" i="12"/>
  <c r="BU37" i="12"/>
  <c r="BR37" i="12"/>
  <c r="BX36" i="12"/>
  <c r="BU36" i="12"/>
  <c r="BR36" i="12"/>
  <c r="BX35" i="12"/>
  <c r="BU35" i="12"/>
  <c r="BR35" i="12"/>
  <c r="BX34" i="12"/>
  <c r="BU34" i="12"/>
  <c r="BR34" i="12"/>
  <c r="BX33" i="12"/>
  <c r="BU33" i="12"/>
  <c r="BR33" i="12"/>
  <c r="BX32" i="12"/>
  <c r="BU32" i="12"/>
  <c r="BR32" i="12"/>
  <c r="BX31" i="12"/>
  <c r="BU31" i="12"/>
  <c r="BR31" i="12"/>
  <c r="BX30" i="12"/>
  <c r="BU30" i="12"/>
  <c r="BR30" i="12"/>
  <c r="BX29" i="12"/>
  <c r="BU29" i="12"/>
  <c r="BR29" i="12"/>
  <c r="BX28" i="12"/>
  <c r="BU28" i="12"/>
  <c r="BR28" i="12"/>
  <c r="BX27" i="12"/>
  <c r="BU27" i="12"/>
  <c r="BR27" i="12"/>
  <c r="BX26" i="12"/>
  <c r="BU26" i="12"/>
  <c r="BR26" i="12"/>
  <c r="BX25" i="12"/>
  <c r="BU25" i="12"/>
  <c r="BR25" i="12"/>
  <c r="BX24" i="12"/>
  <c r="BU24" i="12"/>
  <c r="BR24" i="12"/>
  <c r="BX23" i="12"/>
  <c r="BU23" i="12"/>
  <c r="BR23" i="12"/>
  <c r="BX22" i="12"/>
  <c r="BU22" i="12"/>
  <c r="BR22" i="12"/>
  <c r="BX21" i="12"/>
  <c r="BU21" i="12"/>
  <c r="BR21" i="12"/>
  <c r="BX20" i="12"/>
  <c r="BU20" i="12"/>
  <c r="BR20" i="12"/>
  <c r="BX19" i="12"/>
  <c r="BU19" i="12"/>
  <c r="BR19" i="12"/>
  <c r="BX18" i="12"/>
  <c r="BU18" i="12"/>
  <c r="BR18" i="12"/>
  <c r="BX17" i="12"/>
  <c r="BU17" i="12"/>
  <c r="BR17" i="12"/>
  <c r="BX16" i="12"/>
  <c r="BU16" i="12"/>
  <c r="BR16" i="12"/>
  <c r="BX15" i="12"/>
  <c r="BU15" i="12"/>
  <c r="BR15" i="12"/>
  <c r="BX14" i="12"/>
  <c r="BU14" i="12"/>
  <c r="BR14" i="12"/>
  <c r="BX13" i="12"/>
  <c r="BU13" i="12"/>
  <c r="BR13" i="12"/>
  <c r="BX12" i="12"/>
  <c r="BU12" i="12"/>
  <c r="BR12" i="12"/>
  <c r="BX11" i="12"/>
  <c r="BU11" i="12"/>
  <c r="BR11" i="12"/>
  <c r="CK59" i="12"/>
  <c r="AF11" i="4" s="1"/>
  <c r="AF10" i="21" s="1"/>
  <c r="AF19" i="21" s="1"/>
  <c r="CM58" i="12"/>
  <c r="CM53" i="12"/>
  <c r="CM52" i="12"/>
  <c r="CM51" i="12"/>
  <c r="CM50" i="12"/>
  <c r="CM49" i="12"/>
  <c r="CM48" i="12"/>
  <c r="CM47" i="12"/>
  <c r="CM46" i="12"/>
  <c r="CM45" i="12"/>
  <c r="CM44" i="12"/>
  <c r="CM43" i="12"/>
  <c r="CM42" i="12"/>
  <c r="CM41" i="12"/>
  <c r="CM40" i="12"/>
  <c r="CM39" i="12"/>
  <c r="CM38" i="12"/>
  <c r="CM37" i="12"/>
  <c r="CM36" i="12"/>
  <c r="CM35" i="12"/>
  <c r="CM34" i="12"/>
  <c r="CM33" i="12"/>
  <c r="CM32" i="12"/>
  <c r="CM31" i="12"/>
  <c r="CM30" i="12"/>
  <c r="CM29" i="12"/>
  <c r="CM28" i="12"/>
  <c r="CM27" i="12"/>
  <c r="CM26" i="12"/>
  <c r="CM25" i="12"/>
  <c r="CM24" i="12"/>
  <c r="CM23" i="12"/>
  <c r="CM22" i="12"/>
  <c r="CM21" i="12"/>
  <c r="CM20" i="12"/>
  <c r="CM19" i="12"/>
  <c r="CM18" i="12"/>
  <c r="CM17" i="12"/>
  <c r="CM16" i="12"/>
  <c r="CM15" i="12"/>
  <c r="CM14" i="12"/>
  <c r="CM13" i="12"/>
  <c r="CM12" i="12"/>
  <c r="CM11" i="12"/>
  <c r="D529" i="17"/>
  <c r="M526" i="17"/>
  <c r="M527" i="17" s="1"/>
  <c r="L526" i="17"/>
  <c r="L527" i="17" s="1"/>
  <c r="K526" i="17"/>
  <c r="K527" i="17" s="1"/>
  <c r="J526" i="17"/>
  <c r="J527" i="17" s="1"/>
  <c r="I526" i="17"/>
  <c r="I527" i="17" s="1"/>
  <c r="H526" i="17"/>
  <c r="H527" i="17" s="1"/>
  <c r="G526" i="17"/>
  <c r="G527" i="17" s="1"/>
  <c r="F526" i="17"/>
  <c r="F527" i="17" s="1"/>
  <c r="E526" i="17"/>
  <c r="E527" i="17" s="1"/>
  <c r="D526" i="17"/>
  <c r="D527" i="17" s="1"/>
  <c r="C525" i="17"/>
  <c r="C524" i="17"/>
  <c r="C523" i="17"/>
  <c r="M521" i="17"/>
  <c r="M528" i="17" s="1"/>
  <c r="L521" i="17"/>
  <c r="L530" i="17" s="1"/>
  <c r="K521" i="17"/>
  <c r="K529" i="17" s="1"/>
  <c r="J521" i="17"/>
  <c r="J528" i="17" s="1"/>
  <c r="I521" i="17"/>
  <c r="I528" i="17" s="1"/>
  <c r="H521" i="17"/>
  <c r="H530" i="17" s="1"/>
  <c r="G521" i="17"/>
  <c r="G529" i="17" s="1"/>
  <c r="F521" i="17"/>
  <c r="F528" i="17" s="1"/>
  <c r="E521" i="17"/>
  <c r="E528" i="17" s="1"/>
  <c r="D521" i="17"/>
  <c r="D530" i="17" s="1"/>
  <c r="C520" i="17"/>
  <c r="M519" i="17"/>
  <c r="L519" i="17"/>
  <c r="K519" i="17"/>
  <c r="J519" i="17"/>
  <c r="I519" i="17"/>
  <c r="H519" i="17"/>
  <c r="G519" i="17"/>
  <c r="F519" i="17"/>
  <c r="E519" i="17"/>
  <c r="D519" i="17"/>
  <c r="C518" i="17"/>
  <c r="M517" i="17"/>
  <c r="L517" i="17"/>
  <c r="K517" i="17"/>
  <c r="J517" i="17"/>
  <c r="I517" i="17"/>
  <c r="H517" i="17"/>
  <c r="G517" i="17"/>
  <c r="F517" i="17"/>
  <c r="E517" i="17"/>
  <c r="D517" i="17"/>
  <c r="C516" i="17"/>
  <c r="C515" i="17"/>
  <c r="M508" i="17"/>
  <c r="M509" i="17" s="1"/>
  <c r="L508" i="17"/>
  <c r="L509" i="17" s="1"/>
  <c r="K508" i="17"/>
  <c r="K509" i="17" s="1"/>
  <c r="J508" i="17"/>
  <c r="J509" i="17" s="1"/>
  <c r="I508" i="17"/>
  <c r="I509" i="17" s="1"/>
  <c r="H508" i="17"/>
  <c r="H509" i="17" s="1"/>
  <c r="G508" i="17"/>
  <c r="G509" i="17" s="1"/>
  <c r="F508" i="17"/>
  <c r="F509" i="17" s="1"/>
  <c r="E508" i="17"/>
  <c r="E509" i="17" s="1"/>
  <c r="D508" i="17"/>
  <c r="D509" i="17" s="1"/>
  <c r="C507" i="17"/>
  <c r="C506" i="17"/>
  <c r="C505" i="17"/>
  <c r="M503" i="17"/>
  <c r="M510" i="17" s="1"/>
  <c r="L503" i="17"/>
  <c r="L510" i="17" s="1"/>
  <c r="K503" i="17"/>
  <c r="K511" i="17" s="1"/>
  <c r="J503" i="17"/>
  <c r="J510" i="17" s="1"/>
  <c r="I503" i="17"/>
  <c r="I510" i="17" s="1"/>
  <c r="H503" i="17"/>
  <c r="H510" i="17" s="1"/>
  <c r="G503" i="17"/>
  <c r="G511" i="17" s="1"/>
  <c r="F503" i="17"/>
  <c r="F510" i="17" s="1"/>
  <c r="E503" i="17"/>
  <c r="E510" i="17" s="1"/>
  <c r="D503" i="17"/>
  <c r="D510" i="17" s="1"/>
  <c r="C502" i="17"/>
  <c r="M501" i="17"/>
  <c r="L501" i="17"/>
  <c r="K501" i="17"/>
  <c r="J501" i="17"/>
  <c r="I501" i="17"/>
  <c r="H501" i="17"/>
  <c r="G501" i="17"/>
  <c r="F501" i="17"/>
  <c r="E501" i="17"/>
  <c r="D501" i="17"/>
  <c r="C500" i="17"/>
  <c r="M499" i="17"/>
  <c r="L499" i="17"/>
  <c r="K499" i="17"/>
  <c r="J499" i="17"/>
  <c r="I499" i="17"/>
  <c r="H499" i="17"/>
  <c r="G499" i="17"/>
  <c r="F499" i="17"/>
  <c r="E499" i="17"/>
  <c r="D499" i="17"/>
  <c r="C498" i="17"/>
  <c r="C497" i="17"/>
  <c r="M490" i="17"/>
  <c r="M491" i="17" s="1"/>
  <c r="L490" i="17"/>
  <c r="L491" i="17" s="1"/>
  <c r="K490" i="17"/>
  <c r="K491" i="17" s="1"/>
  <c r="J490" i="17"/>
  <c r="J491" i="17" s="1"/>
  <c r="I490" i="17"/>
  <c r="I491" i="17" s="1"/>
  <c r="H490" i="17"/>
  <c r="H491" i="17" s="1"/>
  <c r="G490" i="17"/>
  <c r="G491" i="17" s="1"/>
  <c r="F490" i="17"/>
  <c r="F491" i="17" s="1"/>
  <c r="E490" i="17"/>
  <c r="E491" i="17" s="1"/>
  <c r="D490" i="17"/>
  <c r="D491" i="17" s="1"/>
  <c r="C489" i="17"/>
  <c r="C488" i="17"/>
  <c r="C487" i="17"/>
  <c r="M485" i="17"/>
  <c r="M492" i="17" s="1"/>
  <c r="L485" i="17"/>
  <c r="L494" i="17" s="1"/>
  <c r="K485" i="17"/>
  <c r="K493" i="17" s="1"/>
  <c r="J485" i="17"/>
  <c r="J492" i="17" s="1"/>
  <c r="I485" i="17"/>
  <c r="I492" i="17" s="1"/>
  <c r="H485" i="17"/>
  <c r="H494" i="17" s="1"/>
  <c r="G485" i="17"/>
  <c r="G493" i="17" s="1"/>
  <c r="F485" i="17"/>
  <c r="F492" i="17" s="1"/>
  <c r="E485" i="17"/>
  <c r="E492" i="17" s="1"/>
  <c r="D485" i="17"/>
  <c r="D494" i="17" s="1"/>
  <c r="C484" i="17"/>
  <c r="M483" i="17"/>
  <c r="L483" i="17"/>
  <c r="K483" i="17"/>
  <c r="J483" i="17"/>
  <c r="I483" i="17"/>
  <c r="H483" i="17"/>
  <c r="G483" i="17"/>
  <c r="F483" i="17"/>
  <c r="E483" i="17"/>
  <c r="D483" i="17"/>
  <c r="C482" i="17"/>
  <c r="M481" i="17"/>
  <c r="L481" i="17"/>
  <c r="K481" i="17"/>
  <c r="J481" i="17"/>
  <c r="I481" i="17"/>
  <c r="H481" i="17"/>
  <c r="G481" i="17"/>
  <c r="F481" i="17"/>
  <c r="E481" i="17"/>
  <c r="D481" i="17"/>
  <c r="C480" i="17"/>
  <c r="C479" i="17"/>
  <c r="M472" i="17"/>
  <c r="M473" i="17" s="1"/>
  <c r="L472" i="17"/>
  <c r="L473" i="17" s="1"/>
  <c r="K472" i="17"/>
  <c r="K473" i="17" s="1"/>
  <c r="J472" i="17"/>
  <c r="J473" i="17" s="1"/>
  <c r="I472" i="17"/>
  <c r="I473" i="17" s="1"/>
  <c r="H472" i="17"/>
  <c r="H473" i="17" s="1"/>
  <c r="G472" i="17"/>
  <c r="G473" i="17" s="1"/>
  <c r="F472" i="17"/>
  <c r="F473" i="17" s="1"/>
  <c r="E472" i="17"/>
  <c r="E473" i="17" s="1"/>
  <c r="D472" i="17"/>
  <c r="D473" i="17" s="1"/>
  <c r="C471" i="17"/>
  <c r="C470" i="17"/>
  <c r="C469" i="17"/>
  <c r="M467" i="17"/>
  <c r="M474" i="17" s="1"/>
  <c r="L467" i="17"/>
  <c r="L476" i="17" s="1"/>
  <c r="K467" i="17"/>
  <c r="K475" i="17" s="1"/>
  <c r="J467" i="17"/>
  <c r="J474" i="17" s="1"/>
  <c r="I467" i="17"/>
  <c r="I474" i="17" s="1"/>
  <c r="H467" i="17"/>
  <c r="H476" i="17" s="1"/>
  <c r="G467" i="17"/>
  <c r="G475" i="17" s="1"/>
  <c r="F467" i="17"/>
  <c r="F474" i="17" s="1"/>
  <c r="E467" i="17"/>
  <c r="E474" i="17" s="1"/>
  <c r="D467" i="17"/>
  <c r="D476" i="17" s="1"/>
  <c r="C466" i="17"/>
  <c r="M465" i="17"/>
  <c r="L465" i="17"/>
  <c r="K465" i="17"/>
  <c r="J465" i="17"/>
  <c r="I465" i="17"/>
  <c r="H465" i="17"/>
  <c r="G465" i="17"/>
  <c r="F465" i="17"/>
  <c r="E465" i="17"/>
  <c r="D465" i="17"/>
  <c r="C464" i="17"/>
  <c r="M463" i="17"/>
  <c r="L463" i="17"/>
  <c r="K463" i="17"/>
  <c r="J463" i="17"/>
  <c r="I463" i="17"/>
  <c r="H463" i="17"/>
  <c r="G463" i="17"/>
  <c r="F463" i="17"/>
  <c r="E463" i="17"/>
  <c r="D463" i="17"/>
  <c r="C462" i="17"/>
  <c r="C461" i="17"/>
  <c r="M454" i="17"/>
  <c r="M455" i="17" s="1"/>
  <c r="L454" i="17"/>
  <c r="L455" i="17" s="1"/>
  <c r="K454" i="17"/>
  <c r="K455" i="17" s="1"/>
  <c r="J454" i="17"/>
  <c r="J455" i="17" s="1"/>
  <c r="I454" i="17"/>
  <c r="I455" i="17" s="1"/>
  <c r="H454" i="17"/>
  <c r="H455" i="17" s="1"/>
  <c r="G454" i="17"/>
  <c r="G455" i="17" s="1"/>
  <c r="F454" i="17"/>
  <c r="F455" i="17" s="1"/>
  <c r="E454" i="17"/>
  <c r="E455" i="17" s="1"/>
  <c r="D454" i="17"/>
  <c r="D455" i="17" s="1"/>
  <c r="C453" i="17"/>
  <c r="C452" i="17"/>
  <c r="C451" i="17"/>
  <c r="M449" i="17"/>
  <c r="M456" i="17" s="1"/>
  <c r="L449" i="17"/>
  <c r="L458" i="17" s="1"/>
  <c r="K449" i="17"/>
  <c r="K457" i="17" s="1"/>
  <c r="J449" i="17"/>
  <c r="J456" i="17" s="1"/>
  <c r="I449" i="17"/>
  <c r="I456" i="17" s="1"/>
  <c r="H449" i="17"/>
  <c r="H458" i="17" s="1"/>
  <c r="G449" i="17"/>
  <c r="G457" i="17" s="1"/>
  <c r="F449" i="17"/>
  <c r="F456" i="17" s="1"/>
  <c r="E449" i="17"/>
  <c r="E456" i="17" s="1"/>
  <c r="D449" i="17"/>
  <c r="D458" i="17" s="1"/>
  <c r="C448" i="17"/>
  <c r="M447" i="17"/>
  <c r="L447" i="17"/>
  <c r="K447" i="17"/>
  <c r="J447" i="17"/>
  <c r="I447" i="17"/>
  <c r="H447" i="17"/>
  <c r="G447" i="17"/>
  <c r="F447" i="17"/>
  <c r="E447" i="17"/>
  <c r="D447" i="17"/>
  <c r="C446" i="17"/>
  <c r="M445" i="17"/>
  <c r="L445" i="17"/>
  <c r="K445" i="17"/>
  <c r="J445" i="17"/>
  <c r="I445" i="17"/>
  <c r="H445" i="17"/>
  <c r="G445" i="17"/>
  <c r="F445" i="17"/>
  <c r="E445" i="17"/>
  <c r="D445" i="17"/>
  <c r="C444" i="17"/>
  <c r="C443" i="17"/>
  <c r="M436" i="17"/>
  <c r="M437" i="17" s="1"/>
  <c r="L436" i="17"/>
  <c r="L437" i="17" s="1"/>
  <c r="K436" i="17"/>
  <c r="K437" i="17" s="1"/>
  <c r="J436" i="17"/>
  <c r="J437" i="17" s="1"/>
  <c r="I436" i="17"/>
  <c r="I437" i="17" s="1"/>
  <c r="H436" i="17"/>
  <c r="H437" i="17" s="1"/>
  <c r="G436" i="17"/>
  <c r="G437" i="17" s="1"/>
  <c r="F436" i="17"/>
  <c r="F437" i="17" s="1"/>
  <c r="E436" i="17"/>
  <c r="E437" i="17" s="1"/>
  <c r="D436" i="17"/>
  <c r="D437" i="17" s="1"/>
  <c r="C435" i="17"/>
  <c r="C434" i="17"/>
  <c r="C433" i="17"/>
  <c r="M431" i="17"/>
  <c r="M438" i="17" s="1"/>
  <c r="L431" i="17"/>
  <c r="L440" i="17" s="1"/>
  <c r="K431" i="17"/>
  <c r="K439" i="17" s="1"/>
  <c r="J431" i="17"/>
  <c r="J438" i="17" s="1"/>
  <c r="I431" i="17"/>
  <c r="I438" i="17" s="1"/>
  <c r="H431" i="17"/>
  <c r="H440" i="17" s="1"/>
  <c r="G431" i="17"/>
  <c r="G439" i="17" s="1"/>
  <c r="F431" i="17"/>
  <c r="F438" i="17" s="1"/>
  <c r="E431" i="17"/>
  <c r="E438" i="17" s="1"/>
  <c r="D431" i="17"/>
  <c r="D440" i="17" s="1"/>
  <c r="C430" i="17"/>
  <c r="M429" i="17"/>
  <c r="L429" i="17"/>
  <c r="K429" i="17"/>
  <c r="J429" i="17"/>
  <c r="I429" i="17"/>
  <c r="H429" i="17"/>
  <c r="G429" i="17"/>
  <c r="F429" i="17"/>
  <c r="E429" i="17"/>
  <c r="D429" i="17"/>
  <c r="C428" i="17"/>
  <c r="M427" i="17"/>
  <c r="L427" i="17"/>
  <c r="K427" i="17"/>
  <c r="J427" i="17"/>
  <c r="I427" i="17"/>
  <c r="H427" i="17"/>
  <c r="G427" i="17"/>
  <c r="F427" i="17"/>
  <c r="E427" i="17"/>
  <c r="D427" i="17"/>
  <c r="C426" i="17"/>
  <c r="C425" i="17"/>
  <c r="M418" i="17"/>
  <c r="M419" i="17" s="1"/>
  <c r="L418" i="17"/>
  <c r="L419" i="17" s="1"/>
  <c r="K418" i="17"/>
  <c r="K419" i="17" s="1"/>
  <c r="J418" i="17"/>
  <c r="J419" i="17" s="1"/>
  <c r="I418" i="17"/>
  <c r="I419" i="17" s="1"/>
  <c r="H418" i="17"/>
  <c r="H419" i="17" s="1"/>
  <c r="G418" i="17"/>
  <c r="G419" i="17" s="1"/>
  <c r="F418" i="17"/>
  <c r="F419" i="17" s="1"/>
  <c r="E418" i="17"/>
  <c r="E419" i="17" s="1"/>
  <c r="D418" i="17"/>
  <c r="D419" i="17" s="1"/>
  <c r="C417" i="17"/>
  <c r="C416" i="17"/>
  <c r="C415" i="17"/>
  <c r="M413" i="17"/>
  <c r="M420" i="17" s="1"/>
  <c r="L413" i="17"/>
  <c r="L422" i="17" s="1"/>
  <c r="K413" i="17"/>
  <c r="K421" i="17" s="1"/>
  <c r="J413" i="17"/>
  <c r="J420" i="17" s="1"/>
  <c r="I413" i="17"/>
  <c r="I420" i="17" s="1"/>
  <c r="H413" i="17"/>
  <c r="H422" i="17" s="1"/>
  <c r="G413" i="17"/>
  <c r="G421" i="17" s="1"/>
  <c r="F413" i="17"/>
  <c r="F420" i="17" s="1"/>
  <c r="E413" i="17"/>
  <c r="E420" i="17" s="1"/>
  <c r="D413" i="17"/>
  <c r="D422" i="17" s="1"/>
  <c r="C412" i="17"/>
  <c r="M411" i="17"/>
  <c r="L411" i="17"/>
  <c r="K411" i="17"/>
  <c r="J411" i="17"/>
  <c r="I411" i="17"/>
  <c r="H411" i="17"/>
  <c r="G411" i="17"/>
  <c r="F411" i="17"/>
  <c r="E411" i="17"/>
  <c r="D411" i="17"/>
  <c r="C410" i="17"/>
  <c r="M409" i="17"/>
  <c r="L409" i="17"/>
  <c r="K409" i="17"/>
  <c r="J409" i="17"/>
  <c r="I409" i="17"/>
  <c r="H409" i="17"/>
  <c r="G409" i="17"/>
  <c r="F409" i="17"/>
  <c r="E409" i="17"/>
  <c r="D409" i="17"/>
  <c r="C408" i="17"/>
  <c r="C407" i="17"/>
  <c r="M400" i="17"/>
  <c r="M401" i="17" s="1"/>
  <c r="L400" i="17"/>
  <c r="L401" i="17" s="1"/>
  <c r="K400" i="17"/>
  <c r="K401" i="17" s="1"/>
  <c r="J400" i="17"/>
  <c r="J401" i="17" s="1"/>
  <c r="I400" i="17"/>
  <c r="I401" i="17" s="1"/>
  <c r="H400" i="17"/>
  <c r="H401" i="17" s="1"/>
  <c r="G400" i="17"/>
  <c r="G401" i="17" s="1"/>
  <c r="F400" i="17"/>
  <c r="F401" i="17" s="1"/>
  <c r="E400" i="17"/>
  <c r="E401" i="17" s="1"/>
  <c r="D400" i="17"/>
  <c r="D401" i="17" s="1"/>
  <c r="C399" i="17"/>
  <c r="C398" i="17"/>
  <c r="C397" i="17"/>
  <c r="M395" i="17"/>
  <c r="M402" i="17" s="1"/>
  <c r="L395" i="17"/>
  <c r="L404" i="17" s="1"/>
  <c r="K395" i="17"/>
  <c r="K404" i="17" s="1"/>
  <c r="J395" i="17"/>
  <c r="J403" i="17" s="1"/>
  <c r="I395" i="17"/>
  <c r="I402" i="17" s="1"/>
  <c r="H395" i="17"/>
  <c r="H402" i="17" s="1"/>
  <c r="G395" i="17"/>
  <c r="G404" i="17" s="1"/>
  <c r="F395" i="17"/>
  <c r="F403" i="17" s="1"/>
  <c r="E395" i="17"/>
  <c r="E402" i="17" s="1"/>
  <c r="D395" i="17"/>
  <c r="D402" i="17" s="1"/>
  <c r="C394" i="17"/>
  <c r="M393" i="17"/>
  <c r="L393" i="17"/>
  <c r="K393" i="17"/>
  <c r="J393" i="17"/>
  <c r="I393" i="17"/>
  <c r="H393" i="17"/>
  <c r="G393" i="17"/>
  <c r="F393" i="17"/>
  <c r="E393" i="17"/>
  <c r="D393" i="17"/>
  <c r="C392" i="17"/>
  <c r="M391" i="17"/>
  <c r="L391" i="17"/>
  <c r="K391" i="17"/>
  <c r="J391" i="17"/>
  <c r="I391" i="17"/>
  <c r="H391" i="17"/>
  <c r="G391" i="17"/>
  <c r="F391" i="17"/>
  <c r="E391" i="17"/>
  <c r="D391" i="17"/>
  <c r="C390" i="17"/>
  <c r="C389" i="17"/>
  <c r="H22" i="5"/>
  <c r="H23" i="5"/>
  <c r="H24" i="5"/>
  <c r="H25" i="5"/>
  <c r="H26" i="5"/>
  <c r="CX50" i="12"/>
  <c r="CX51" i="12"/>
  <c r="CX52" i="12"/>
  <c r="CX53" i="12"/>
  <c r="AD10" i="21" l="1"/>
  <c r="AD19" i="21" s="1"/>
  <c r="AD14" i="4"/>
  <c r="AD45" i="4" s="1"/>
  <c r="Z14" i="4"/>
  <c r="Z10" i="21"/>
  <c r="Z19" i="21" s="1"/>
  <c r="AD8" i="21"/>
  <c r="G460" i="17"/>
  <c r="AE41" i="4"/>
  <c r="G478" i="17"/>
  <c r="AD12" i="21"/>
  <c r="AD15" i="21" s="1"/>
  <c r="AD17" i="21" s="1"/>
  <c r="AF41" i="4"/>
  <c r="G496" i="17"/>
  <c r="AG41" i="4"/>
  <c r="G514" i="17"/>
  <c r="AF8" i="21"/>
  <c r="Z8" i="21"/>
  <c r="G388" i="17"/>
  <c r="Z7" i="21"/>
  <c r="B388" i="17"/>
  <c r="AA7" i="21"/>
  <c r="B406" i="17"/>
  <c r="AC23" i="4"/>
  <c r="AA8" i="21"/>
  <c r="G406" i="17"/>
  <c r="AF7" i="5"/>
  <c r="B424" i="17"/>
  <c r="AG14" i="4"/>
  <c r="BB8" i="15"/>
  <c r="G424" i="17"/>
  <c r="BD7" i="15"/>
  <c r="B442" i="17"/>
  <c r="AH7" i="5"/>
  <c r="B460" i="17"/>
  <c r="BH7" i="15"/>
  <c r="B478" i="17"/>
  <c r="AF40" i="4"/>
  <c r="B496" i="17"/>
  <c r="BL7" i="15"/>
  <c r="B514" i="17"/>
  <c r="BD8" i="15"/>
  <c r="G442" i="17"/>
  <c r="AC109" i="26"/>
  <c r="AC300" i="26"/>
  <c r="AC43" i="26"/>
  <c r="AC116" i="26"/>
  <c r="AC286" i="26"/>
  <c r="AC196" i="26"/>
  <c r="AC301" i="26"/>
  <c r="AC69" i="26"/>
  <c r="AD41" i="4"/>
  <c r="AD7" i="21"/>
  <c r="AE7" i="21"/>
  <c r="AG7" i="21"/>
  <c r="AC40" i="4"/>
  <c r="AC8" i="21"/>
  <c r="AZ7" i="15"/>
  <c r="AE8" i="21"/>
  <c r="AZ8" i="15"/>
  <c r="BF8" i="15"/>
  <c r="AI7" i="5"/>
  <c r="AC41" i="4"/>
  <c r="AJ7" i="5"/>
  <c r="AI8" i="5"/>
  <c r="AE40" i="4"/>
  <c r="AB7" i="21"/>
  <c r="AB41" i="4"/>
  <c r="AK7" i="5"/>
  <c r="AA41" i="4"/>
  <c r="AD8" i="5"/>
  <c r="BH8" i="15"/>
  <c r="Z41" i="4"/>
  <c r="AE8" i="5"/>
  <c r="BJ7" i="15"/>
  <c r="Z40" i="4"/>
  <c r="AF8" i="5"/>
  <c r="BJ8" i="15"/>
  <c r="AG40" i="4"/>
  <c r="AG8" i="5"/>
  <c r="AH8" i="5"/>
  <c r="BL8" i="15"/>
  <c r="AB8" i="21"/>
  <c r="AX7" i="15"/>
  <c r="AD40" i="4"/>
  <c r="AJ8" i="5"/>
  <c r="AX8" i="15"/>
  <c r="AK8" i="5"/>
  <c r="AB40" i="4"/>
  <c r="AD7" i="5"/>
  <c r="AG8" i="21"/>
  <c r="AA40" i="4"/>
  <c r="AE7" i="5"/>
  <c r="BB7" i="15"/>
  <c r="AG7" i="5"/>
  <c r="AC130" i="26"/>
  <c r="AC181" i="26"/>
  <c r="AC183" i="26"/>
  <c r="AC135" i="26"/>
  <c r="AC254" i="26"/>
  <c r="AC42" i="26"/>
  <c r="AC158" i="26"/>
  <c r="AC244" i="26"/>
  <c r="AC280" i="26"/>
  <c r="AC149" i="26"/>
  <c r="AC243" i="26"/>
  <c r="AC159" i="26"/>
  <c r="AC138" i="26"/>
  <c r="AC211" i="26"/>
  <c r="AC288" i="26"/>
  <c r="AC279" i="26"/>
  <c r="AC177" i="26"/>
  <c r="AC86" i="26"/>
  <c r="AC139" i="26"/>
  <c r="AC90" i="26"/>
  <c r="AC47" i="26"/>
  <c r="AC290" i="26"/>
  <c r="AC58" i="26"/>
  <c r="AC133" i="26"/>
  <c r="AC259" i="26"/>
  <c r="AC172" i="26"/>
  <c r="AC23" i="26"/>
  <c r="AC285" i="26"/>
  <c r="AC15" i="26"/>
  <c r="AC296" i="26"/>
  <c r="AC171" i="26"/>
  <c r="AC264" i="26"/>
  <c r="AC129" i="26"/>
  <c r="AC206" i="26"/>
  <c r="AC60" i="26"/>
  <c r="AC157" i="26"/>
  <c r="AC245" i="26"/>
  <c r="AC55" i="26"/>
  <c r="AC237" i="26"/>
  <c r="AC193" i="26"/>
  <c r="AC64" i="26"/>
  <c r="AC75" i="26"/>
  <c r="AC292" i="26"/>
  <c r="AC302" i="26"/>
  <c r="AC265" i="26"/>
  <c r="AC151" i="26"/>
  <c r="AC262" i="26"/>
  <c r="AC222" i="26"/>
  <c r="AC148" i="26"/>
  <c r="AC163" i="26"/>
  <c r="AC240" i="26"/>
  <c r="AC170" i="26"/>
  <c r="AC162" i="26"/>
  <c r="AC32" i="26"/>
  <c r="AC275" i="26"/>
  <c r="AC14" i="26"/>
  <c r="AC153" i="26"/>
  <c r="AC63" i="26"/>
  <c r="AC146" i="26"/>
  <c r="AC106" i="26"/>
  <c r="AC175" i="26"/>
  <c r="AC61" i="26"/>
  <c r="AC236" i="26"/>
  <c r="AC231" i="26"/>
  <c r="AC108" i="26"/>
  <c r="AC154" i="26"/>
  <c r="AC173" i="26"/>
  <c r="AC89" i="26"/>
  <c r="AC85" i="26"/>
  <c r="AC215" i="26"/>
  <c r="AC92" i="26"/>
  <c r="AC112" i="26"/>
  <c r="AC11" i="26"/>
  <c r="AC145" i="26"/>
  <c r="AC221" i="26"/>
  <c r="AC227" i="26"/>
  <c r="AC255" i="26"/>
  <c r="AC134" i="26"/>
  <c r="AC16" i="26"/>
  <c r="AC21" i="26"/>
  <c r="AC39" i="26"/>
  <c r="AC239" i="26"/>
  <c r="AC174" i="26"/>
  <c r="AC161" i="26"/>
  <c r="AC147" i="26"/>
  <c r="AC93" i="26"/>
  <c r="AC12" i="26"/>
  <c r="AC31" i="26"/>
  <c r="AC143" i="26"/>
  <c r="AC233" i="26"/>
  <c r="AC53" i="26"/>
  <c r="AC225" i="26"/>
  <c r="AC29" i="26"/>
  <c r="AC271" i="26"/>
  <c r="AC59" i="26"/>
  <c r="AC295" i="26"/>
  <c r="AC249" i="26"/>
  <c r="AC166" i="26"/>
  <c r="AI304" i="26"/>
  <c r="AC80" i="26"/>
  <c r="AC57" i="26"/>
  <c r="AC189" i="26"/>
  <c r="AC220" i="26"/>
  <c r="AC6" i="26"/>
  <c r="AC269" i="26"/>
  <c r="AC253" i="26"/>
  <c r="AC199" i="26"/>
  <c r="AC113" i="26"/>
  <c r="AC281" i="26"/>
  <c r="AC5" i="26"/>
  <c r="AC44" i="26"/>
  <c r="AC188" i="26"/>
  <c r="AC30" i="26"/>
  <c r="AC214" i="26"/>
  <c r="AC77" i="26"/>
  <c r="AC289" i="26"/>
  <c r="AC76" i="26"/>
  <c r="AC102" i="26"/>
  <c r="AC62" i="26"/>
  <c r="AC167" i="26"/>
  <c r="AC101" i="26"/>
  <c r="AC185" i="26"/>
  <c r="AC223" i="26"/>
  <c r="AC13" i="26"/>
  <c r="R304" i="26"/>
  <c r="AC142" i="26"/>
  <c r="AC126" i="26"/>
  <c r="Y304" i="26"/>
  <c r="Z4" i="26"/>
  <c r="Z304" i="26" s="1"/>
  <c r="Q304" i="26"/>
  <c r="AJ304" i="26"/>
  <c r="AC119" i="26"/>
  <c r="AC287" i="26"/>
  <c r="AD43" i="4"/>
  <c r="AD44" i="4"/>
  <c r="AD42" i="4"/>
  <c r="AD46" i="4" s="1"/>
  <c r="AD23" i="4"/>
  <c r="AB14" i="4"/>
  <c r="AB44" i="4" s="1"/>
  <c r="AC44" i="4"/>
  <c r="AA11" i="21"/>
  <c r="AE11" i="21"/>
  <c r="AA14" i="4"/>
  <c r="AA44" i="4" s="1"/>
  <c r="AF14" i="4"/>
  <c r="AF44" i="4" s="1"/>
  <c r="AG45" i="4"/>
  <c r="AC45" i="4"/>
  <c r="AG44" i="4"/>
  <c r="AG43" i="4"/>
  <c r="AC43" i="4"/>
  <c r="AC46" i="4" s="1"/>
  <c r="J458" i="17"/>
  <c r="AC12" i="21"/>
  <c r="AC15" i="21" s="1"/>
  <c r="AC17" i="21" s="1"/>
  <c r="AG12" i="21"/>
  <c r="AG15" i="21" s="1"/>
  <c r="AG17" i="21" s="1"/>
  <c r="AC18" i="21"/>
  <c r="AG18" i="21"/>
  <c r="AA12" i="21"/>
  <c r="AA15" i="21" s="1"/>
  <c r="AA17" i="21" s="1"/>
  <c r="AB12" i="21"/>
  <c r="AB15" i="21" s="1"/>
  <c r="AB17" i="21" s="1"/>
  <c r="AF12" i="21"/>
  <c r="AF15" i="21" s="1"/>
  <c r="AF17" i="21" s="1"/>
  <c r="Z12" i="21"/>
  <c r="Z15" i="21" s="1"/>
  <c r="Z17" i="21" s="1"/>
  <c r="Z18" i="21"/>
  <c r="CZ55" i="12"/>
  <c r="CP59" i="12"/>
  <c r="CA59" i="12"/>
  <c r="CD59" i="12"/>
  <c r="CG59" i="12"/>
  <c r="BR59" i="12"/>
  <c r="BU59" i="12"/>
  <c r="CZ50" i="12"/>
  <c r="BX59" i="12"/>
  <c r="CZ53" i="12"/>
  <c r="CZ51" i="12"/>
  <c r="CZ52" i="12"/>
  <c r="C499" i="17"/>
  <c r="H529" i="17"/>
  <c r="M530" i="17"/>
  <c r="L439" i="17"/>
  <c r="C526" i="17"/>
  <c r="C527" i="17" s="1"/>
  <c r="L529" i="17"/>
  <c r="I530" i="17"/>
  <c r="C517" i="17"/>
  <c r="E530" i="17"/>
  <c r="D512" i="17"/>
  <c r="D513" i="17" s="1"/>
  <c r="D493" i="17"/>
  <c r="D511" i="17"/>
  <c r="E512" i="17"/>
  <c r="M512" i="17"/>
  <c r="D528" i="17"/>
  <c r="H528" i="17"/>
  <c r="L528" i="17"/>
  <c r="L531" i="17" s="1"/>
  <c r="E529" i="17"/>
  <c r="E531" i="17" s="1"/>
  <c r="I529" i="17"/>
  <c r="M529" i="17"/>
  <c r="F530" i="17"/>
  <c r="J530" i="17"/>
  <c r="L512" i="17"/>
  <c r="G528" i="17"/>
  <c r="K528" i="17"/>
  <c r="D475" i="17"/>
  <c r="C508" i="17"/>
  <c r="C509" i="17" s="1"/>
  <c r="H511" i="17"/>
  <c r="H512" i="17"/>
  <c r="F529" i="17"/>
  <c r="J529" i="17"/>
  <c r="G530" i="17"/>
  <c r="K530" i="17"/>
  <c r="L511" i="17"/>
  <c r="L513" i="17" s="1"/>
  <c r="I512" i="17"/>
  <c r="G510" i="17"/>
  <c r="K510" i="17"/>
  <c r="C490" i="17"/>
  <c r="C491" i="17" s="1"/>
  <c r="H493" i="17"/>
  <c r="M494" i="17"/>
  <c r="E511" i="17"/>
  <c r="I511" i="17"/>
  <c r="I513" i="17" s="1"/>
  <c r="M511" i="17"/>
  <c r="F512" i="17"/>
  <c r="J512" i="17"/>
  <c r="L493" i="17"/>
  <c r="F511" i="17"/>
  <c r="J511" i="17"/>
  <c r="G512" i="17"/>
  <c r="K512" i="17"/>
  <c r="I494" i="17"/>
  <c r="C481" i="17"/>
  <c r="E494" i="17"/>
  <c r="I476" i="17"/>
  <c r="C472" i="17"/>
  <c r="C473" i="17" s="1"/>
  <c r="H475" i="17"/>
  <c r="M476" i="17"/>
  <c r="D492" i="17"/>
  <c r="H492" i="17"/>
  <c r="L492" i="17"/>
  <c r="E493" i="17"/>
  <c r="I493" i="17"/>
  <c r="I495" i="17" s="1"/>
  <c r="M493" i="17"/>
  <c r="F494" i="17"/>
  <c r="J494" i="17"/>
  <c r="G492" i="17"/>
  <c r="K492" i="17"/>
  <c r="D421" i="17"/>
  <c r="L475" i="17"/>
  <c r="F493" i="17"/>
  <c r="J493" i="17"/>
  <c r="G494" i="17"/>
  <c r="K494" i="17"/>
  <c r="C436" i="17"/>
  <c r="C437" i="17" s="1"/>
  <c r="H457" i="17"/>
  <c r="C463" i="17"/>
  <c r="E476" i="17"/>
  <c r="D457" i="17"/>
  <c r="I457" i="17"/>
  <c r="E458" i="17"/>
  <c r="M458" i="17"/>
  <c r="D474" i="17"/>
  <c r="H474" i="17"/>
  <c r="L474" i="17"/>
  <c r="E475" i="17"/>
  <c r="I475" i="17"/>
  <c r="I477" i="17" s="1"/>
  <c r="M475" i="17"/>
  <c r="F476" i="17"/>
  <c r="J476" i="17"/>
  <c r="G474" i="17"/>
  <c r="D439" i="17"/>
  <c r="C454" i="17"/>
  <c r="C455" i="17" s="1"/>
  <c r="E457" i="17"/>
  <c r="J457" i="17"/>
  <c r="J459" i="17" s="1"/>
  <c r="F458" i="17"/>
  <c r="F475" i="17"/>
  <c r="F477" i="17" s="1"/>
  <c r="J475" i="17"/>
  <c r="G476" i="17"/>
  <c r="K476" i="17"/>
  <c r="M457" i="17"/>
  <c r="K474" i="17"/>
  <c r="H439" i="17"/>
  <c r="C445" i="17"/>
  <c r="F457" i="17"/>
  <c r="L457" i="17"/>
  <c r="I458" i="17"/>
  <c r="I440" i="17"/>
  <c r="G456" i="17"/>
  <c r="K456" i="17"/>
  <c r="M440" i="17"/>
  <c r="D456" i="17"/>
  <c r="H456" i="17"/>
  <c r="L456" i="17"/>
  <c r="L459" i="17" s="1"/>
  <c r="I404" i="17"/>
  <c r="G458" i="17"/>
  <c r="K458" i="17"/>
  <c r="C427" i="17"/>
  <c r="E440" i="17"/>
  <c r="G438" i="17"/>
  <c r="K438" i="17"/>
  <c r="C418" i="17"/>
  <c r="C419" i="17" s="1"/>
  <c r="H421" i="17"/>
  <c r="M422" i="17"/>
  <c r="D438" i="17"/>
  <c r="H438" i="17"/>
  <c r="L438" i="17"/>
  <c r="L441" i="17" s="1"/>
  <c r="E439" i="17"/>
  <c r="I439" i="17"/>
  <c r="M439" i="17"/>
  <c r="F440" i="17"/>
  <c r="J440" i="17"/>
  <c r="I422" i="17"/>
  <c r="C391" i="17"/>
  <c r="L421" i="17"/>
  <c r="F439" i="17"/>
  <c r="J439" i="17"/>
  <c r="G440" i="17"/>
  <c r="K440" i="17"/>
  <c r="C409" i="17"/>
  <c r="E422" i="17"/>
  <c r="L403" i="17"/>
  <c r="G420" i="17"/>
  <c r="G403" i="17"/>
  <c r="D404" i="17"/>
  <c r="M404" i="17"/>
  <c r="D420" i="17"/>
  <c r="H420" i="17"/>
  <c r="L420" i="17"/>
  <c r="E421" i="17"/>
  <c r="I421" i="17"/>
  <c r="M421" i="17"/>
  <c r="M423" i="17" s="1"/>
  <c r="F422" i="17"/>
  <c r="J422" i="17"/>
  <c r="D403" i="17"/>
  <c r="K420" i="17"/>
  <c r="C400" i="17"/>
  <c r="C401" i="17" s="1"/>
  <c r="H403" i="17"/>
  <c r="E404" i="17"/>
  <c r="F421" i="17"/>
  <c r="J421" i="17"/>
  <c r="G422" i="17"/>
  <c r="K422" i="17"/>
  <c r="K403" i="17"/>
  <c r="H404" i="17"/>
  <c r="G402" i="17"/>
  <c r="K402" i="17"/>
  <c r="L402" i="17"/>
  <c r="E403" i="17"/>
  <c r="I403" i="17"/>
  <c r="M403" i="17"/>
  <c r="F404" i="17"/>
  <c r="J404" i="17"/>
  <c r="F402" i="17"/>
  <c r="J402" i="17"/>
  <c r="G50" i="12"/>
  <c r="J50" i="12"/>
  <c r="M50" i="12"/>
  <c r="P50" i="12"/>
  <c r="S50" i="12"/>
  <c r="V50" i="12"/>
  <c r="Y50" i="12"/>
  <c r="AB50" i="12"/>
  <c r="AE50" i="12"/>
  <c r="AH50" i="12"/>
  <c r="AK50" i="12"/>
  <c r="AN50" i="12"/>
  <c r="AQ50" i="12"/>
  <c r="AT50" i="12"/>
  <c r="AW50" i="12"/>
  <c r="AZ50" i="12"/>
  <c r="BC50" i="12"/>
  <c r="BF50" i="12"/>
  <c r="BI50" i="12"/>
  <c r="BL50" i="12"/>
  <c r="BO50" i="12"/>
  <c r="CJ50" i="12"/>
  <c r="CS50" i="12"/>
  <c r="G51" i="12"/>
  <c r="J51" i="12"/>
  <c r="M51" i="12"/>
  <c r="P51" i="12"/>
  <c r="S51" i="12"/>
  <c r="V51" i="12"/>
  <c r="Y51" i="12"/>
  <c r="AB51" i="12"/>
  <c r="AE51" i="12"/>
  <c r="AH51" i="12"/>
  <c r="AK51" i="12"/>
  <c r="AN51" i="12"/>
  <c r="AQ51" i="12"/>
  <c r="AT51" i="12"/>
  <c r="AW51" i="12"/>
  <c r="AZ51" i="12"/>
  <c r="BC51" i="12"/>
  <c r="BF51" i="12"/>
  <c r="BI51" i="12"/>
  <c r="BL51" i="12"/>
  <c r="BO51" i="12"/>
  <c r="CJ51" i="12"/>
  <c r="CS51" i="12"/>
  <c r="G52" i="12"/>
  <c r="J52" i="12"/>
  <c r="M52" i="12"/>
  <c r="P52" i="12"/>
  <c r="S52" i="12"/>
  <c r="V52" i="12"/>
  <c r="Y52" i="12"/>
  <c r="AB52" i="12"/>
  <c r="AE52" i="12"/>
  <c r="AH52" i="12"/>
  <c r="AK52" i="12"/>
  <c r="AN52" i="12"/>
  <c r="AQ52" i="12"/>
  <c r="AT52" i="12"/>
  <c r="AW52" i="12"/>
  <c r="AZ52" i="12"/>
  <c r="BC52" i="12"/>
  <c r="BF52" i="12"/>
  <c r="BI52" i="12"/>
  <c r="BL52" i="12"/>
  <c r="BO52" i="12"/>
  <c r="CJ52" i="12"/>
  <c r="CS52" i="12"/>
  <c r="G53" i="12"/>
  <c r="J53" i="12"/>
  <c r="M53" i="12"/>
  <c r="P53" i="12"/>
  <c r="S53" i="12"/>
  <c r="V53" i="12"/>
  <c r="Y53" i="12"/>
  <c r="AB53" i="12"/>
  <c r="AE53" i="12"/>
  <c r="AH53" i="12"/>
  <c r="AK53" i="12"/>
  <c r="AN53" i="12"/>
  <c r="AQ53" i="12"/>
  <c r="AT53" i="12"/>
  <c r="AW53" i="12"/>
  <c r="AZ53" i="12"/>
  <c r="BC53" i="12"/>
  <c r="BF53" i="12"/>
  <c r="BI53" i="12"/>
  <c r="BL53" i="12"/>
  <c r="BO53" i="12"/>
  <c r="CJ53" i="12"/>
  <c r="CS53" i="12"/>
  <c r="G58" i="12"/>
  <c r="J58" i="12"/>
  <c r="M58" i="12"/>
  <c r="P58" i="12"/>
  <c r="S58" i="12"/>
  <c r="V58" i="12"/>
  <c r="Y58" i="12"/>
  <c r="AB58" i="12"/>
  <c r="AE58" i="12"/>
  <c r="AH58" i="12"/>
  <c r="AK58" i="12"/>
  <c r="AN58" i="12"/>
  <c r="AQ58" i="12"/>
  <c r="AT58" i="12"/>
  <c r="AW58" i="12"/>
  <c r="AZ58" i="12"/>
  <c r="BC58" i="12"/>
  <c r="BF58" i="12"/>
  <c r="BI58" i="12"/>
  <c r="BL58" i="12"/>
  <c r="BO58" i="12"/>
  <c r="CJ58" i="12"/>
  <c r="CS58" i="12"/>
  <c r="AW22" i="15"/>
  <c r="AV22" i="15"/>
  <c r="AU22" i="15"/>
  <c r="AT22" i="15"/>
  <c r="AS22" i="15"/>
  <c r="AR22" i="15"/>
  <c r="AQ22" i="15"/>
  <c r="AP22" i="15"/>
  <c r="AO22" i="15"/>
  <c r="AN22" i="15"/>
  <c r="AM22" i="15"/>
  <c r="AL22" i="15"/>
  <c r="AK22" i="15"/>
  <c r="AJ22" i="15"/>
  <c r="AI22" i="15"/>
  <c r="AH22" i="15"/>
  <c r="AG22" i="15"/>
  <c r="AF22" i="15"/>
  <c r="AE22" i="15"/>
  <c r="AD22" i="15"/>
  <c r="C318" i="17"/>
  <c r="M382" i="17"/>
  <c r="M383" i="17" s="1"/>
  <c r="L382" i="17"/>
  <c r="L383" i="17" s="1"/>
  <c r="K382" i="17"/>
  <c r="K383" i="17" s="1"/>
  <c r="J382" i="17"/>
  <c r="J383" i="17" s="1"/>
  <c r="I382" i="17"/>
  <c r="I383" i="17" s="1"/>
  <c r="H382" i="17"/>
  <c r="H383" i="17" s="1"/>
  <c r="G382" i="17"/>
  <c r="G383" i="17" s="1"/>
  <c r="F382" i="17"/>
  <c r="F383" i="17" s="1"/>
  <c r="E382" i="17"/>
  <c r="E383" i="17" s="1"/>
  <c r="D382" i="17"/>
  <c r="D383" i="17" s="1"/>
  <c r="C381" i="17"/>
  <c r="C380" i="17"/>
  <c r="C379" i="17"/>
  <c r="M377" i="17"/>
  <c r="M384" i="17" s="1"/>
  <c r="L377" i="17"/>
  <c r="L386" i="17" s="1"/>
  <c r="K377" i="17"/>
  <c r="J377" i="17"/>
  <c r="J384" i="17" s="1"/>
  <c r="I377" i="17"/>
  <c r="I384" i="17" s="1"/>
  <c r="H377" i="17"/>
  <c r="H386" i="17" s="1"/>
  <c r="G377" i="17"/>
  <c r="G384" i="17" s="1"/>
  <c r="F377" i="17"/>
  <c r="F384" i="17" s="1"/>
  <c r="E377" i="17"/>
  <c r="E384" i="17" s="1"/>
  <c r="D377" i="17"/>
  <c r="D386" i="17" s="1"/>
  <c r="C376" i="17"/>
  <c r="M375" i="17"/>
  <c r="L375" i="17"/>
  <c r="K375" i="17"/>
  <c r="J375" i="17"/>
  <c r="I375" i="17"/>
  <c r="H375" i="17"/>
  <c r="G375" i="17"/>
  <c r="F375" i="17"/>
  <c r="E375" i="17"/>
  <c r="D375" i="17"/>
  <c r="C374" i="17"/>
  <c r="M373" i="17"/>
  <c r="L373" i="17"/>
  <c r="K373" i="17"/>
  <c r="J373" i="17"/>
  <c r="I373" i="17"/>
  <c r="H373" i="17"/>
  <c r="G373" i="17"/>
  <c r="F373" i="17"/>
  <c r="E373" i="17"/>
  <c r="D373" i="17"/>
  <c r="C372" i="17"/>
  <c r="C371" i="17"/>
  <c r="M364" i="17"/>
  <c r="M365" i="17" s="1"/>
  <c r="L364" i="17"/>
  <c r="L365" i="17" s="1"/>
  <c r="K364" i="17"/>
  <c r="K365" i="17" s="1"/>
  <c r="J364" i="17"/>
  <c r="J365" i="17" s="1"/>
  <c r="I364" i="17"/>
  <c r="I365" i="17" s="1"/>
  <c r="H364" i="17"/>
  <c r="H365" i="17" s="1"/>
  <c r="G364" i="17"/>
  <c r="G365" i="17" s="1"/>
  <c r="F364" i="17"/>
  <c r="F365" i="17" s="1"/>
  <c r="E364" i="17"/>
  <c r="E365" i="17" s="1"/>
  <c r="D364" i="17"/>
  <c r="D365" i="17" s="1"/>
  <c r="C363" i="17"/>
  <c r="C362" i="17"/>
  <c r="C361" i="17"/>
  <c r="M359" i="17"/>
  <c r="L359" i="17"/>
  <c r="L366" i="17" s="1"/>
  <c r="K359" i="17"/>
  <c r="K366" i="17" s="1"/>
  <c r="J359" i="17"/>
  <c r="J368" i="17" s="1"/>
  <c r="I359" i="17"/>
  <c r="I366" i="17" s="1"/>
  <c r="H359" i="17"/>
  <c r="H366" i="17" s="1"/>
  <c r="G359" i="17"/>
  <c r="G366" i="17" s="1"/>
  <c r="F359" i="17"/>
  <c r="F368" i="17" s="1"/>
  <c r="E359" i="17"/>
  <c r="D359" i="17"/>
  <c r="D366" i="17" s="1"/>
  <c r="C358" i="17"/>
  <c r="M357" i="17"/>
  <c r="L357" i="17"/>
  <c r="K357" i="17"/>
  <c r="J357" i="17"/>
  <c r="I357" i="17"/>
  <c r="H357" i="17"/>
  <c r="G357" i="17"/>
  <c r="F357" i="17"/>
  <c r="E357" i="17"/>
  <c r="D357" i="17"/>
  <c r="C356" i="17"/>
  <c r="M355" i="17"/>
  <c r="L355" i="17"/>
  <c r="K355" i="17"/>
  <c r="J355" i="17"/>
  <c r="I355" i="17"/>
  <c r="H355" i="17"/>
  <c r="G355" i="17"/>
  <c r="F355" i="17"/>
  <c r="E355" i="17"/>
  <c r="D355" i="17"/>
  <c r="C354" i="17"/>
  <c r="C353" i="17"/>
  <c r="M346" i="17"/>
  <c r="M347" i="17" s="1"/>
  <c r="L346" i="17"/>
  <c r="L347" i="17" s="1"/>
  <c r="K346" i="17"/>
  <c r="K347" i="17" s="1"/>
  <c r="J346" i="17"/>
  <c r="J347" i="17" s="1"/>
  <c r="I346" i="17"/>
  <c r="I347" i="17" s="1"/>
  <c r="H346" i="17"/>
  <c r="H347" i="17" s="1"/>
  <c r="G346" i="17"/>
  <c r="G347" i="17" s="1"/>
  <c r="F346" i="17"/>
  <c r="F347" i="17" s="1"/>
  <c r="E346" i="17"/>
  <c r="E347" i="17" s="1"/>
  <c r="D346" i="17"/>
  <c r="D347" i="17" s="1"/>
  <c r="C345" i="17"/>
  <c r="C344" i="17"/>
  <c r="C343" i="17"/>
  <c r="M341" i="17"/>
  <c r="M348" i="17" s="1"/>
  <c r="L341" i="17"/>
  <c r="L350" i="17" s="1"/>
  <c r="K341" i="17"/>
  <c r="K348" i="17" s="1"/>
  <c r="J341" i="17"/>
  <c r="J348" i="17" s="1"/>
  <c r="I341" i="17"/>
  <c r="I348" i="17" s="1"/>
  <c r="H341" i="17"/>
  <c r="H350" i="17" s="1"/>
  <c r="G341" i="17"/>
  <c r="F341" i="17"/>
  <c r="F348" i="17" s="1"/>
  <c r="E341" i="17"/>
  <c r="E348" i="17" s="1"/>
  <c r="D341" i="17"/>
  <c r="D350" i="17" s="1"/>
  <c r="C340" i="17"/>
  <c r="M339" i="17"/>
  <c r="L339" i="17"/>
  <c r="K339" i="17"/>
  <c r="J339" i="17"/>
  <c r="I339" i="17"/>
  <c r="H339" i="17"/>
  <c r="G339" i="17"/>
  <c r="F339" i="17"/>
  <c r="E339" i="17"/>
  <c r="D339" i="17"/>
  <c r="C338" i="17"/>
  <c r="M337" i="17"/>
  <c r="L337" i="17"/>
  <c r="K337" i="17"/>
  <c r="J337" i="17"/>
  <c r="I337" i="17"/>
  <c r="H337" i="17"/>
  <c r="G337" i="17"/>
  <c r="F337" i="17"/>
  <c r="E337" i="17"/>
  <c r="D337" i="17"/>
  <c r="C336" i="17"/>
  <c r="C335" i="17"/>
  <c r="M328" i="17"/>
  <c r="M329" i="17" s="1"/>
  <c r="L328" i="17"/>
  <c r="L329" i="17" s="1"/>
  <c r="K328" i="17"/>
  <c r="K329" i="17" s="1"/>
  <c r="J328" i="17"/>
  <c r="J329" i="17" s="1"/>
  <c r="I328" i="17"/>
  <c r="I329" i="17" s="1"/>
  <c r="H328" i="17"/>
  <c r="H329" i="17" s="1"/>
  <c r="G328" i="17"/>
  <c r="G329" i="17" s="1"/>
  <c r="F328" i="17"/>
  <c r="F329" i="17" s="1"/>
  <c r="E328" i="17"/>
  <c r="E329" i="17" s="1"/>
  <c r="D328" i="17"/>
  <c r="D329" i="17" s="1"/>
  <c r="C327" i="17"/>
  <c r="C326" i="17"/>
  <c r="C325" i="17"/>
  <c r="M323" i="17"/>
  <c r="L323" i="17"/>
  <c r="L330" i="17" s="1"/>
  <c r="K323" i="17"/>
  <c r="K330" i="17" s="1"/>
  <c r="J323" i="17"/>
  <c r="J332" i="17" s="1"/>
  <c r="I323" i="17"/>
  <c r="I330" i="17" s="1"/>
  <c r="H323" i="17"/>
  <c r="H330" i="17" s="1"/>
  <c r="G323" i="17"/>
  <c r="G330" i="17" s="1"/>
  <c r="F323" i="17"/>
  <c r="F332" i="17" s="1"/>
  <c r="E323" i="17"/>
  <c r="E330" i="17" s="1"/>
  <c r="D323" i="17"/>
  <c r="D330" i="17" s="1"/>
  <c r="C322" i="17"/>
  <c r="M321" i="17"/>
  <c r="L321" i="17"/>
  <c r="K321" i="17"/>
  <c r="J321" i="17"/>
  <c r="I321" i="17"/>
  <c r="H321" i="17"/>
  <c r="G321" i="17"/>
  <c r="F321" i="17"/>
  <c r="E321" i="17"/>
  <c r="D321" i="17"/>
  <c r="C320" i="17"/>
  <c r="M319" i="17"/>
  <c r="L319" i="17"/>
  <c r="K319" i="17"/>
  <c r="J319" i="17"/>
  <c r="I319" i="17"/>
  <c r="H319" i="17"/>
  <c r="G319" i="17"/>
  <c r="F319" i="17"/>
  <c r="E319" i="17"/>
  <c r="D319" i="17"/>
  <c r="C317" i="17"/>
  <c r="M310" i="17"/>
  <c r="M311" i="17" s="1"/>
  <c r="L310" i="17"/>
  <c r="L311" i="17" s="1"/>
  <c r="K310" i="17"/>
  <c r="K311" i="17" s="1"/>
  <c r="J310" i="17"/>
  <c r="J311" i="17" s="1"/>
  <c r="I310" i="17"/>
  <c r="I311" i="17" s="1"/>
  <c r="H310" i="17"/>
  <c r="H311" i="17" s="1"/>
  <c r="G310" i="17"/>
  <c r="G311" i="17" s="1"/>
  <c r="F310" i="17"/>
  <c r="F311" i="17" s="1"/>
  <c r="E310" i="17"/>
  <c r="E311" i="17" s="1"/>
  <c r="D310" i="17"/>
  <c r="D311" i="17" s="1"/>
  <c r="C309" i="17"/>
  <c r="C308" i="17"/>
  <c r="C307" i="17"/>
  <c r="M305" i="17"/>
  <c r="M312" i="17" s="1"/>
  <c r="L305" i="17"/>
  <c r="L314" i="17" s="1"/>
  <c r="K305" i="17"/>
  <c r="J305" i="17"/>
  <c r="J312" i="17" s="1"/>
  <c r="I305" i="17"/>
  <c r="I312" i="17" s="1"/>
  <c r="H305" i="17"/>
  <c r="H314" i="17" s="1"/>
  <c r="G305" i="17"/>
  <c r="G312" i="17" s="1"/>
  <c r="F305" i="17"/>
  <c r="F312" i="17" s="1"/>
  <c r="E305" i="17"/>
  <c r="E312" i="17" s="1"/>
  <c r="D305" i="17"/>
  <c r="D314" i="17" s="1"/>
  <c r="C304" i="17"/>
  <c r="M303" i="17"/>
  <c r="L303" i="17"/>
  <c r="K303" i="17"/>
  <c r="J303" i="17"/>
  <c r="I303" i="17"/>
  <c r="H303" i="17"/>
  <c r="G303" i="17"/>
  <c r="F303" i="17"/>
  <c r="E303" i="17"/>
  <c r="D303" i="17"/>
  <c r="C302" i="17"/>
  <c r="M301" i="17"/>
  <c r="L301" i="17"/>
  <c r="K301" i="17"/>
  <c r="J301" i="17"/>
  <c r="I301" i="17"/>
  <c r="H301" i="17"/>
  <c r="G301" i="17"/>
  <c r="F301" i="17"/>
  <c r="E301" i="17"/>
  <c r="D301" i="17"/>
  <c r="C300" i="17"/>
  <c r="C299" i="17"/>
  <c r="M292" i="17"/>
  <c r="M293" i="17" s="1"/>
  <c r="L292" i="17"/>
  <c r="L293" i="17" s="1"/>
  <c r="K292" i="17"/>
  <c r="K293" i="17" s="1"/>
  <c r="J292" i="17"/>
  <c r="J293" i="17" s="1"/>
  <c r="I292" i="17"/>
  <c r="I293" i="17" s="1"/>
  <c r="H292" i="17"/>
  <c r="H293" i="17" s="1"/>
  <c r="G292" i="17"/>
  <c r="G293" i="17" s="1"/>
  <c r="F292" i="17"/>
  <c r="F293" i="17" s="1"/>
  <c r="E292" i="17"/>
  <c r="E293" i="17" s="1"/>
  <c r="D292" i="17"/>
  <c r="D293" i="17" s="1"/>
  <c r="C291" i="17"/>
  <c r="C290" i="17"/>
  <c r="C289" i="17"/>
  <c r="M287" i="17"/>
  <c r="L287" i="17"/>
  <c r="K287" i="17"/>
  <c r="K296" i="17" s="1"/>
  <c r="J287" i="17"/>
  <c r="J295" i="17" s="1"/>
  <c r="I287" i="17"/>
  <c r="I294" i="17" s="1"/>
  <c r="H287" i="17"/>
  <c r="H294" i="17" s="1"/>
  <c r="G287" i="17"/>
  <c r="F287" i="17"/>
  <c r="E287" i="17"/>
  <c r="E294" i="17" s="1"/>
  <c r="D287" i="17"/>
  <c r="C286" i="17"/>
  <c r="M285" i="17"/>
  <c r="L285" i="17"/>
  <c r="K285" i="17"/>
  <c r="J285" i="17"/>
  <c r="I285" i="17"/>
  <c r="H285" i="17"/>
  <c r="G285" i="17"/>
  <c r="F285" i="17"/>
  <c r="E285" i="17"/>
  <c r="D285" i="17"/>
  <c r="C284" i="17"/>
  <c r="M283" i="17"/>
  <c r="L283" i="17"/>
  <c r="K283" i="17"/>
  <c r="J283" i="17"/>
  <c r="I283" i="17"/>
  <c r="H283" i="17"/>
  <c r="G283" i="17"/>
  <c r="F283" i="17"/>
  <c r="E283" i="17"/>
  <c r="D283" i="17"/>
  <c r="C282" i="17"/>
  <c r="C281" i="17"/>
  <c r="M274" i="17"/>
  <c r="M275" i="17" s="1"/>
  <c r="L274" i="17"/>
  <c r="L275" i="17" s="1"/>
  <c r="K274" i="17"/>
  <c r="K275" i="17" s="1"/>
  <c r="J274" i="17"/>
  <c r="J275" i="17" s="1"/>
  <c r="I274" i="17"/>
  <c r="I275" i="17" s="1"/>
  <c r="H274" i="17"/>
  <c r="H275" i="17" s="1"/>
  <c r="G274" i="17"/>
  <c r="G275" i="17" s="1"/>
  <c r="F274" i="17"/>
  <c r="F275" i="17" s="1"/>
  <c r="E274" i="17"/>
  <c r="E275" i="17" s="1"/>
  <c r="D274" i="17"/>
  <c r="D275" i="17" s="1"/>
  <c r="C273" i="17"/>
  <c r="C272" i="17"/>
  <c r="C271" i="17"/>
  <c r="M269" i="17"/>
  <c r="M276" i="17" s="1"/>
  <c r="L269" i="17"/>
  <c r="L278" i="17" s="1"/>
  <c r="K269" i="17"/>
  <c r="K277" i="17" s="1"/>
  <c r="J269" i="17"/>
  <c r="J276" i="17" s="1"/>
  <c r="I269" i="17"/>
  <c r="I276" i="17" s="1"/>
  <c r="H269" i="17"/>
  <c r="H278" i="17" s="1"/>
  <c r="G269" i="17"/>
  <c r="G277" i="17" s="1"/>
  <c r="F269" i="17"/>
  <c r="F276" i="17" s="1"/>
  <c r="E269" i="17"/>
  <c r="E276" i="17" s="1"/>
  <c r="D269" i="17"/>
  <c r="D278" i="17" s="1"/>
  <c r="C268" i="17"/>
  <c r="M267" i="17"/>
  <c r="L267" i="17"/>
  <c r="K267" i="17"/>
  <c r="J267" i="17"/>
  <c r="I267" i="17"/>
  <c r="H267" i="17"/>
  <c r="G267" i="17"/>
  <c r="F267" i="17"/>
  <c r="E267" i="17"/>
  <c r="D267" i="17"/>
  <c r="C266" i="17"/>
  <c r="M265" i="17"/>
  <c r="L265" i="17"/>
  <c r="K265" i="17"/>
  <c r="J265" i="17"/>
  <c r="I265" i="17"/>
  <c r="H265" i="17"/>
  <c r="G265" i="17"/>
  <c r="F265" i="17"/>
  <c r="E265" i="17"/>
  <c r="D265" i="17"/>
  <c r="C264" i="17"/>
  <c r="C263" i="17"/>
  <c r="M256" i="17"/>
  <c r="M257" i="17" s="1"/>
  <c r="L256" i="17"/>
  <c r="L257" i="17" s="1"/>
  <c r="K256" i="17"/>
  <c r="K257" i="17" s="1"/>
  <c r="J256" i="17"/>
  <c r="J257" i="17" s="1"/>
  <c r="I256" i="17"/>
  <c r="I257" i="17" s="1"/>
  <c r="H256" i="17"/>
  <c r="H257" i="17" s="1"/>
  <c r="G256" i="17"/>
  <c r="G257" i="17" s="1"/>
  <c r="F256" i="17"/>
  <c r="F257" i="17" s="1"/>
  <c r="E256" i="17"/>
  <c r="E257" i="17" s="1"/>
  <c r="D256" i="17"/>
  <c r="D257" i="17" s="1"/>
  <c r="C255" i="17"/>
  <c r="C254" i="17"/>
  <c r="C253" i="17"/>
  <c r="M251" i="17"/>
  <c r="M259" i="17" s="1"/>
  <c r="L251" i="17"/>
  <c r="L258" i="17" s="1"/>
  <c r="K251" i="17"/>
  <c r="K258" i="17" s="1"/>
  <c r="J251" i="17"/>
  <c r="J260" i="17" s="1"/>
  <c r="I251" i="17"/>
  <c r="I259" i="17" s="1"/>
  <c r="H251" i="17"/>
  <c r="H258" i="17" s="1"/>
  <c r="G251" i="17"/>
  <c r="G258" i="17" s="1"/>
  <c r="F251" i="17"/>
  <c r="F260" i="17" s="1"/>
  <c r="E251" i="17"/>
  <c r="E259" i="17" s="1"/>
  <c r="D251" i="17"/>
  <c r="D258" i="17" s="1"/>
  <c r="C250" i="17"/>
  <c r="M249" i="17"/>
  <c r="L249" i="17"/>
  <c r="K249" i="17"/>
  <c r="J249" i="17"/>
  <c r="I249" i="17"/>
  <c r="H249" i="17"/>
  <c r="G249" i="17"/>
  <c r="F249" i="17"/>
  <c r="E249" i="17"/>
  <c r="D249" i="17"/>
  <c r="C248" i="17"/>
  <c r="M247" i="17"/>
  <c r="L247" i="17"/>
  <c r="K247" i="17"/>
  <c r="J247" i="17"/>
  <c r="I247" i="17"/>
  <c r="H247" i="17"/>
  <c r="G247" i="17"/>
  <c r="F247" i="17"/>
  <c r="E247" i="17"/>
  <c r="D247" i="17"/>
  <c r="C246" i="17"/>
  <c r="C245" i="17"/>
  <c r="M238" i="17"/>
  <c r="M239" i="17" s="1"/>
  <c r="L238" i="17"/>
  <c r="L239" i="17" s="1"/>
  <c r="K238" i="17"/>
  <c r="K239" i="17" s="1"/>
  <c r="J238" i="17"/>
  <c r="J239" i="17" s="1"/>
  <c r="I238" i="17"/>
  <c r="I239" i="17" s="1"/>
  <c r="H238" i="17"/>
  <c r="H239" i="17" s="1"/>
  <c r="G238" i="17"/>
  <c r="G239" i="17" s="1"/>
  <c r="F238" i="17"/>
  <c r="F239" i="17" s="1"/>
  <c r="E238" i="17"/>
  <c r="E239" i="17" s="1"/>
  <c r="D238" i="17"/>
  <c r="D239" i="17" s="1"/>
  <c r="C237" i="17"/>
  <c r="C236" i="17"/>
  <c r="C235" i="17"/>
  <c r="M233" i="17"/>
  <c r="M240" i="17" s="1"/>
  <c r="L233" i="17"/>
  <c r="L242" i="17" s="1"/>
  <c r="K233" i="17"/>
  <c r="K241" i="17" s="1"/>
  <c r="J233" i="17"/>
  <c r="J240" i="17" s="1"/>
  <c r="I233" i="17"/>
  <c r="I240" i="17" s="1"/>
  <c r="H233" i="17"/>
  <c r="H242" i="17" s="1"/>
  <c r="G233" i="17"/>
  <c r="G241" i="17" s="1"/>
  <c r="F233" i="17"/>
  <c r="F240" i="17" s="1"/>
  <c r="E233" i="17"/>
  <c r="E240" i="17" s="1"/>
  <c r="D233" i="17"/>
  <c r="D242" i="17" s="1"/>
  <c r="C232" i="17"/>
  <c r="M231" i="17"/>
  <c r="L231" i="17"/>
  <c r="K231" i="17"/>
  <c r="J231" i="17"/>
  <c r="I231" i="17"/>
  <c r="H231" i="17"/>
  <c r="G231" i="17"/>
  <c r="F231" i="17"/>
  <c r="E231" i="17"/>
  <c r="D231" i="17"/>
  <c r="C230" i="17"/>
  <c r="M229" i="17"/>
  <c r="L229" i="17"/>
  <c r="K229" i="17"/>
  <c r="J229" i="17"/>
  <c r="I229" i="17"/>
  <c r="H229" i="17"/>
  <c r="G229" i="17"/>
  <c r="F229" i="17"/>
  <c r="E229" i="17"/>
  <c r="D229" i="17"/>
  <c r="C228" i="17"/>
  <c r="C227" i="17"/>
  <c r="M220" i="17"/>
  <c r="M221" i="17" s="1"/>
  <c r="L220" i="17"/>
  <c r="L221" i="17" s="1"/>
  <c r="K220" i="17"/>
  <c r="K221" i="17" s="1"/>
  <c r="J220" i="17"/>
  <c r="J221" i="17" s="1"/>
  <c r="I220" i="17"/>
  <c r="I221" i="17" s="1"/>
  <c r="H220" i="17"/>
  <c r="H221" i="17" s="1"/>
  <c r="G220" i="17"/>
  <c r="G221" i="17" s="1"/>
  <c r="F220" i="17"/>
  <c r="F221" i="17" s="1"/>
  <c r="E220" i="17"/>
  <c r="E221" i="17" s="1"/>
  <c r="D220" i="17"/>
  <c r="D221" i="17" s="1"/>
  <c r="C219" i="17"/>
  <c r="C218" i="17"/>
  <c r="C217" i="17"/>
  <c r="M215" i="17"/>
  <c r="M223" i="17" s="1"/>
  <c r="L215" i="17"/>
  <c r="L222" i="17" s="1"/>
  <c r="K215" i="17"/>
  <c r="K222" i="17" s="1"/>
  <c r="J215" i="17"/>
  <c r="J224" i="17" s="1"/>
  <c r="I215" i="17"/>
  <c r="I223" i="17" s="1"/>
  <c r="H215" i="17"/>
  <c r="H222" i="17" s="1"/>
  <c r="G215" i="17"/>
  <c r="G222" i="17" s="1"/>
  <c r="F215" i="17"/>
  <c r="F224" i="17" s="1"/>
  <c r="E215" i="17"/>
  <c r="E223" i="17" s="1"/>
  <c r="D215" i="17"/>
  <c r="D222" i="17" s="1"/>
  <c r="C214" i="17"/>
  <c r="M213" i="17"/>
  <c r="L213" i="17"/>
  <c r="K213" i="17"/>
  <c r="J213" i="17"/>
  <c r="I213" i="17"/>
  <c r="H213" i="17"/>
  <c r="G213" i="17"/>
  <c r="F213" i="17"/>
  <c r="E213" i="17"/>
  <c r="D213" i="17"/>
  <c r="C212" i="17"/>
  <c r="M211" i="17"/>
  <c r="L211" i="17"/>
  <c r="K211" i="17"/>
  <c r="J211" i="17"/>
  <c r="I211" i="17"/>
  <c r="H211" i="17"/>
  <c r="G211" i="17"/>
  <c r="F211" i="17"/>
  <c r="E211" i="17"/>
  <c r="D211" i="17"/>
  <c r="C210" i="17"/>
  <c r="C209" i="17"/>
  <c r="Q21" i="4"/>
  <c r="R21" i="4"/>
  <c r="S21" i="4"/>
  <c r="T21" i="4"/>
  <c r="U21" i="4"/>
  <c r="V21" i="4"/>
  <c r="W21" i="4"/>
  <c r="X21" i="4"/>
  <c r="Y21" i="4"/>
  <c r="Y23" i="4" s="1"/>
  <c r="AC27" i="5"/>
  <c r="AB27" i="5"/>
  <c r="X12" i="4" s="1"/>
  <c r="AA27" i="5"/>
  <c r="W12" i="4" s="1"/>
  <c r="W14" i="4" s="1"/>
  <c r="W42" i="4" s="1"/>
  <c r="Z27" i="5"/>
  <c r="V12" i="4" s="1"/>
  <c r="Y27" i="5"/>
  <c r="U12" i="4" s="1"/>
  <c r="X27" i="5"/>
  <c r="T12" i="4" s="1"/>
  <c r="W27" i="5"/>
  <c r="S12" i="4" s="1"/>
  <c r="V27" i="5"/>
  <c r="R12" i="4" s="1"/>
  <c r="U27" i="5"/>
  <c r="Q12" i="4" s="1"/>
  <c r="Q14" i="4" s="1"/>
  <c r="Q42" i="4" s="1"/>
  <c r="Q13" i="4"/>
  <c r="R13" i="4"/>
  <c r="S13" i="4"/>
  <c r="T13" i="4"/>
  <c r="U13" i="4"/>
  <c r="V13" i="4"/>
  <c r="W13" i="4"/>
  <c r="X13" i="4"/>
  <c r="Y45" i="4"/>
  <c r="Q9" i="21"/>
  <c r="Q18" i="21" s="1"/>
  <c r="R9" i="21"/>
  <c r="R18" i="21" s="1"/>
  <c r="S9" i="21"/>
  <c r="S18" i="21" s="1"/>
  <c r="T9" i="21"/>
  <c r="T18" i="21" s="1"/>
  <c r="U9" i="21"/>
  <c r="U18" i="21" s="1"/>
  <c r="V9" i="21"/>
  <c r="V18" i="21" s="1"/>
  <c r="W9" i="21"/>
  <c r="W18" i="21" s="1"/>
  <c r="X9" i="21"/>
  <c r="X18" i="21" s="1"/>
  <c r="Y9" i="21"/>
  <c r="Y18" i="21" s="1"/>
  <c r="X9" i="4"/>
  <c r="G352" i="17" s="1"/>
  <c r="W9" i="4"/>
  <c r="G334" i="17" s="1"/>
  <c r="V9" i="4"/>
  <c r="G316" i="17" s="1"/>
  <c r="U9" i="4"/>
  <c r="G298" i="17" s="1"/>
  <c r="T9" i="4"/>
  <c r="G280" i="17" s="1"/>
  <c r="S9" i="4"/>
  <c r="G262" i="17" s="1"/>
  <c r="R9" i="4"/>
  <c r="Q9" i="4"/>
  <c r="P9" i="4"/>
  <c r="X8" i="4"/>
  <c r="B352" i="17" s="1"/>
  <c r="W8" i="4"/>
  <c r="B334" i="17" s="1"/>
  <c r="V8" i="4"/>
  <c r="B316" i="17" s="1"/>
  <c r="U8" i="4"/>
  <c r="B298" i="17" s="1"/>
  <c r="T8" i="4"/>
  <c r="B280" i="17" s="1"/>
  <c r="S8" i="4"/>
  <c r="R8" i="4"/>
  <c r="Q8" i="4"/>
  <c r="P8" i="4"/>
  <c r="CY12" i="12"/>
  <c r="CY13" i="12"/>
  <c r="CY14" i="12"/>
  <c r="CY15" i="12"/>
  <c r="CY16" i="12"/>
  <c r="CY17" i="12"/>
  <c r="CY18" i="12"/>
  <c r="CY19" i="12"/>
  <c r="CY20" i="12"/>
  <c r="CY21" i="12"/>
  <c r="CY22" i="12"/>
  <c r="CY23" i="12"/>
  <c r="CY24" i="12"/>
  <c r="CY11" i="12"/>
  <c r="BN59" i="12"/>
  <c r="BM59" i="12"/>
  <c r="X11" i="4" s="1"/>
  <c r="BK59" i="12"/>
  <c r="BJ59" i="12"/>
  <c r="W11" i="4" s="1"/>
  <c r="BH59" i="12"/>
  <c r="BG59" i="12"/>
  <c r="V11" i="4" s="1"/>
  <c r="BE59" i="12"/>
  <c r="BD59" i="12"/>
  <c r="U11" i="4" s="1"/>
  <c r="BB59" i="12"/>
  <c r="BA59" i="12"/>
  <c r="T11" i="4" s="1"/>
  <c r="AY59" i="12"/>
  <c r="AX59" i="12"/>
  <c r="S11" i="4" s="1"/>
  <c r="BO49" i="12"/>
  <c r="BL49" i="12"/>
  <c r="BI49" i="12"/>
  <c r="BF49" i="12"/>
  <c r="BC49" i="12"/>
  <c r="AZ49" i="12"/>
  <c r="BO48" i="12"/>
  <c r="BL48" i="12"/>
  <c r="BI48" i="12"/>
  <c r="BF48" i="12"/>
  <c r="BC48" i="12"/>
  <c r="AZ48" i="12"/>
  <c r="BO47" i="12"/>
  <c r="BL47" i="12"/>
  <c r="BI47" i="12"/>
  <c r="BF47" i="12"/>
  <c r="BC47" i="12"/>
  <c r="AZ47" i="12"/>
  <c r="BO46" i="12"/>
  <c r="BL46" i="12"/>
  <c r="BI46" i="12"/>
  <c r="BF46" i="12"/>
  <c r="BC46" i="12"/>
  <c r="AZ46" i="12"/>
  <c r="BO45" i="12"/>
  <c r="BL45" i="12"/>
  <c r="BI45" i="12"/>
  <c r="BF45" i="12"/>
  <c r="BC45" i="12"/>
  <c r="AZ45" i="12"/>
  <c r="BO44" i="12"/>
  <c r="BL44" i="12"/>
  <c r="BI44" i="12"/>
  <c r="BF44" i="12"/>
  <c r="BC44" i="12"/>
  <c r="AZ44" i="12"/>
  <c r="BO43" i="12"/>
  <c r="BL43" i="12"/>
  <c r="BI43" i="12"/>
  <c r="BF43" i="12"/>
  <c r="BC43" i="12"/>
  <c r="AZ43" i="12"/>
  <c r="BO42" i="12"/>
  <c r="BL42" i="12"/>
  <c r="BI42" i="12"/>
  <c r="BF42" i="12"/>
  <c r="BC42" i="12"/>
  <c r="AZ42" i="12"/>
  <c r="BO41" i="12"/>
  <c r="BL41" i="12"/>
  <c r="BI41" i="12"/>
  <c r="BF41" i="12"/>
  <c r="BC41" i="12"/>
  <c r="AZ41" i="12"/>
  <c r="BO40" i="12"/>
  <c r="BL40" i="12"/>
  <c r="BI40" i="12"/>
  <c r="BF40" i="12"/>
  <c r="BC40" i="12"/>
  <c r="AZ40" i="12"/>
  <c r="BO39" i="12"/>
  <c r="BL39" i="12"/>
  <c r="BI39" i="12"/>
  <c r="BF39" i="12"/>
  <c r="BC39" i="12"/>
  <c r="AZ39" i="12"/>
  <c r="BO38" i="12"/>
  <c r="BL38" i="12"/>
  <c r="BI38" i="12"/>
  <c r="BF38" i="12"/>
  <c r="BC38" i="12"/>
  <c r="AZ38" i="12"/>
  <c r="BO37" i="12"/>
  <c r="BL37" i="12"/>
  <c r="BI37" i="12"/>
  <c r="BF37" i="12"/>
  <c r="BC37" i="12"/>
  <c r="AZ37" i="12"/>
  <c r="BO36" i="12"/>
  <c r="BL36" i="12"/>
  <c r="BI36" i="12"/>
  <c r="BF36" i="12"/>
  <c r="BC36" i="12"/>
  <c r="AZ36" i="12"/>
  <c r="BO35" i="12"/>
  <c r="BL35" i="12"/>
  <c r="BI35" i="12"/>
  <c r="BF35" i="12"/>
  <c r="BC35" i="12"/>
  <c r="AZ35" i="12"/>
  <c r="BO34" i="12"/>
  <c r="BL34" i="12"/>
  <c r="BI34" i="12"/>
  <c r="BF34" i="12"/>
  <c r="BC34" i="12"/>
  <c r="AZ34" i="12"/>
  <c r="BO33" i="12"/>
  <c r="BL33" i="12"/>
  <c r="BI33" i="12"/>
  <c r="BF33" i="12"/>
  <c r="BC33" i="12"/>
  <c r="AZ33" i="12"/>
  <c r="BO32" i="12"/>
  <c r="BL32" i="12"/>
  <c r="BI32" i="12"/>
  <c r="BF32" i="12"/>
  <c r="BC32" i="12"/>
  <c r="AZ32" i="12"/>
  <c r="BO31" i="12"/>
  <c r="BL31" i="12"/>
  <c r="BI31" i="12"/>
  <c r="BF31" i="12"/>
  <c r="BC31" i="12"/>
  <c r="AZ31" i="12"/>
  <c r="BO30" i="12"/>
  <c r="BL30" i="12"/>
  <c r="BI30" i="12"/>
  <c r="BF30" i="12"/>
  <c r="BC30" i="12"/>
  <c r="AZ30" i="12"/>
  <c r="BO29" i="12"/>
  <c r="BL29" i="12"/>
  <c r="BI29" i="12"/>
  <c r="BF29" i="12"/>
  <c r="BC29" i="12"/>
  <c r="AZ29" i="12"/>
  <c r="BO28" i="12"/>
  <c r="BL28" i="12"/>
  <c r="BI28" i="12"/>
  <c r="BF28" i="12"/>
  <c r="BC28" i="12"/>
  <c r="AZ28" i="12"/>
  <c r="BO27" i="12"/>
  <c r="BL27" i="12"/>
  <c r="BI27" i="12"/>
  <c r="BF27" i="12"/>
  <c r="BC27" i="12"/>
  <c r="AZ27" i="12"/>
  <c r="BO26" i="12"/>
  <c r="BL26" i="12"/>
  <c r="BI26" i="12"/>
  <c r="BF26" i="12"/>
  <c r="BC26" i="12"/>
  <c r="AZ26" i="12"/>
  <c r="BO25" i="12"/>
  <c r="BL25" i="12"/>
  <c r="BI25" i="12"/>
  <c r="BF25" i="12"/>
  <c r="BC25" i="12"/>
  <c r="AZ25" i="12"/>
  <c r="BO24" i="12"/>
  <c r="BL24" i="12"/>
  <c r="BI24" i="12"/>
  <c r="BF24" i="12"/>
  <c r="BC24" i="12"/>
  <c r="AZ24" i="12"/>
  <c r="BO23" i="12"/>
  <c r="BL23" i="12"/>
  <c r="BI23" i="12"/>
  <c r="BF23" i="12"/>
  <c r="BC23" i="12"/>
  <c r="AZ23" i="12"/>
  <c r="BO22" i="12"/>
  <c r="BL22" i="12"/>
  <c r="BI22" i="12"/>
  <c r="BF22" i="12"/>
  <c r="BC22" i="12"/>
  <c r="AZ22" i="12"/>
  <c r="BO21" i="12"/>
  <c r="BL21" i="12"/>
  <c r="BI21" i="12"/>
  <c r="BF21" i="12"/>
  <c r="BC21" i="12"/>
  <c r="AZ21" i="12"/>
  <c r="BO20" i="12"/>
  <c r="BL20" i="12"/>
  <c r="BI20" i="12"/>
  <c r="BF20" i="12"/>
  <c r="BC20" i="12"/>
  <c r="AZ20" i="12"/>
  <c r="BO19" i="12"/>
  <c r="BL19" i="12"/>
  <c r="BI19" i="12"/>
  <c r="BF19" i="12"/>
  <c r="BC19" i="12"/>
  <c r="AZ19" i="12"/>
  <c r="BO18" i="12"/>
  <c r="BL18" i="12"/>
  <c r="BI18" i="12"/>
  <c r="BF18" i="12"/>
  <c r="BC18" i="12"/>
  <c r="AZ18" i="12"/>
  <c r="BO17" i="12"/>
  <c r="BL17" i="12"/>
  <c r="BI17" i="12"/>
  <c r="BF17" i="12"/>
  <c r="BC17" i="12"/>
  <c r="AZ17" i="12"/>
  <c r="BO16" i="12"/>
  <c r="BL16" i="12"/>
  <c r="BI16" i="12"/>
  <c r="BF16" i="12"/>
  <c r="BC16" i="12"/>
  <c r="AZ16" i="12"/>
  <c r="BO15" i="12"/>
  <c r="BL15" i="12"/>
  <c r="BI15" i="12"/>
  <c r="BF15" i="12"/>
  <c r="BC15" i="12"/>
  <c r="AZ15" i="12"/>
  <c r="BO14" i="12"/>
  <c r="BL14" i="12"/>
  <c r="BI14" i="12"/>
  <c r="BF14" i="12"/>
  <c r="BC14" i="12"/>
  <c r="AZ14" i="12"/>
  <c r="BO13" i="12"/>
  <c r="BL13" i="12"/>
  <c r="BI13" i="12"/>
  <c r="BF13" i="12"/>
  <c r="BC13" i="12"/>
  <c r="AZ13" i="12"/>
  <c r="BO12" i="12"/>
  <c r="BL12" i="12"/>
  <c r="BI12" i="12"/>
  <c r="BF12" i="12"/>
  <c r="BC12" i="12"/>
  <c r="AZ12" i="12"/>
  <c r="BO11" i="12"/>
  <c r="BL11" i="12"/>
  <c r="BI11" i="12"/>
  <c r="BF11" i="12"/>
  <c r="BC11" i="12"/>
  <c r="AZ11" i="12"/>
  <c r="AV59" i="12"/>
  <c r="AU59" i="12"/>
  <c r="R11" i="4" s="1"/>
  <c r="AS59" i="12"/>
  <c r="AR59" i="12"/>
  <c r="Q11" i="4" s="1"/>
  <c r="AP59" i="12"/>
  <c r="AO59" i="12"/>
  <c r="P11" i="4" s="1"/>
  <c r="AW49" i="12"/>
  <c r="AT49" i="12"/>
  <c r="AQ49" i="12"/>
  <c r="AW48" i="12"/>
  <c r="AT48" i="12"/>
  <c r="AQ48" i="12"/>
  <c r="AW47" i="12"/>
  <c r="AT47" i="12"/>
  <c r="AQ47" i="12"/>
  <c r="AW46" i="12"/>
  <c r="AT46" i="12"/>
  <c r="AQ46" i="12"/>
  <c r="AW45" i="12"/>
  <c r="AT45" i="12"/>
  <c r="AQ45" i="12"/>
  <c r="AW44" i="12"/>
  <c r="AT44" i="12"/>
  <c r="AQ44" i="12"/>
  <c r="AW43" i="12"/>
  <c r="AT43" i="12"/>
  <c r="AQ43" i="12"/>
  <c r="AW42" i="12"/>
  <c r="AT42" i="12"/>
  <c r="AQ42" i="12"/>
  <c r="AW41" i="12"/>
  <c r="AT41" i="12"/>
  <c r="AQ41" i="12"/>
  <c r="AW40" i="12"/>
  <c r="AT40" i="12"/>
  <c r="AQ40" i="12"/>
  <c r="AW39" i="12"/>
  <c r="AT39" i="12"/>
  <c r="AQ39" i="12"/>
  <c r="AW38" i="12"/>
  <c r="AT38" i="12"/>
  <c r="AQ38" i="12"/>
  <c r="AW37" i="12"/>
  <c r="AT37" i="12"/>
  <c r="AQ37" i="12"/>
  <c r="AW36" i="12"/>
  <c r="AT36" i="12"/>
  <c r="AQ36" i="12"/>
  <c r="AW35" i="12"/>
  <c r="AT35" i="12"/>
  <c r="AQ35" i="12"/>
  <c r="AW34" i="12"/>
  <c r="AT34" i="12"/>
  <c r="AQ34" i="12"/>
  <c r="AW33" i="12"/>
  <c r="AT33" i="12"/>
  <c r="AQ33" i="12"/>
  <c r="AW32" i="12"/>
  <c r="AT32" i="12"/>
  <c r="AQ32" i="12"/>
  <c r="AW31" i="12"/>
  <c r="AT31" i="12"/>
  <c r="AQ31" i="12"/>
  <c r="AW30" i="12"/>
  <c r="AT30" i="12"/>
  <c r="AQ30" i="12"/>
  <c r="AW29" i="12"/>
  <c r="AT29" i="12"/>
  <c r="AQ29" i="12"/>
  <c r="AW28" i="12"/>
  <c r="AT28" i="12"/>
  <c r="AQ28" i="12"/>
  <c r="AW27" i="12"/>
  <c r="AT27" i="12"/>
  <c r="AQ27" i="12"/>
  <c r="AW26" i="12"/>
  <c r="AT26" i="12"/>
  <c r="AQ26" i="12"/>
  <c r="AW25" i="12"/>
  <c r="AT25" i="12"/>
  <c r="AQ25" i="12"/>
  <c r="AW24" i="12"/>
  <c r="AT24" i="12"/>
  <c r="AQ24" i="12"/>
  <c r="AW23" i="12"/>
  <c r="AT23" i="12"/>
  <c r="AQ23" i="12"/>
  <c r="AW22" i="12"/>
  <c r="AT22" i="12"/>
  <c r="AQ22" i="12"/>
  <c r="AW21" i="12"/>
  <c r="AT21" i="12"/>
  <c r="AQ21" i="12"/>
  <c r="AW20" i="12"/>
  <c r="AT20" i="12"/>
  <c r="AQ20" i="12"/>
  <c r="AW19" i="12"/>
  <c r="AT19" i="12"/>
  <c r="AQ19" i="12"/>
  <c r="AW18" i="12"/>
  <c r="AT18" i="12"/>
  <c r="AQ18" i="12"/>
  <c r="AW17" i="12"/>
  <c r="AT17" i="12"/>
  <c r="AQ17" i="12"/>
  <c r="AW16" i="12"/>
  <c r="AT16" i="12"/>
  <c r="AQ16" i="12"/>
  <c r="AW15" i="12"/>
  <c r="AT15" i="12"/>
  <c r="AQ15" i="12"/>
  <c r="AW14" i="12"/>
  <c r="AT14" i="12"/>
  <c r="AQ14" i="12"/>
  <c r="AW13" i="12"/>
  <c r="AT13" i="12"/>
  <c r="AQ13" i="12"/>
  <c r="AW12" i="12"/>
  <c r="AT12" i="12"/>
  <c r="AQ12" i="12"/>
  <c r="AW11" i="12"/>
  <c r="AT11" i="12"/>
  <c r="AQ11" i="12"/>
  <c r="AF8" i="15" l="1"/>
  <c r="G226" i="17"/>
  <c r="AH8" i="15"/>
  <c r="G244" i="17"/>
  <c r="V45" i="4"/>
  <c r="AG42" i="4"/>
  <c r="AG46" i="4" s="1"/>
  <c r="AG23" i="4"/>
  <c r="W45" i="4"/>
  <c r="AD7" i="15"/>
  <c r="B208" i="17"/>
  <c r="AF7" i="15"/>
  <c r="B226" i="17"/>
  <c r="S45" i="4"/>
  <c r="AH7" i="15"/>
  <c r="B244" i="17"/>
  <c r="AJ7" i="15"/>
  <c r="B262" i="17"/>
  <c r="R14" i="4"/>
  <c r="R42" i="4" s="1"/>
  <c r="S14" i="4"/>
  <c r="S42" i="4" s="1"/>
  <c r="Z42" i="4"/>
  <c r="Z45" i="4"/>
  <c r="Z23" i="4"/>
  <c r="T14" i="4"/>
  <c r="T42" i="4" s="1"/>
  <c r="Z43" i="4"/>
  <c r="U14" i="4"/>
  <c r="U42" i="4" s="1"/>
  <c r="Z44" i="4"/>
  <c r="T8" i="5"/>
  <c r="G208" i="17"/>
  <c r="V14" i="4"/>
  <c r="V42" i="4" s="1"/>
  <c r="AC4" i="26"/>
  <c r="AC304" i="26" s="1"/>
  <c r="AA42" i="4"/>
  <c r="AA43" i="4"/>
  <c r="AA45" i="4"/>
  <c r="AA23" i="4"/>
  <c r="AF42" i="4"/>
  <c r="AF43" i="4"/>
  <c r="AF45" i="4"/>
  <c r="AF23" i="4"/>
  <c r="AB23" i="4"/>
  <c r="AB42" i="4"/>
  <c r="AB43" i="4"/>
  <c r="AB45" i="4"/>
  <c r="C529" i="17"/>
  <c r="M495" i="17"/>
  <c r="M513" i="17"/>
  <c r="H531" i="17"/>
  <c r="X14" i="4"/>
  <c r="X42" i="4" s="1"/>
  <c r="Q23" i="4"/>
  <c r="Q45" i="4"/>
  <c r="X23" i="4"/>
  <c r="T23" i="4"/>
  <c r="V23" i="4"/>
  <c r="X45" i="4"/>
  <c r="W23" i="4"/>
  <c r="C530" i="17"/>
  <c r="I441" i="17"/>
  <c r="H459" i="17"/>
  <c r="F531" i="17"/>
  <c r="F513" i="17"/>
  <c r="H513" i="17"/>
  <c r="M531" i="17"/>
  <c r="C493" i="17"/>
  <c r="J531" i="17"/>
  <c r="I531" i="17"/>
  <c r="M459" i="17"/>
  <c r="L477" i="17"/>
  <c r="C511" i="17"/>
  <c r="C512" i="17"/>
  <c r="G531" i="17"/>
  <c r="H477" i="17"/>
  <c r="I459" i="17"/>
  <c r="H495" i="17"/>
  <c r="J513" i="17"/>
  <c r="D531" i="17"/>
  <c r="C528" i="17"/>
  <c r="C531" i="17" s="1"/>
  <c r="K531" i="17"/>
  <c r="C457" i="17"/>
  <c r="C494" i="17"/>
  <c r="K513" i="17"/>
  <c r="J405" i="17"/>
  <c r="I423" i="17"/>
  <c r="J495" i="17"/>
  <c r="G513" i="17"/>
  <c r="E513" i="17"/>
  <c r="F459" i="17"/>
  <c r="M477" i="17"/>
  <c r="L495" i="17"/>
  <c r="C510" i="17"/>
  <c r="H441" i="17"/>
  <c r="E459" i="17"/>
  <c r="F495" i="17"/>
  <c r="G495" i="17"/>
  <c r="H405" i="17"/>
  <c r="J423" i="17"/>
  <c r="G459" i="17"/>
  <c r="J477" i="17"/>
  <c r="C475" i="17"/>
  <c r="E495" i="17"/>
  <c r="C492" i="17"/>
  <c r="D495" i="17"/>
  <c r="M405" i="17"/>
  <c r="C476" i="17"/>
  <c r="K495" i="17"/>
  <c r="L405" i="17"/>
  <c r="F423" i="17"/>
  <c r="H423" i="17"/>
  <c r="F441" i="17"/>
  <c r="C439" i="17"/>
  <c r="G441" i="17"/>
  <c r="C458" i="17"/>
  <c r="C474" i="17"/>
  <c r="D477" i="17"/>
  <c r="I405" i="17"/>
  <c r="M441" i="17"/>
  <c r="E477" i="17"/>
  <c r="E405" i="17"/>
  <c r="L423" i="17"/>
  <c r="K477" i="17"/>
  <c r="G477" i="17"/>
  <c r="C328" i="17"/>
  <c r="C329" i="17" s="1"/>
  <c r="C355" i="17"/>
  <c r="K405" i="17"/>
  <c r="C440" i="17"/>
  <c r="D459" i="17"/>
  <c r="C456" i="17"/>
  <c r="G405" i="17"/>
  <c r="C364" i="17"/>
  <c r="C365" i="17" s="1"/>
  <c r="J441" i="17"/>
  <c r="K459" i="17"/>
  <c r="C421" i="17"/>
  <c r="C247" i="17"/>
  <c r="C422" i="17"/>
  <c r="D405" i="17"/>
  <c r="E441" i="17"/>
  <c r="D277" i="17"/>
  <c r="D441" i="17"/>
  <c r="C438" i="17"/>
  <c r="K441" i="17"/>
  <c r="C274" i="17"/>
  <c r="C275" i="17" s="1"/>
  <c r="D349" i="17"/>
  <c r="F367" i="17"/>
  <c r="K423" i="17"/>
  <c r="E423" i="17"/>
  <c r="E242" i="17"/>
  <c r="G260" i="17"/>
  <c r="J367" i="17"/>
  <c r="C404" i="17"/>
  <c r="D423" i="17"/>
  <c r="C420" i="17"/>
  <c r="G423" i="17"/>
  <c r="D385" i="17"/>
  <c r="C229" i="17"/>
  <c r="L277" i="17"/>
  <c r="G368" i="17"/>
  <c r="J331" i="17"/>
  <c r="C220" i="17"/>
  <c r="C221" i="17" s="1"/>
  <c r="K260" i="17"/>
  <c r="C292" i="17"/>
  <c r="C293" i="17" s="1"/>
  <c r="C310" i="17"/>
  <c r="C311" i="17" s="1"/>
  <c r="D313" i="17"/>
  <c r="I314" i="17"/>
  <c r="G332" i="17"/>
  <c r="H349" i="17"/>
  <c r="M350" i="17"/>
  <c r="C382" i="17"/>
  <c r="C383" i="17" s="1"/>
  <c r="H385" i="17"/>
  <c r="M386" i="17"/>
  <c r="F405" i="17"/>
  <c r="I350" i="17"/>
  <c r="C211" i="17"/>
  <c r="C256" i="17"/>
  <c r="C257" i="17" s="1"/>
  <c r="H277" i="17"/>
  <c r="H313" i="17"/>
  <c r="M314" i="17"/>
  <c r="K332" i="17"/>
  <c r="L349" i="17"/>
  <c r="K368" i="17"/>
  <c r="L385" i="17"/>
  <c r="C319" i="17"/>
  <c r="C403" i="17"/>
  <c r="C402" i="17"/>
  <c r="J223" i="17"/>
  <c r="E314" i="17"/>
  <c r="I386" i="17"/>
  <c r="F223" i="17"/>
  <c r="J259" i="17"/>
  <c r="C283" i="17"/>
  <c r="C301" i="17"/>
  <c r="L313" i="17"/>
  <c r="F331" i="17"/>
  <c r="C337" i="17"/>
  <c r="E350" i="17"/>
  <c r="C373" i="17"/>
  <c r="E386" i="17"/>
  <c r="R10" i="21"/>
  <c r="R19" i="21" s="1"/>
  <c r="R43" i="4"/>
  <c r="X10" i="21"/>
  <c r="X19" i="21" s="1"/>
  <c r="V10" i="21"/>
  <c r="V19" i="21" s="1"/>
  <c r="V43" i="4"/>
  <c r="Q10" i="21"/>
  <c r="Q19" i="21" s="1"/>
  <c r="Q43" i="4"/>
  <c r="S10" i="21"/>
  <c r="S19" i="21" s="1"/>
  <c r="S43" i="4"/>
  <c r="U10" i="21"/>
  <c r="U19" i="21" s="1"/>
  <c r="W10" i="21"/>
  <c r="W19" i="21" s="1"/>
  <c r="W43" i="4"/>
  <c r="T10" i="21"/>
  <c r="T19" i="21" s="1"/>
  <c r="T43" i="4"/>
  <c r="V11" i="21"/>
  <c r="V44" i="4"/>
  <c r="V46" i="4" s="1"/>
  <c r="U44" i="4"/>
  <c r="U11" i="21"/>
  <c r="W44" i="4"/>
  <c r="W11" i="21"/>
  <c r="Y44" i="4"/>
  <c r="Y11" i="21"/>
  <c r="Q44" i="4"/>
  <c r="Q11" i="21"/>
  <c r="R11" i="21"/>
  <c r="R44" i="4"/>
  <c r="S44" i="4"/>
  <c r="S11" i="21"/>
  <c r="T44" i="4"/>
  <c r="T11" i="21"/>
  <c r="X11" i="21"/>
  <c r="Y8" i="21"/>
  <c r="Y41" i="4"/>
  <c r="Y7" i="21"/>
  <c r="Y40" i="4"/>
  <c r="AB8" i="5"/>
  <c r="X41" i="4"/>
  <c r="X7" i="21"/>
  <c r="X40" i="4"/>
  <c r="AR8" i="15"/>
  <c r="W41" i="4"/>
  <c r="AA7" i="5"/>
  <c r="W40" i="4"/>
  <c r="AP8" i="15"/>
  <c r="V41" i="4"/>
  <c r="Z7" i="5"/>
  <c r="V40" i="4"/>
  <c r="U8" i="21"/>
  <c r="U41" i="4"/>
  <c r="AN7" i="15"/>
  <c r="U40" i="4"/>
  <c r="X8" i="5"/>
  <c r="T41" i="4"/>
  <c r="T7" i="21"/>
  <c r="T40" i="4"/>
  <c r="AJ8" i="15"/>
  <c r="S41" i="4"/>
  <c r="W7" i="5"/>
  <c r="S40" i="4"/>
  <c r="R8" i="21"/>
  <c r="R41" i="4"/>
  <c r="V7" i="5"/>
  <c r="R40" i="4"/>
  <c r="Q8" i="21"/>
  <c r="Q41" i="4"/>
  <c r="Q40" i="4"/>
  <c r="BI59" i="12"/>
  <c r="AA8" i="5"/>
  <c r="X8" i="21"/>
  <c r="T8" i="21"/>
  <c r="AL8" i="15"/>
  <c r="U7" i="5"/>
  <c r="AZ59" i="12"/>
  <c r="BL59" i="12"/>
  <c r="W7" i="21"/>
  <c r="AC7" i="5"/>
  <c r="W8" i="5"/>
  <c r="AP7" i="15"/>
  <c r="AT8" i="15"/>
  <c r="BC59" i="12"/>
  <c r="BO59" i="12"/>
  <c r="S7" i="21"/>
  <c r="Y7" i="5"/>
  <c r="V7" i="21"/>
  <c r="R7" i="21"/>
  <c r="W8" i="21"/>
  <c r="S8" i="21"/>
  <c r="AB7" i="5"/>
  <c r="X7" i="5"/>
  <c r="T7" i="5"/>
  <c r="Z8" i="5"/>
  <c r="V8" i="5"/>
  <c r="AR7" i="15"/>
  <c r="AV7" i="15"/>
  <c r="AN8" i="15"/>
  <c r="AV8" i="15"/>
  <c r="BF59" i="12"/>
  <c r="U7" i="21"/>
  <c r="Q7" i="21"/>
  <c r="V8" i="21"/>
  <c r="AC8" i="5"/>
  <c r="Y8" i="5"/>
  <c r="U8" i="5"/>
  <c r="AD8" i="15"/>
  <c r="AL7" i="15"/>
  <c r="AT7" i="15"/>
  <c r="W12" i="21"/>
  <c r="W15" i="21" s="1"/>
  <c r="W17" i="21" s="1"/>
  <c r="I278" i="17"/>
  <c r="F296" i="17"/>
  <c r="F294" i="17"/>
  <c r="G349" i="17"/>
  <c r="G350" i="17"/>
  <c r="D241" i="17"/>
  <c r="G294" i="17"/>
  <c r="G295" i="17"/>
  <c r="G313" i="17"/>
  <c r="G314" i="17"/>
  <c r="K313" i="17"/>
  <c r="K314" i="17"/>
  <c r="K312" i="17"/>
  <c r="I367" i="17"/>
  <c r="I368" i="17"/>
  <c r="M367" i="17"/>
  <c r="M368" i="17"/>
  <c r="M366" i="17"/>
  <c r="J296" i="17"/>
  <c r="J294" i="17"/>
  <c r="F295" i="17"/>
  <c r="K349" i="17"/>
  <c r="K350" i="17"/>
  <c r="I242" i="17"/>
  <c r="K294" i="17"/>
  <c r="K295" i="17"/>
  <c r="C238" i="17"/>
  <c r="C239" i="17" s="1"/>
  <c r="H241" i="17"/>
  <c r="M242" i="17"/>
  <c r="D295" i="17"/>
  <c r="D296" i="17"/>
  <c r="H295" i="17"/>
  <c r="H296" i="17"/>
  <c r="L294" i="17"/>
  <c r="L295" i="17"/>
  <c r="L296" i="17"/>
  <c r="E331" i="17"/>
  <c r="E332" i="17"/>
  <c r="I331" i="17"/>
  <c r="I332" i="17"/>
  <c r="M331" i="17"/>
  <c r="M332" i="17"/>
  <c r="M330" i="17"/>
  <c r="M278" i="17"/>
  <c r="E367" i="17"/>
  <c r="E368" i="17"/>
  <c r="G224" i="17"/>
  <c r="K224" i="17"/>
  <c r="L241" i="17"/>
  <c r="F259" i="17"/>
  <c r="C265" i="17"/>
  <c r="E278" i="17"/>
  <c r="E295" i="17"/>
  <c r="E296" i="17"/>
  <c r="I295" i="17"/>
  <c r="I296" i="17"/>
  <c r="M295" i="17"/>
  <c r="M296" i="17"/>
  <c r="D294" i="17"/>
  <c r="M294" i="17"/>
  <c r="G296" i="17"/>
  <c r="C346" i="17"/>
  <c r="C347" i="17" s="1"/>
  <c r="G348" i="17"/>
  <c r="E366" i="17"/>
  <c r="G385" i="17"/>
  <c r="G386" i="17"/>
  <c r="K385" i="17"/>
  <c r="K386" i="17"/>
  <c r="K384" i="17"/>
  <c r="D312" i="17"/>
  <c r="H312" i="17"/>
  <c r="L312" i="17"/>
  <c r="E313" i="17"/>
  <c r="I313" i="17"/>
  <c r="I315" i="17" s="1"/>
  <c r="M313" i="17"/>
  <c r="F314" i="17"/>
  <c r="J314" i="17"/>
  <c r="F330" i="17"/>
  <c r="J330" i="17"/>
  <c r="G331" i="17"/>
  <c r="K331" i="17"/>
  <c r="D332" i="17"/>
  <c r="H332" i="17"/>
  <c r="L332" i="17"/>
  <c r="D348" i="17"/>
  <c r="H348" i="17"/>
  <c r="L348" i="17"/>
  <c r="E349" i="17"/>
  <c r="I349" i="17"/>
  <c r="M349" i="17"/>
  <c r="M351" i="17" s="1"/>
  <c r="F350" i="17"/>
  <c r="J350" i="17"/>
  <c r="F366" i="17"/>
  <c r="J366" i="17"/>
  <c r="G367" i="17"/>
  <c r="K367" i="17"/>
  <c r="D368" i="17"/>
  <c r="H368" i="17"/>
  <c r="L368" i="17"/>
  <c r="D384" i="17"/>
  <c r="H384" i="17"/>
  <c r="L384" i="17"/>
  <c r="E385" i="17"/>
  <c r="I385" i="17"/>
  <c r="M385" i="17"/>
  <c r="F386" i="17"/>
  <c r="J386" i="17"/>
  <c r="F313" i="17"/>
  <c r="F315" i="17" s="1"/>
  <c r="J313" i="17"/>
  <c r="J315" i="17" s="1"/>
  <c r="D331" i="17"/>
  <c r="H331" i="17"/>
  <c r="H333" i="17" s="1"/>
  <c r="L331" i="17"/>
  <c r="L333" i="17" s="1"/>
  <c r="F349" i="17"/>
  <c r="J349" i="17"/>
  <c r="D367" i="17"/>
  <c r="H367" i="17"/>
  <c r="L367" i="17"/>
  <c r="F385" i="17"/>
  <c r="F387" i="17" s="1"/>
  <c r="J385" i="17"/>
  <c r="J387" i="17" s="1"/>
  <c r="I222" i="17"/>
  <c r="M222" i="17"/>
  <c r="K240" i="17"/>
  <c r="F222" i="17"/>
  <c r="F225" i="17" s="1"/>
  <c r="J222" i="17"/>
  <c r="G223" i="17"/>
  <c r="G225" i="17" s="1"/>
  <c r="K223" i="17"/>
  <c r="D224" i="17"/>
  <c r="H224" i="17"/>
  <c r="L224" i="17"/>
  <c r="D240" i="17"/>
  <c r="H240" i="17"/>
  <c r="L240" i="17"/>
  <c r="E241" i="17"/>
  <c r="I241" i="17"/>
  <c r="M241" i="17"/>
  <c r="F242" i="17"/>
  <c r="J242" i="17"/>
  <c r="F258" i="17"/>
  <c r="J258" i="17"/>
  <c r="G259" i="17"/>
  <c r="K259" i="17"/>
  <c r="D260" i="17"/>
  <c r="H260" i="17"/>
  <c r="L260" i="17"/>
  <c r="D276" i="17"/>
  <c r="H276" i="17"/>
  <c r="L276" i="17"/>
  <c r="L279" i="17" s="1"/>
  <c r="E277" i="17"/>
  <c r="I277" i="17"/>
  <c r="M277" i="17"/>
  <c r="F278" i="17"/>
  <c r="J278" i="17"/>
  <c r="G240" i="17"/>
  <c r="E258" i="17"/>
  <c r="M258" i="17"/>
  <c r="G276" i="17"/>
  <c r="D223" i="17"/>
  <c r="H223" i="17"/>
  <c r="L223" i="17"/>
  <c r="E224" i="17"/>
  <c r="I224" i="17"/>
  <c r="M224" i="17"/>
  <c r="F241" i="17"/>
  <c r="F243" i="17" s="1"/>
  <c r="J241" i="17"/>
  <c r="G242" i="17"/>
  <c r="K242" i="17"/>
  <c r="D259" i="17"/>
  <c r="H259" i="17"/>
  <c r="L259" i="17"/>
  <c r="E260" i="17"/>
  <c r="I260" i="17"/>
  <c r="M260" i="17"/>
  <c r="F277" i="17"/>
  <c r="J277" i="17"/>
  <c r="G278" i="17"/>
  <c r="K278" i="17"/>
  <c r="E222" i="17"/>
  <c r="I258" i="17"/>
  <c r="K276" i="17"/>
  <c r="AW59" i="12"/>
  <c r="AQ59" i="12"/>
  <c r="AT59" i="12"/>
  <c r="Z46" i="4" l="1"/>
  <c r="U23" i="4"/>
  <c r="T45" i="4"/>
  <c r="U43" i="4"/>
  <c r="U45" i="4"/>
  <c r="U12" i="21"/>
  <c r="U15" i="21" s="1"/>
  <c r="U17" i="21" s="1"/>
  <c r="R23" i="4"/>
  <c r="S23" i="4"/>
  <c r="R45" i="4"/>
  <c r="X43" i="4"/>
  <c r="AF46" i="4"/>
  <c r="AA46" i="4"/>
  <c r="AB46" i="4"/>
  <c r="M387" i="17"/>
  <c r="K333" i="17"/>
  <c r="C513" i="17"/>
  <c r="X44" i="4"/>
  <c r="T12" i="21"/>
  <c r="T15" i="21" s="1"/>
  <c r="T17" i="21" s="1"/>
  <c r="V12" i="21"/>
  <c r="V15" i="21" s="1"/>
  <c r="V17" i="21" s="1"/>
  <c r="S12" i="21"/>
  <c r="S15" i="21" s="1"/>
  <c r="S17" i="21" s="1"/>
  <c r="R46" i="4"/>
  <c r="L225" i="17"/>
  <c r="H243" i="17"/>
  <c r="L387" i="17"/>
  <c r="J369" i="17"/>
  <c r="F333" i="17"/>
  <c r="M279" i="17"/>
  <c r="I243" i="17"/>
  <c r="K225" i="17"/>
  <c r="C477" i="17"/>
  <c r="C495" i="17"/>
  <c r="F351" i="17"/>
  <c r="H279" i="17"/>
  <c r="I387" i="17"/>
  <c r="L351" i="17"/>
  <c r="C423" i="17"/>
  <c r="G315" i="17"/>
  <c r="C459" i="17"/>
  <c r="I279" i="17"/>
  <c r="J333" i="17"/>
  <c r="C441" i="17"/>
  <c r="C386" i="17"/>
  <c r="H351" i="17"/>
  <c r="K351" i="17"/>
  <c r="F369" i="17"/>
  <c r="I351" i="17"/>
  <c r="K261" i="17"/>
  <c r="K369" i="17"/>
  <c r="L315" i="17"/>
  <c r="G261" i="17"/>
  <c r="H315" i="17"/>
  <c r="E387" i="17"/>
  <c r="E297" i="17"/>
  <c r="E333" i="17"/>
  <c r="K297" i="17"/>
  <c r="C366" i="17"/>
  <c r="L243" i="17"/>
  <c r="D369" i="17"/>
  <c r="G369" i="17"/>
  <c r="G351" i="17"/>
  <c r="I333" i="17"/>
  <c r="L369" i="17"/>
  <c r="H387" i="17"/>
  <c r="C313" i="17"/>
  <c r="G387" i="17"/>
  <c r="I297" i="17"/>
  <c r="H297" i="17"/>
  <c r="M369" i="17"/>
  <c r="I369" i="17"/>
  <c r="G297" i="17"/>
  <c r="C405" i="17"/>
  <c r="C258" i="17"/>
  <c r="J243" i="17"/>
  <c r="E279" i="17"/>
  <c r="J225" i="17"/>
  <c r="H369" i="17"/>
  <c r="C349" i="17"/>
  <c r="G333" i="17"/>
  <c r="C314" i="17"/>
  <c r="E315" i="17"/>
  <c r="J297" i="17"/>
  <c r="D261" i="17"/>
  <c r="J261" i="17"/>
  <c r="M243" i="17"/>
  <c r="C385" i="17"/>
  <c r="C350" i="17"/>
  <c r="M315" i="17"/>
  <c r="R12" i="21"/>
  <c r="R15" i="21" s="1"/>
  <c r="R17" i="21" s="1"/>
  <c r="X12" i="21"/>
  <c r="X15" i="21" s="1"/>
  <c r="X17" i="21" s="1"/>
  <c r="Q12" i="21"/>
  <c r="Q15" i="21" s="1"/>
  <c r="Q17" i="21" s="1"/>
  <c r="S46" i="4"/>
  <c r="W46" i="4"/>
  <c r="T46" i="4"/>
  <c r="U46" i="4"/>
  <c r="Q46" i="4"/>
  <c r="D387" i="17"/>
  <c r="C384" i="17"/>
  <c r="I261" i="17"/>
  <c r="J279" i="17"/>
  <c r="H225" i="17"/>
  <c r="F261" i="17"/>
  <c r="C367" i="17"/>
  <c r="E369" i="17"/>
  <c r="E351" i="17"/>
  <c r="C296" i="17"/>
  <c r="C330" i="17"/>
  <c r="F297" i="17"/>
  <c r="E225" i="17"/>
  <c r="F279" i="17"/>
  <c r="L261" i="17"/>
  <c r="C242" i="17"/>
  <c r="C223" i="17"/>
  <c r="C241" i="17"/>
  <c r="M225" i="17"/>
  <c r="J351" i="17"/>
  <c r="C331" i="17"/>
  <c r="D333" i="17"/>
  <c r="C332" i="17"/>
  <c r="D315" i="17"/>
  <c r="C312" i="17"/>
  <c r="M297" i="17"/>
  <c r="M333" i="17"/>
  <c r="L297" i="17"/>
  <c r="C295" i="17"/>
  <c r="K315" i="17"/>
  <c r="C278" i="17"/>
  <c r="H261" i="17"/>
  <c r="G279" i="17"/>
  <c r="C368" i="17"/>
  <c r="D351" i="17"/>
  <c r="C348" i="17"/>
  <c r="K387" i="17"/>
  <c r="C294" i="17"/>
  <c r="D297" i="17"/>
  <c r="I225" i="17"/>
  <c r="E243" i="17"/>
  <c r="K279" i="17"/>
  <c r="C259" i="17"/>
  <c r="M261" i="17"/>
  <c r="C224" i="17"/>
  <c r="C222" i="17"/>
  <c r="G243" i="17"/>
  <c r="D279" i="17"/>
  <c r="C276" i="17"/>
  <c r="C277" i="17"/>
  <c r="E261" i="17"/>
  <c r="C260" i="17"/>
  <c r="D243" i="17"/>
  <c r="C240" i="17"/>
  <c r="K243" i="17"/>
  <c r="D225" i="17"/>
  <c r="F37" i="16"/>
  <c r="X46" i="4" l="1"/>
  <c r="C387" i="17"/>
  <c r="C225" i="17"/>
  <c r="C315" i="17"/>
  <c r="C297" i="17"/>
  <c r="C243" i="17"/>
  <c r="C351" i="17"/>
  <c r="C369" i="17"/>
  <c r="D52" i="4"/>
  <c r="C261" i="17"/>
  <c r="C333" i="17"/>
  <c r="C279" i="17"/>
  <c r="Q209" i="20" l="1"/>
  <c r="P209" i="20"/>
  <c r="I209" i="20"/>
  <c r="H209" i="20"/>
  <c r="F209" i="20"/>
  <c r="E209" i="20"/>
  <c r="T208" i="20"/>
  <c r="S208" i="20"/>
  <c r="R208" i="20"/>
  <c r="L208" i="20"/>
  <c r="J208" i="20"/>
  <c r="G208" i="20"/>
  <c r="M208" i="20" s="1"/>
  <c r="T207" i="20"/>
  <c r="S207" i="20"/>
  <c r="R207" i="20"/>
  <c r="L207" i="20"/>
  <c r="J207" i="20"/>
  <c r="G207" i="20"/>
  <c r="M207" i="20" s="1"/>
  <c r="T206" i="20"/>
  <c r="S206" i="20"/>
  <c r="R206" i="20"/>
  <c r="L206" i="20"/>
  <c r="J206" i="20"/>
  <c r="G206" i="20"/>
  <c r="M206" i="20" s="1"/>
  <c r="T205" i="20"/>
  <c r="S205" i="20"/>
  <c r="R205" i="20"/>
  <c r="M205" i="20"/>
  <c r="L205" i="20"/>
  <c r="J205" i="20"/>
  <c r="G205" i="20"/>
  <c r="T204" i="20"/>
  <c r="S204" i="20"/>
  <c r="R204" i="20"/>
  <c r="L204" i="20"/>
  <c r="J204" i="20"/>
  <c r="G204" i="20"/>
  <c r="M204" i="20" s="1"/>
  <c r="N204" i="20" s="1"/>
  <c r="T203" i="20"/>
  <c r="S203" i="20"/>
  <c r="R203" i="20"/>
  <c r="L203" i="20"/>
  <c r="J203" i="20"/>
  <c r="G203" i="20"/>
  <c r="M203" i="20" s="1"/>
  <c r="T202" i="20"/>
  <c r="S202" i="20"/>
  <c r="R202" i="20"/>
  <c r="L202" i="20"/>
  <c r="J202" i="20"/>
  <c r="G202" i="20"/>
  <c r="M202" i="20" s="1"/>
  <c r="T201" i="20"/>
  <c r="S201" i="20"/>
  <c r="R201" i="20"/>
  <c r="M201" i="20"/>
  <c r="L201" i="20"/>
  <c r="J201" i="20"/>
  <c r="G201" i="20"/>
  <c r="T200" i="20"/>
  <c r="S200" i="20"/>
  <c r="R200" i="20"/>
  <c r="L200" i="20"/>
  <c r="O200" i="20" s="1"/>
  <c r="J200" i="20"/>
  <c r="G200" i="20"/>
  <c r="M200" i="20" s="1"/>
  <c r="T199" i="20"/>
  <c r="S199" i="20"/>
  <c r="R199" i="20"/>
  <c r="O199" i="20"/>
  <c r="L199" i="20"/>
  <c r="J199" i="20"/>
  <c r="G199" i="20"/>
  <c r="M199" i="20" s="1"/>
  <c r="T198" i="20"/>
  <c r="S198" i="20"/>
  <c r="R198" i="20"/>
  <c r="L198" i="20"/>
  <c r="J198" i="20"/>
  <c r="G198" i="20"/>
  <c r="M198" i="20" s="1"/>
  <c r="T197" i="20"/>
  <c r="S197" i="20"/>
  <c r="R197" i="20"/>
  <c r="L197" i="20"/>
  <c r="J197" i="20"/>
  <c r="G197" i="20"/>
  <c r="M197" i="20" s="1"/>
  <c r="T196" i="20"/>
  <c r="S196" i="20"/>
  <c r="R196" i="20"/>
  <c r="N196" i="20"/>
  <c r="L196" i="20"/>
  <c r="J196" i="20"/>
  <c r="G196" i="20"/>
  <c r="M196" i="20" s="1"/>
  <c r="T195" i="20"/>
  <c r="S195" i="20"/>
  <c r="R195" i="20"/>
  <c r="L195" i="20"/>
  <c r="J195" i="20"/>
  <c r="G195" i="20"/>
  <c r="M195" i="20" s="1"/>
  <c r="O195" i="20" s="1"/>
  <c r="T194" i="20"/>
  <c r="S194" i="20"/>
  <c r="R194" i="20"/>
  <c r="L194" i="20"/>
  <c r="J194" i="20"/>
  <c r="G194" i="20"/>
  <c r="M194" i="20" s="1"/>
  <c r="T193" i="20"/>
  <c r="S193" i="20"/>
  <c r="R193" i="20"/>
  <c r="L193" i="20"/>
  <c r="J193" i="20"/>
  <c r="G193" i="20"/>
  <c r="M193" i="20" s="1"/>
  <c r="T192" i="20"/>
  <c r="S192" i="20"/>
  <c r="R192" i="20"/>
  <c r="L192" i="20"/>
  <c r="J192" i="20"/>
  <c r="G192" i="20"/>
  <c r="M192" i="20" s="1"/>
  <c r="N192" i="20" s="1"/>
  <c r="T191" i="20"/>
  <c r="S191" i="20"/>
  <c r="R191" i="20"/>
  <c r="L191" i="20"/>
  <c r="J191" i="20"/>
  <c r="G191" i="20"/>
  <c r="M191" i="20" s="1"/>
  <c r="O191" i="20" s="1"/>
  <c r="T190" i="20"/>
  <c r="S190" i="20"/>
  <c r="R190" i="20"/>
  <c r="L190" i="20"/>
  <c r="J190" i="20"/>
  <c r="G190" i="20"/>
  <c r="M190" i="20" s="1"/>
  <c r="T189" i="20"/>
  <c r="S189" i="20"/>
  <c r="R189" i="20"/>
  <c r="M189" i="20"/>
  <c r="L189" i="20"/>
  <c r="O189" i="20" s="1"/>
  <c r="J189" i="20"/>
  <c r="G189" i="20"/>
  <c r="T188" i="20"/>
  <c r="S188" i="20"/>
  <c r="R188" i="20"/>
  <c r="L188" i="20"/>
  <c r="J188" i="20"/>
  <c r="G188" i="20"/>
  <c r="M188" i="20" s="1"/>
  <c r="T187" i="20"/>
  <c r="S187" i="20"/>
  <c r="R187" i="20"/>
  <c r="M187" i="20"/>
  <c r="O187" i="20" s="1"/>
  <c r="L187" i="20"/>
  <c r="J187" i="20"/>
  <c r="G187" i="20"/>
  <c r="T186" i="20"/>
  <c r="S186" i="20"/>
  <c r="R186" i="20"/>
  <c r="L186" i="20"/>
  <c r="J186" i="20"/>
  <c r="G186" i="20"/>
  <c r="M186" i="20" s="1"/>
  <c r="T185" i="20"/>
  <c r="S185" i="20"/>
  <c r="R185" i="20"/>
  <c r="L185" i="20"/>
  <c r="J185" i="20"/>
  <c r="G185" i="20"/>
  <c r="M185" i="20" s="1"/>
  <c r="T184" i="20"/>
  <c r="S184" i="20"/>
  <c r="R184" i="20"/>
  <c r="L184" i="20"/>
  <c r="J184" i="20"/>
  <c r="G184" i="20"/>
  <c r="M184" i="20" s="1"/>
  <c r="T183" i="20"/>
  <c r="S183" i="20"/>
  <c r="R183" i="20"/>
  <c r="L183" i="20"/>
  <c r="J183" i="20"/>
  <c r="G183" i="20"/>
  <c r="M183" i="20" s="1"/>
  <c r="O183" i="20" s="1"/>
  <c r="T182" i="20"/>
  <c r="S182" i="20"/>
  <c r="R182" i="20"/>
  <c r="L182" i="20"/>
  <c r="J182" i="20"/>
  <c r="G182" i="20"/>
  <c r="M182" i="20" s="1"/>
  <c r="T181" i="20"/>
  <c r="S181" i="20"/>
  <c r="R181" i="20"/>
  <c r="M181" i="20"/>
  <c r="L181" i="20"/>
  <c r="J181" i="20"/>
  <c r="G181" i="20"/>
  <c r="T180" i="20"/>
  <c r="S180" i="20"/>
  <c r="R180" i="20"/>
  <c r="L180" i="20"/>
  <c r="J180" i="20"/>
  <c r="G180" i="20"/>
  <c r="M180" i="20" s="1"/>
  <c r="T179" i="20"/>
  <c r="S179" i="20"/>
  <c r="R179" i="20"/>
  <c r="M179" i="20"/>
  <c r="O179" i="20" s="1"/>
  <c r="L179" i="20"/>
  <c r="J179" i="20"/>
  <c r="G179" i="20"/>
  <c r="T178" i="20"/>
  <c r="S178" i="20"/>
  <c r="R178" i="20"/>
  <c r="L178" i="20"/>
  <c r="J178" i="20"/>
  <c r="G178" i="20"/>
  <c r="M178" i="20" s="1"/>
  <c r="T177" i="20"/>
  <c r="S177" i="20"/>
  <c r="R177" i="20"/>
  <c r="L177" i="20"/>
  <c r="J177" i="20"/>
  <c r="G177" i="20"/>
  <c r="M177" i="20" s="1"/>
  <c r="T176" i="20"/>
  <c r="S176" i="20"/>
  <c r="R176" i="20"/>
  <c r="L176" i="20"/>
  <c r="J176" i="20"/>
  <c r="G176" i="20"/>
  <c r="M176" i="20" s="1"/>
  <c r="T175" i="20"/>
  <c r="S175" i="20"/>
  <c r="R175" i="20"/>
  <c r="O175" i="20"/>
  <c r="L175" i="20"/>
  <c r="J175" i="20"/>
  <c r="G175" i="20"/>
  <c r="M175" i="20" s="1"/>
  <c r="T174" i="20"/>
  <c r="S174" i="20"/>
  <c r="R174" i="20"/>
  <c r="L174" i="20"/>
  <c r="J174" i="20"/>
  <c r="G174" i="20"/>
  <c r="M174" i="20" s="1"/>
  <c r="T173" i="20"/>
  <c r="S173" i="20"/>
  <c r="R173" i="20"/>
  <c r="L173" i="20"/>
  <c r="J173" i="20"/>
  <c r="G173" i="20"/>
  <c r="M173" i="20" s="1"/>
  <c r="T172" i="20"/>
  <c r="S172" i="20"/>
  <c r="R172" i="20"/>
  <c r="L172" i="20"/>
  <c r="O172" i="20" s="1"/>
  <c r="J172" i="20"/>
  <c r="G172" i="20"/>
  <c r="M172" i="20" s="1"/>
  <c r="T171" i="20"/>
  <c r="S171" i="20"/>
  <c r="R171" i="20"/>
  <c r="L171" i="20"/>
  <c r="N171" i="20" s="1"/>
  <c r="J171" i="20"/>
  <c r="G171" i="20"/>
  <c r="M171" i="20" s="1"/>
  <c r="T170" i="20"/>
  <c r="S170" i="20"/>
  <c r="R170" i="20"/>
  <c r="L170" i="20"/>
  <c r="J170" i="20"/>
  <c r="G170" i="20"/>
  <c r="M170" i="20" s="1"/>
  <c r="T169" i="20"/>
  <c r="S169" i="20"/>
  <c r="R169" i="20"/>
  <c r="M169" i="20"/>
  <c r="L169" i="20"/>
  <c r="J169" i="20"/>
  <c r="G169" i="20"/>
  <c r="T168" i="20"/>
  <c r="S168" i="20"/>
  <c r="R168" i="20"/>
  <c r="L168" i="20"/>
  <c r="O168" i="20" s="1"/>
  <c r="J168" i="20"/>
  <c r="G168" i="20"/>
  <c r="M168" i="20" s="1"/>
  <c r="T167" i="20"/>
  <c r="S167" i="20"/>
  <c r="R167" i="20"/>
  <c r="L167" i="20"/>
  <c r="J167" i="20"/>
  <c r="G167" i="20"/>
  <c r="M167" i="20" s="1"/>
  <c r="T166" i="20"/>
  <c r="S166" i="20"/>
  <c r="R166" i="20"/>
  <c r="L166" i="20"/>
  <c r="J166" i="20"/>
  <c r="G166" i="20"/>
  <c r="M166" i="20" s="1"/>
  <c r="T165" i="20"/>
  <c r="S165" i="20"/>
  <c r="R165" i="20"/>
  <c r="M165" i="20"/>
  <c r="L165" i="20"/>
  <c r="J165" i="20"/>
  <c r="G165" i="20"/>
  <c r="T164" i="20"/>
  <c r="S164" i="20"/>
  <c r="R164" i="20"/>
  <c r="L164" i="20"/>
  <c r="J164" i="20"/>
  <c r="G164" i="20"/>
  <c r="M164" i="20" s="1"/>
  <c r="N164" i="20" s="1"/>
  <c r="T163" i="20"/>
  <c r="S163" i="20"/>
  <c r="R163" i="20"/>
  <c r="L163" i="20"/>
  <c r="J163" i="20"/>
  <c r="G163" i="20"/>
  <c r="M163" i="20" s="1"/>
  <c r="O163" i="20" s="1"/>
  <c r="T162" i="20"/>
  <c r="S162" i="20"/>
  <c r="R162" i="20"/>
  <c r="L162" i="20"/>
  <c r="J162" i="20"/>
  <c r="G162" i="20"/>
  <c r="M162" i="20" s="1"/>
  <c r="T161" i="20"/>
  <c r="S161" i="20"/>
  <c r="R161" i="20"/>
  <c r="L161" i="20"/>
  <c r="J161" i="20"/>
  <c r="G161" i="20"/>
  <c r="M161" i="20" s="1"/>
  <c r="O161" i="20" s="1"/>
  <c r="T160" i="20"/>
  <c r="S160" i="20"/>
  <c r="R160" i="20"/>
  <c r="L160" i="20"/>
  <c r="J160" i="20"/>
  <c r="G160" i="20"/>
  <c r="M160" i="20" s="1"/>
  <c r="N160" i="20" s="1"/>
  <c r="T159" i="20"/>
  <c r="S159" i="20"/>
  <c r="R159" i="20"/>
  <c r="L159" i="20"/>
  <c r="O159" i="20" s="1"/>
  <c r="J159" i="20"/>
  <c r="G159" i="20"/>
  <c r="M159" i="20" s="1"/>
  <c r="T158" i="20"/>
  <c r="S158" i="20"/>
  <c r="R158" i="20"/>
  <c r="L158" i="20"/>
  <c r="J158" i="20"/>
  <c r="G158" i="20"/>
  <c r="M158" i="20" s="1"/>
  <c r="T157" i="20"/>
  <c r="S157" i="20"/>
  <c r="R157" i="20"/>
  <c r="M157" i="20"/>
  <c r="L157" i="20"/>
  <c r="J157" i="20"/>
  <c r="G157" i="20"/>
  <c r="T156" i="20"/>
  <c r="S156" i="20"/>
  <c r="R156" i="20"/>
  <c r="L156" i="20"/>
  <c r="J156" i="20"/>
  <c r="G156" i="20"/>
  <c r="M156" i="20" s="1"/>
  <c r="N156" i="20" s="1"/>
  <c r="T155" i="20"/>
  <c r="S155" i="20"/>
  <c r="R155" i="20"/>
  <c r="L155" i="20"/>
  <c r="N155" i="20" s="1"/>
  <c r="J155" i="20"/>
  <c r="G155" i="20"/>
  <c r="M155" i="20" s="1"/>
  <c r="T154" i="20"/>
  <c r="S154" i="20"/>
  <c r="R154" i="20"/>
  <c r="L154" i="20"/>
  <c r="J154" i="20"/>
  <c r="G154" i="20"/>
  <c r="M154" i="20" s="1"/>
  <c r="T153" i="20"/>
  <c r="S153" i="20"/>
  <c r="R153" i="20"/>
  <c r="M153" i="20"/>
  <c r="L153" i="20"/>
  <c r="J153" i="20"/>
  <c r="G153" i="20"/>
  <c r="T152" i="20"/>
  <c r="S152" i="20"/>
  <c r="R152" i="20"/>
  <c r="L152" i="20"/>
  <c r="J152" i="20"/>
  <c r="G152" i="20"/>
  <c r="M152" i="20" s="1"/>
  <c r="T151" i="20"/>
  <c r="S151" i="20"/>
  <c r="R151" i="20"/>
  <c r="O151" i="20"/>
  <c r="L151" i="20"/>
  <c r="N151" i="20" s="1"/>
  <c r="J151" i="20"/>
  <c r="G151" i="20"/>
  <c r="M151" i="20" s="1"/>
  <c r="T150" i="20"/>
  <c r="S150" i="20"/>
  <c r="R150" i="20"/>
  <c r="L150" i="20"/>
  <c r="J150" i="20"/>
  <c r="G150" i="20"/>
  <c r="M150" i="20" s="1"/>
  <c r="T149" i="20"/>
  <c r="S149" i="20"/>
  <c r="R149" i="20"/>
  <c r="L149" i="20"/>
  <c r="J149" i="20"/>
  <c r="G149" i="20"/>
  <c r="M149" i="20" s="1"/>
  <c r="T148" i="20"/>
  <c r="S148" i="20"/>
  <c r="R148" i="20"/>
  <c r="N148" i="20"/>
  <c r="L148" i="20"/>
  <c r="J148" i="20"/>
  <c r="G148" i="20"/>
  <c r="M148" i="20" s="1"/>
  <c r="T147" i="20"/>
  <c r="S147" i="20"/>
  <c r="R147" i="20"/>
  <c r="L147" i="20"/>
  <c r="J147" i="20"/>
  <c r="G147" i="20"/>
  <c r="M147" i="20" s="1"/>
  <c r="O147" i="20" s="1"/>
  <c r="T146" i="20"/>
  <c r="S146" i="20"/>
  <c r="R146" i="20"/>
  <c r="L146" i="20"/>
  <c r="J146" i="20"/>
  <c r="G146" i="20"/>
  <c r="M146" i="20" s="1"/>
  <c r="T145" i="20"/>
  <c r="S145" i="20"/>
  <c r="R145" i="20"/>
  <c r="M145" i="20"/>
  <c r="L145" i="20"/>
  <c r="J145" i="20"/>
  <c r="G145" i="20"/>
  <c r="T144" i="20"/>
  <c r="S144" i="20"/>
  <c r="R144" i="20"/>
  <c r="L144" i="20"/>
  <c r="N144" i="20" s="1"/>
  <c r="J144" i="20"/>
  <c r="G144" i="20"/>
  <c r="M144" i="20" s="1"/>
  <c r="O144" i="20" s="1"/>
  <c r="T143" i="20"/>
  <c r="S143" i="20"/>
  <c r="R143" i="20"/>
  <c r="L143" i="20"/>
  <c r="J143" i="20"/>
  <c r="G143" i="20"/>
  <c r="M143" i="20" s="1"/>
  <c r="O143" i="20" s="1"/>
  <c r="T142" i="20"/>
  <c r="S142" i="20"/>
  <c r="R142" i="20"/>
  <c r="M142" i="20"/>
  <c r="L142" i="20"/>
  <c r="J142" i="20"/>
  <c r="G142" i="20"/>
  <c r="T141" i="20"/>
  <c r="S141" i="20"/>
  <c r="R141" i="20"/>
  <c r="L141" i="20"/>
  <c r="J141" i="20"/>
  <c r="G141" i="20"/>
  <c r="M141" i="20" s="1"/>
  <c r="N141" i="20" s="1"/>
  <c r="T140" i="20"/>
  <c r="S140" i="20"/>
  <c r="R140" i="20"/>
  <c r="L140" i="20"/>
  <c r="J140" i="20"/>
  <c r="G140" i="20"/>
  <c r="M140" i="20" s="1"/>
  <c r="T139" i="20"/>
  <c r="S139" i="20"/>
  <c r="R139" i="20"/>
  <c r="L139" i="20"/>
  <c r="J139" i="20"/>
  <c r="G139" i="20"/>
  <c r="M139" i="20" s="1"/>
  <c r="T138" i="20"/>
  <c r="S138" i="20"/>
  <c r="R138" i="20"/>
  <c r="M138" i="20"/>
  <c r="L138" i="20"/>
  <c r="J138" i="20"/>
  <c r="G138" i="20"/>
  <c r="T137" i="20"/>
  <c r="S137" i="20"/>
  <c r="R137" i="20"/>
  <c r="L137" i="20"/>
  <c r="J137" i="20"/>
  <c r="G137" i="20"/>
  <c r="M137" i="20" s="1"/>
  <c r="N137" i="20" s="1"/>
  <c r="T136" i="20"/>
  <c r="S136" i="20"/>
  <c r="R136" i="20"/>
  <c r="L136" i="20"/>
  <c r="J136" i="20"/>
  <c r="G136" i="20"/>
  <c r="M136" i="20" s="1"/>
  <c r="T135" i="20"/>
  <c r="S135" i="20"/>
  <c r="R135" i="20"/>
  <c r="L135" i="20"/>
  <c r="J135" i="20"/>
  <c r="G135" i="20"/>
  <c r="M135" i="20" s="1"/>
  <c r="T134" i="20"/>
  <c r="S134" i="20"/>
  <c r="R134" i="20"/>
  <c r="M134" i="20"/>
  <c r="L134" i="20"/>
  <c r="J134" i="20"/>
  <c r="G134" i="20"/>
  <c r="T133" i="20"/>
  <c r="S133" i="20"/>
  <c r="R133" i="20"/>
  <c r="L133" i="20"/>
  <c r="J133" i="20"/>
  <c r="G133" i="20"/>
  <c r="M133" i="20" s="1"/>
  <c r="N133" i="20" s="1"/>
  <c r="T132" i="20"/>
  <c r="S132" i="20"/>
  <c r="R132" i="20"/>
  <c r="L132" i="20"/>
  <c r="J132" i="20"/>
  <c r="G132" i="20"/>
  <c r="M132" i="20" s="1"/>
  <c r="O132" i="20" s="1"/>
  <c r="T131" i="20"/>
  <c r="S131" i="20"/>
  <c r="R131" i="20"/>
  <c r="L131" i="20"/>
  <c r="J131" i="20"/>
  <c r="G131" i="20"/>
  <c r="M131" i="20" s="1"/>
  <c r="O131" i="20" s="1"/>
  <c r="T130" i="20"/>
  <c r="S130" i="20"/>
  <c r="R130" i="20"/>
  <c r="M130" i="20"/>
  <c r="L130" i="20"/>
  <c r="J130" i="20"/>
  <c r="G130" i="20"/>
  <c r="T129" i="20"/>
  <c r="S129" i="20"/>
  <c r="R129" i="20"/>
  <c r="L129" i="20"/>
  <c r="J129" i="20"/>
  <c r="G129" i="20"/>
  <c r="M129" i="20" s="1"/>
  <c r="N129" i="20" s="1"/>
  <c r="T128" i="20"/>
  <c r="S128" i="20"/>
  <c r="R128" i="20"/>
  <c r="L128" i="20"/>
  <c r="J128" i="20"/>
  <c r="G128" i="20"/>
  <c r="M128" i="20" s="1"/>
  <c r="T127" i="20"/>
  <c r="S127" i="20"/>
  <c r="R127" i="20"/>
  <c r="L127" i="20"/>
  <c r="J127" i="20"/>
  <c r="G127" i="20"/>
  <c r="M127" i="20" s="1"/>
  <c r="T126" i="20"/>
  <c r="S126" i="20"/>
  <c r="R126" i="20"/>
  <c r="M126" i="20"/>
  <c r="L126" i="20"/>
  <c r="J126" i="20"/>
  <c r="G126" i="20"/>
  <c r="T125" i="20"/>
  <c r="S125" i="20"/>
  <c r="R125" i="20"/>
  <c r="L125" i="20"/>
  <c r="J125" i="20"/>
  <c r="G125" i="20"/>
  <c r="M125" i="20" s="1"/>
  <c r="N125" i="20" s="1"/>
  <c r="T124" i="20"/>
  <c r="S124" i="20"/>
  <c r="R124" i="20"/>
  <c r="L124" i="20"/>
  <c r="J124" i="20"/>
  <c r="G124" i="20"/>
  <c r="M124" i="20" s="1"/>
  <c r="T123" i="20"/>
  <c r="S123" i="20"/>
  <c r="R123" i="20"/>
  <c r="L123" i="20"/>
  <c r="J123" i="20"/>
  <c r="G123" i="20"/>
  <c r="M123" i="20" s="1"/>
  <c r="T122" i="20"/>
  <c r="S122" i="20"/>
  <c r="R122" i="20"/>
  <c r="M122" i="20"/>
  <c r="L122" i="20"/>
  <c r="J122" i="20"/>
  <c r="G122" i="20"/>
  <c r="T121" i="20"/>
  <c r="S121" i="20"/>
  <c r="R121" i="20"/>
  <c r="L121" i="20"/>
  <c r="J121" i="20"/>
  <c r="G121" i="20"/>
  <c r="M121" i="20" s="1"/>
  <c r="N121" i="20" s="1"/>
  <c r="T120" i="20"/>
  <c r="S120" i="20"/>
  <c r="R120" i="20"/>
  <c r="L120" i="20"/>
  <c r="J120" i="20"/>
  <c r="G120" i="20"/>
  <c r="M120" i="20" s="1"/>
  <c r="O120" i="20" s="1"/>
  <c r="T119" i="20"/>
  <c r="S119" i="20"/>
  <c r="R119" i="20"/>
  <c r="L119" i="20"/>
  <c r="J119" i="20"/>
  <c r="G119" i="20"/>
  <c r="M119" i="20" s="1"/>
  <c r="O119" i="20" s="1"/>
  <c r="T118" i="20"/>
  <c r="S118" i="20"/>
  <c r="R118" i="20"/>
  <c r="M118" i="20"/>
  <c r="L118" i="20"/>
  <c r="J118" i="20"/>
  <c r="G118" i="20"/>
  <c r="T117" i="20"/>
  <c r="S117" i="20"/>
  <c r="R117" i="20"/>
  <c r="L117" i="20"/>
  <c r="J117" i="20"/>
  <c r="G117" i="20"/>
  <c r="M117" i="20" s="1"/>
  <c r="T116" i="20"/>
  <c r="S116" i="20"/>
  <c r="R116" i="20"/>
  <c r="L116" i="20"/>
  <c r="J116" i="20"/>
  <c r="G116" i="20"/>
  <c r="M116" i="20" s="1"/>
  <c r="T115" i="20"/>
  <c r="S115" i="20"/>
  <c r="R115" i="20"/>
  <c r="O115" i="20"/>
  <c r="L115" i="20"/>
  <c r="J115" i="20"/>
  <c r="G115" i="20"/>
  <c r="M115" i="20" s="1"/>
  <c r="T114" i="20"/>
  <c r="S114" i="20"/>
  <c r="R114" i="20"/>
  <c r="L114" i="20"/>
  <c r="J114" i="20"/>
  <c r="G114" i="20"/>
  <c r="M114" i="20" s="1"/>
  <c r="T113" i="20"/>
  <c r="S113" i="20"/>
  <c r="R113" i="20"/>
  <c r="M113" i="20"/>
  <c r="N113" i="20" s="1"/>
  <c r="L113" i="20"/>
  <c r="J113" i="20"/>
  <c r="G113" i="20"/>
  <c r="T112" i="20"/>
  <c r="S112" i="20"/>
  <c r="R112" i="20"/>
  <c r="L112" i="20"/>
  <c r="J112" i="20"/>
  <c r="G112" i="20"/>
  <c r="M112" i="20" s="1"/>
  <c r="O112" i="20" s="1"/>
  <c r="T111" i="20"/>
  <c r="S111" i="20"/>
  <c r="R111" i="20"/>
  <c r="L111" i="20"/>
  <c r="O111" i="20" s="1"/>
  <c r="J111" i="20"/>
  <c r="G111" i="20"/>
  <c r="M111" i="20" s="1"/>
  <c r="T110" i="20"/>
  <c r="S110" i="20"/>
  <c r="R110" i="20"/>
  <c r="M110" i="20"/>
  <c r="L110" i="20"/>
  <c r="J110" i="20"/>
  <c r="G110" i="20"/>
  <c r="T109" i="20"/>
  <c r="S109" i="20"/>
  <c r="R109" i="20"/>
  <c r="L109" i="20"/>
  <c r="J109" i="20"/>
  <c r="G109" i="20"/>
  <c r="M109" i="20" s="1"/>
  <c r="N109" i="20" s="1"/>
  <c r="T108" i="20"/>
  <c r="S108" i="20"/>
  <c r="R108" i="20"/>
  <c r="L108" i="20"/>
  <c r="J108" i="20"/>
  <c r="G108" i="20"/>
  <c r="M108" i="20" s="1"/>
  <c r="T107" i="20"/>
  <c r="S107" i="20"/>
  <c r="R107" i="20"/>
  <c r="O107" i="20"/>
  <c r="L107" i="20"/>
  <c r="J107" i="20"/>
  <c r="G107" i="20"/>
  <c r="M107" i="20" s="1"/>
  <c r="T106" i="20"/>
  <c r="S106" i="20"/>
  <c r="R106" i="20"/>
  <c r="L106" i="20"/>
  <c r="J106" i="20"/>
  <c r="G106" i="20"/>
  <c r="M106" i="20" s="1"/>
  <c r="T105" i="20"/>
  <c r="S105" i="20"/>
  <c r="R105" i="20"/>
  <c r="M105" i="20"/>
  <c r="N105" i="20" s="1"/>
  <c r="L105" i="20"/>
  <c r="J105" i="20"/>
  <c r="G105" i="20"/>
  <c r="T104" i="20"/>
  <c r="S104" i="20"/>
  <c r="R104" i="20"/>
  <c r="L104" i="20"/>
  <c r="J104" i="20"/>
  <c r="G104" i="20"/>
  <c r="M104" i="20" s="1"/>
  <c r="O104" i="20" s="1"/>
  <c r="T103" i="20"/>
  <c r="S103" i="20"/>
  <c r="R103" i="20"/>
  <c r="L103" i="20"/>
  <c r="O103" i="20" s="1"/>
  <c r="J103" i="20"/>
  <c r="G103" i="20"/>
  <c r="M103" i="20" s="1"/>
  <c r="T102" i="20"/>
  <c r="S102" i="20"/>
  <c r="R102" i="20"/>
  <c r="M102" i="20"/>
  <c r="L102" i="20"/>
  <c r="J102" i="20"/>
  <c r="G102" i="20"/>
  <c r="T101" i="20"/>
  <c r="S101" i="20"/>
  <c r="R101" i="20"/>
  <c r="L101" i="20"/>
  <c r="J101" i="20"/>
  <c r="G101" i="20"/>
  <c r="M101" i="20" s="1"/>
  <c r="N101" i="20" s="1"/>
  <c r="T100" i="20"/>
  <c r="S100" i="20"/>
  <c r="R100" i="20"/>
  <c r="L100" i="20"/>
  <c r="J100" i="20"/>
  <c r="G100" i="20"/>
  <c r="M100" i="20" s="1"/>
  <c r="T99" i="20"/>
  <c r="S99" i="20"/>
  <c r="R99" i="20"/>
  <c r="O99" i="20"/>
  <c r="L99" i="20"/>
  <c r="J99" i="20"/>
  <c r="G99" i="20"/>
  <c r="M99" i="20" s="1"/>
  <c r="T98" i="20"/>
  <c r="S98" i="20"/>
  <c r="R98" i="20"/>
  <c r="L98" i="20"/>
  <c r="J98" i="20"/>
  <c r="G98" i="20"/>
  <c r="M98" i="20" s="1"/>
  <c r="O98" i="20" s="1"/>
  <c r="T97" i="20"/>
  <c r="S97" i="20"/>
  <c r="R97" i="20"/>
  <c r="L97" i="20"/>
  <c r="J97" i="20"/>
  <c r="G97" i="20"/>
  <c r="M97" i="20" s="1"/>
  <c r="T96" i="20"/>
  <c r="S96" i="20"/>
  <c r="R96" i="20"/>
  <c r="M96" i="20"/>
  <c r="O96" i="20" s="1"/>
  <c r="L96" i="20"/>
  <c r="J96" i="20"/>
  <c r="G96" i="20"/>
  <c r="T95" i="20"/>
  <c r="S95" i="20"/>
  <c r="R95" i="20"/>
  <c r="L95" i="20"/>
  <c r="J95" i="20"/>
  <c r="G95" i="20"/>
  <c r="M95" i="20" s="1"/>
  <c r="N95" i="20" s="1"/>
  <c r="T94" i="20"/>
  <c r="S94" i="20"/>
  <c r="R94" i="20"/>
  <c r="M94" i="20"/>
  <c r="N94" i="20" s="1"/>
  <c r="L94" i="20"/>
  <c r="O94" i="20" s="1"/>
  <c r="J94" i="20"/>
  <c r="G94" i="20"/>
  <c r="T93" i="20"/>
  <c r="S93" i="20"/>
  <c r="R93" i="20"/>
  <c r="L93" i="20"/>
  <c r="J93" i="20"/>
  <c r="G93" i="20"/>
  <c r="M93" i="20" s="1"/>
  <c r="T92" i="20"/>
  <c r="S92" i="20"/>
  <c r="R92" i="20"/>
  <c r="L92" i="20"/>
  <c r="J92" i="20"/>
  <c r="G92" i="20"/>
  <c r="M92" i="20" s="1"/>
  <c r="O92" i="20" s="1"/>
  <c r="T91" i="20"/>
  <c r="S91" i="20"/>
  <c r="R91" i="20"/>
  <c r="L91" i="20"/>
  <c r="O91" i="20" s="1"/>
  <c r="J91" i="20"/>
  <c r="G91" i="20"/>
  <c r="M91" i="20" s="1"/>
  <c r="T90" i="20"/>
  <c r="S90" i="20"/>
  <c r="R90" i="20"/>
  <c r="L90" i="20"/>
  <c r="J90" i="20"/>
  <c r="G90" i="20"/>
  <c r="M90" i="20" s="1"/>
  <c r="T89" i="20"/>
  <c r="S89" i="20"/>
  <c r="R89" i="20"/>
  <c r="L89" i="20"/>
  <c r="J89" i="20"/>
  <c r="G89" i="20"/>
  <c r="M89" i="20" s="1"/>
  <c r="T88" i="20"/>
  <c r="S88" i="20"/>
  <c r="R88" i="20"/>
  <c r="M88" i="20"/>
  <c r="O88" i="20" s="1"/>
  <c r="L88" i="20"/>
  <c r="J88" i="20"/>
  <c r="G88" i="20"/>
  <c r="T87" i="20"/>
  <c r="S87" i="20"/>
  <c r="R87" i="20"/>
  <c r="L87" i="20"/>
  <c r="J87" i="20"/>
  <c r="G87" i="20"/>
  <c r="M87" i="20" s="1"/>
  <c r="N87" i="20" s="1"/>
  <c r="T86" i="20"/>
  <c r="S86" i="20"/>
  <c r="R86" i="20"/>
  <c r="M86" i="20"/>
  <c r="N86" i="20" s="1"/>
  <c r="L86" i="20"/>
  <c r="O86" i="20" s="1"/>
  <c r="J86" i="20"/>
  <c r="G86" i="20"/>
  <c r="T85" i="20"/>
  <c r="S85" i="20"/>
  <c r="R85" i="20"/>
  <c r="L85" i="20"/>
  <c r="J85" i="20"/>
  <c r="G85" i="20"/>
  <c r="M85" i="20" s="1"/>
  <c r="T84" i="20"/>
  <c r="S84" i="20"/>
  <c r="R84" i="20"/>
  <c r="L84" i="20"/>
  <c r="J84" i="20"/>
  <c r="G84" i="20"/>
  <c r="M84" i="20" s="1"/>
  <c r="O84" i="20" s="1"/>
  <c r="T83" i="20"/>
  <c r="S83" i="20"/>
  <c r="R83" i="20"/>
  <c r="L83" i="20"/>
  <c r="O83" i="20" s="1"/>
  <c r="J83" i="20"/>
  <c r="G83" i="20"/>
  <c r="M83" i="20" s="1"/>
  <c r="T82" i="20"/>
  <c r="S82" i="20"/>
  <c r="R82" i="20"/>
  <c r="L82" i="20"/>
  <c r="J82" i="20"/>
  <c r="G82" i="20"/>
  <c r="M82" i="20" s="1"/>
  <c r="T81" i="20"/>
  <c r="S81" i="20"/>
  <c r="R81" i="20"/>
  <c r="L81" i="20"/>
  <c r="J81" i="20"/>
  <c r="G81" i="20"/>
  <c r="M81" i="20" s="1"/>
  <c r="T80" i="20"/>
  <c r="S80" i="20"/>
  <c r="R80" i="20"/>
  <c r="M80" i="20"/>
  <c r="O80" i="20" s="1"/>
  <c r="L80" i="20"/>
  <c r="J80" i="20"/>
  <c r="G80" i="20"/>
  <c r="T79" i="20"/>
  <c r="S79" i="20"/>
  <c r="R79" i="20"/>
  <c r="L79" i="20"/>
  <c r="J79" i="20"/>
  <c r="G79" i="20"/>
  <c r="M79" i="20" s="1"/>
  <c r="N79" i="20" s="1"/>
  <c r="T78" i="20"/>
  <c r="S78" i="20"/>
  <c r="R78" i="20"/>
  <c r="M78" i="20"/>
  <c r="N78" i="20" s="1"/>
  <c r="L78" i="20"/>
  <c r="O78" i="20" s="1"/>
  <c r="J78" i="20"/>
  <c r="G78" i="20"/>
  <c r="T77" i="20"/>
  <c r="S77" i="20"/>
  <c r="R77" i="20"/>
  <c r="L77" i="20"/>
  <c r="J77" i="20"/>
  <c r="G77" i="20"/>
  <c r="M77" i="20" s="1"/>
  <c r="T76" i="20"/>
  <c r="S76" i="20"/>
  <c r="R76" i="20"/>
  <c r="L76" i="20"/>
  <c r="J76" i="20"/>
  <c r="G76" i="20"/>
  <c r="M76" i="20" s="1"/>
  <c r="O76" i="20" s="1"/>
  <c r="T75" i="20"/>
  <c r="S75" i="20"/>
  <c r="R75" i="20"/>
  <c r="L75" i="20"/>
  <c r="O75" i="20" s="1"/>
  <c r="J75" i="20"/>
  <c r="G75" i="20"/>
  <c r="M75" i="20" s="1"/>
  <c r="T74" i="20"/>
  <c r="S74" i="20"/>
  <c r="R74" i="20"/>
  <c r="L74" i="20"/>
  <c r="J74" i="20"/>
  <c r="G74" i="20"/>
  <c r="M74" i="20" s="1"/>
  <c r="T73" i="20"/>
  <c r="S73" i="20"/>
  <c r="R73" i="20"/>
  <c r="L73" i="20"/>
  <c r="J73" i="20"/>
  <c r="G73" i="20"/>
  <c r="M73" i="20" s="1"/>
  <c r="T72" i="20"/>
  <c r="S72" i="20"/>
  <c r="R72" i="20"/>
  <c r="M72" i="20"/>
  <c r="O72" i="20" s="1"/>
  <c r="L72" i="20"/>
  <c r="J72" i="20"/>
  <c r="G72" i="20"/>
  <c r="T71" i="20"/>
  <c r="S71" i="20"/>
  <c r="R71" i="20"/>
  <c r="L71" i="20"/>
  <c r="J71" i="20"/>
  <c r="G71" i="20"/>
  <c r="M71" i="20" s="1"/>
  <c r="N71" i="20" s="1"/>
  <c r="T70" i="20"/>
  <c r="S70" i="20"/>
  <c r="R70" i="20"/>
  <c r="M70" i="20"/>
  <c r="N70" i="20" s="1"/>
  <c r="L70" i="20"/>
  <c r="O70" i="20" s="1"/>
  <c r="J70" i="20"/>
  <c r="G70" i="20"/>
  <c r="T69" i="20"/>
  <c r="S69" i="20"/>
  <c r="R69" i="20"/>
  <c r="L69" i="20"/>
  <c r="J69" i="20"/>
  <c r="G69" i="20"/>
  <c r="M69" i="20" s="1"/>
  <c r="T68" i="20"/>
  <c r="S68" i="20"/>
  <c r="R68" i="20"/>
  <c r="L68" i="20"/>
  <c r="J68" i="20"/>
  <c r="G68" i="20"/>
  <c r="M68" i="20" s="1"/>
  <c r="O68" i="20" s="1"/>
  <c r="T67" i="20"/>
  <c r="S67" i="20"/>
  <c r="R67" i="20"/>
  <c r="L67" i="20"/>
  <c r="O67" i="20" s="1"/>
  <c r="J67" i="20"/>
  <c r="G67" i="20"/>
  <c r="M67" i="20" s="1"/>
  <c r="T66" i="20"/>
  <c r="S66" i="20"/>
  <c r="R66" i="20"/>
  <c r="L66" i="20"/>
  <c r="J66" i="20"/>
  <c r="G66" i="20"/>
  <c r="M66" i="20" s="1"/>
  <c r="T65" i="20"/>
  <c r="S65" i="20"/>
  <c r="R65" i="20"/>
  <c r="L65" i="20"/>
  <c r="J65" i="20"/>
  <c r="G65" i="20"/>
  <c r="M65" i="20" s="1"/>
  <c r="T64" i="20"/>
  <c r="S64" i="20"/>
  <c r="R64" i="20"/>
  <c r="M64" i="20"/>
  <c r="O64" i="20" s="1"/>
  <c r="L64" i="20"/>
  <c r="J64" i="20"/>
  <c r="G64" i="20"/>
  <c r="T63" i="20"/>
  <c r="S63" i="20"/>
  <c r="R63" i="20"/>
  <c r="L63" i="20"/>
  <c r="J63" i="20"/>
  <c r="G63" i="20"/>
  <c r="M63" i="20" s="1"/>
  <c r="N63" i="20" s="1"/>
  <c r="T62" i="20"/>
  <c r="S62" i="20"/>
  <c r="R62" i="20"/>
  <c r="M62" i="20"/>
  <c r="N62" i="20" s="1"/>
  <c r="L62" i="20"/>
  <c r="O62" i="20" s="1"/>
  <c r="J62" i="20"/>
  <c r="G62" i="20"/>
  <c r="T61" i="20"/>
  <c r="S61" i="20"/>
  <c r="R61" i="20"/>
  <c r="L61" i="20"/>
  <c r="J61" i="20"/>
  <c r="G61" i="20"/>
  <c r="M61" i="20" s="1"/>
  <c r="T60" i="20"/>
  <c r="S60" i="20"/>
  <c r="R60" i="20"/>
  <c r="L60" i="20"/>
  <c r="J60" i="20"/>
  <c r="G60" i="20"/>
  <c r="M60" i="20" s="1"/>
  <c r="O60" i="20" s="1"/>
  <c r="T59" i="20"/>
  <c r="S59" i="20"/>
  <c r="R59" i="20"/>
  <c r="L59" i="20"/>
  <c r="O59" i="20" s="1"/>
  <c r="J59" i="20"/>
  <c r="G59" i="20"/>
  <c r="M59" i="20" s="1"/>
  <c r="T58" i="20"/>
  <c r="S58" i="20"/>
  <c r="R58" i="20"/>
  <c r="L58" i="20"/>
  <c r="J58" i="20"/>
  <c r="G58" i="20"/>
  <c r="M58" i="20" s="1"/>
  <c r="T57" i="20"/>
  <c r="S57" i="20"/>
  <c r="R57" i="20"/>
  <c r="L57" i="20"/>
  <c r="J57" i="20"/>
  <c r="G57" i="20"/>
  <c r="M57" i="20" s="1"/>
  <c r="T56" i="20"/>
  <c r="S56" i="20"/>
  <c r="R56" i="20"/>
  <c r="M56" i="20"/>
  <c r="O56" i="20" s="1"/>
  <c r="L56" i="20"/>
  <c r="J56" i="20"/>
  <c r="G56" i="20"/>
  <c r="T55" i="20"/>
  <c r="S55" i="20"/>
  <c r="R55" i="20"/>
  <c r="L55" i="20"/>
  <c r="J55" i="20"/>
  <c r="G55" i="20"/>
  <c r="M55" i="20" s="1"/>
  <c r="N55" i="20" s="1"/>
  <c r="T54" i="20"/>
  <c r="S54" i="20"/>
  <c r="R54" i="20"/>
  <c r="M54" i="20"/>
  <c r="N54" i="20" s="1"/>
  <c r="L54" i="20"/>
  <c r="O54" i="20" s="1"/>
  <c r="J54" i="20"/>
  <c r="G54" i="20"/>
  <c r="T53" i="20"/>
  <c r="S53" i="20"/>
  <c r="R53" i="20"/>
  <c r="L53" i="20"/>
  <c r="J53" i="20"/>
  <c r="G53" i="20"/>
  <c r="M53" i="20" s="1"/>
  <c r="T52" i="20"/>
  <c r="S52" i="20"/>
  <c r="R52" i="20"/>
  <c r="L52" i="20"/>
  <c r="J52" i="20"/>
  <c r="G52" i="20"/>
  <c r="M52" i="20" s="1"/>
  <c r="O52" i="20" s="1"/>
  <c r="T51" i="20"/>
  <c r="S51" i="20"/>
  <c r="R51" i="20"/>
  <c r="L51" i="20"/>
  <c r="O51" i="20" s="1"/>
  <c r="J51" i="20"/>
  <c r="G51" i="20"/>
  <c r="M51" i="20" s="1"/>
  <c r="T50" i="20"/>
  <c r="S50" i="20"/>
  <c r="R50" i="20"/>
  <c r="L50" i="20"/>
  <c r="J50" i="20"/>
  <c r="G50" i="20"/>
  <c r="M50" i="20" s="1"/>
  <c r="T49" i="20"/>
  <c r="S49" i="20"/>
  <c r="R49" i="20"/>
  <c r="L49" i="20"/>
  <c r="J49" i="20"/>
  <c r="G49" i="20"/>
  <c r="M49" i="20" s="1"/>
  <c r="T48" i="20"/>
  <c r="S48" i="20"/>
  <c r="R48" i="20"/>
  <c r="M48" i="20"/>
  <c r="O48" i="20" s="1"/>
  <c r="L48" i="20"/>
  <c r="J48" i="20"/>
  <c r="G48" i="20"/>
  <c r="T47" i="20"/>
  <c r="S47" i="20"/>
  <c r="R47" i="20"/>
  <c r="L47" i="20"/>
  <c r="J47" i="20"/>
  <c r="G47" i="20"/>
  <c r="M47" i="20" s="1"/>
  <c r="T46" i="20"/>
  <c r="S46" i="20"/>
  <c r="R46" i="20"/>
  <c r="M46" i="20"/>
  <c r="N46" i="20" s="1"/>
  <c r="L46" i="20"/>
  <c r="O46" i="20" s="1"/>
  <c r="J46" i="20"/>
  <c r="G46" i="20"/>
  <c r="T45" i="20"/>
  <c r="S45" i="20"/>
  <c r="R45" i="20"/>
  <c r="L45" i="20"/>
  <c r="J45" i="20"/>
  <c r="G45" i="20"/>
  <c r="M45" i="20" s="1"/>
  <c r="N45" i="20" s="1"/>
  <c r="T44" i="20"/>
  <c r="S44" i="20"/>
  <c r="R44" i="20"/>
  <c r="M44" i="20"/>
  <c r="L44" i="20"/>
  <c r="O44" i="20" s="1"/>
  <c r="J44" i="20"/>
  <c r="G44" i="20"/>
  <c r="T43" i="20"/>
  <c r="S43" i="20"/>
  <c r="R43" i="20"/>
  <c r="L43" i="20"/>
  <c r="J43" i="20"/>
  <c r="G43" i="20"/>
  <c r="M43" i="20" s="1"/>
  <c r="T42" i="20"/>
  <c r="S42" i="20"/>
  <c r="R42" i="20"/>
  <c r="M42" i="20"/>
  <c r="N42" i="20" s="1"/>
  <c r="L42" i="20"/>
  <c r="J42" i="20"/>
  <c r="G42" i="20"/>
  <c r="T41" i="20"/>
  <c r="S41" i="20"/>
  <c r="R41" i="20"/>
  <c r="L41" i="20"/>
  <c r="J41" i="20"/>
  <c r="G41" i="20"/>
  <c r="M41" i="20" s="1"/>
  <c r="T40" i="20"/>
  <c r="S40" i="20"/>
  <c r="R40" i="20"/>
  <c r="M40" i="20"/>
  <c r="O40" i="20" s="1"/>
  <c r="L40" i="20"/>
  <c r="J40" i="20"/>
  <c r="G40" i="20"/>
  <c r="T39" i="20"/>
  <c r="S39" i="20"/>
  <c r="R39" i="20"/>
  <c r="L39" i="20"/>
  <c r="J39" i="20"/>
  <c r="G39" i="20"/>
  <c r="M39" i="20" s="1"/>
  <c r="T38" i="20"/>
  <c r="S38" i="20"/>
  <c r="R38" i="20"/>
  <c r="M38" i="20"/>
  <c r="N38" i="20" s="1"/>
  <c r="L38" i="20"/>
  <c r="O38" i="20" s="1"/>
  <c r="J38" i="20"/>
  <c r="G38" i="20"/>
  <c r="T37" i="20"/>
  <c r="S37" i="20"/>
  <c r="R37" i="20"/>
  <c r="L37" i="20"/>
  <c r="J37" i="20"/>
  <c r="G37" i="20"/>
  <c r="M37" i="20" s="1"/>
  <c r="T36" i="20"/>
  <c r="S36" i="20"/>
  <c r="R36" i="20"/>
  <c r="M36" i="20"/>
  <c r="O36" i="20" s="1"/>
  <c r="L36" i="20"/>
  <c r="J36" i="20"/>
  <c r="G36" i="20"/>
  <c r="T35" i="20"/>
  <c r="S35" i="20"/>
  <c r="R35" i="20"/>
  <c r="L35" i="20"/>
  <c r="J35" i="20"/>
  <c r="G35" i="20"/>
  <c r="M35" i="20" s="1"/>
  <c r="N35" i="20" s="1"/>
  <c r="T34" i="20"/>
  <c r="S34" i="20"/>
  <c r="R34" i="20"/>
  <c r="M34" i="20"/>
  <c r="N34" i="20" s="1"/>
  <c r="L34" i="20"/>
  <c r="O34" i="20" s="1"/>
  <c r="J34" i="20"/>
  <c r="G34" i="20"/>
  <c r="T33" i="20"/>
  <c r="S33" i="20"/>
  <c r="R33" i="20"/>
  <c r="L33" i="20"/>
  <c r="O33" i="20" s="1"/>
  <c r="J33" i="20"/>
  <c r="G33" i="20"/>
  <c r="M33" i="20" s="1"/>
  <c r="T32" i="20"/>
  <c r="S32" i="20"/>
  <c r="R32" i="20"/>
  <c r="M32" i="20"/>
  <c r="L32" i="20"/>
  <c r="J32" i="20"/>
  <c r="G32" i="20"/>
  <c r="T31" i="20"/>
  <c r="S31" i="20"/>
  <c r="R31" i="20"/>
  <c r="L31" i="20"/>
  <c r="J31" i="20"/>
  <c r="G31" i="20"/>
  <c r="M31" i="20" s="1"/>
  <c r="T30" i="20"/>
  <c r="S30" i="20"/>
  <c r="R30" i="20"/>
  <c r="L30" i="20"/>
  <c r="J30" i="20"/>
  <c r="G30" i="20"/>
  <c r="M30" i="20" s="1"/>
  <c r="T29" i="20"/>
  <c r="S29" i="20"/>
  <c r="R29" i="20"/>
  <c r="L29" i="20"/>
  <c r="J29" i="20"/>
  <c r="G29" i="20"/>
  <c r="M29" i="20" s="1"/>
  <c r="T28" i="20"/>
  <c r="S28" i="20"/>
  <c r="R28" i="20"/>
  <c r="L28" i="20"/>
  <c r="J28" i="20"/>
  <c r="G28" i="20"/>
  <c r="M28" i="20" s="1"/>
  <c r="T27" i="20"/>
  <c r="S27" i="20"/>
  <c r="R27" i="20"/>
  <c r="L27" i="20"/>
  <c r="J27" i="20"/>
  <c r="G27" i="20"/>
  <c r="M27" i="20" s="1"/>
  <c r="T26" i="20"/>
  <c r="S26" i="20"/>
  <c r="R26" i="20"/>
  <c r="L26" i="20"/>
  <c r="J26" i="20"/>
  <c r="G26" i="20"/>
  <c r="M26" i="20" s="1"/>
  <c r="T25" i="20"/>
  <c r="S25" i="20"/>
  <c r="R25" i="20"/>
  <c r="M25" i="20"/>
  <c r="L25" i="20"/>
  <c r="J25" i="20"/>
  <c r="G25" i="20"/>
  <c r="T24" i="20"/>
  <c r="S24" i="20"/>
  <c r="R24" i="20"/>
  <c r="L24" i="20"/>
  <c r="O24" i="20" s="1"/>
  <c r="J24" i="20"/>
  <c r="G24" i="20"/>
  <c r="M24" i="20" s="1"/>
  <c r="T23" i="20"/>
  <c r="S23" i="20"/>
  <c r="R23" i="20"/>
  <c r="L23" i="20"/>
  <c r="J23" i="20"/>
  <c r="G23" i="20"/>
  <c r="M23" i="20" s="1"/>
  <c r="T22" i="20"/>
  <c r="S22" i="20"/>
  <c r="R22" i="20"/>
  <c r="L22" i="20"/>
  <c r="O22" i="20" s="1"/>
  <c r="J22" i="20"/>
  <c r="G22" i="20"/>
  <c r="M22" i="20" s="1"/>
  <c r="T21" i="20"/>
  <c r="S21" i="20"/>
  <c r="R21" i="20"/>
  <c r="L21" i="20"/>
  <c r="J21" i="20"/>
  <c r="G21" i="20"/>
  <c r="M21" i="20" s="1"/>
  <c r="T20" i="20"/>
  <c r="S20" i="20"/>
  <c r="R20" i="20"/>
  <c r="L20" i="20"/>
  <c r="J20" i="20"/>
  <c r="G20" i="20"/>
  <c r="M20" i="20" s="1"/>
  <c r="N20" i="20" s="1"/>
  <c r="T19" i="20"/>
  <c r="S19" i="20"/>
  <c r="R19" i="20"/>
  <c r="L19" i="20"/>
  <c r="J19" i="20"/>
  <c r="G19" i="20"/>
  <c r="M19" i="20" s="1"/>
  <c r="T18" i="20"/>
  <c r="S18" i="20"/>
  <c r="R18" i="20"/>
  <c r="L18" i="20"/>
  <c r="J18" i="20"/>
  <c r="G18" i="20"/>
  <c r="M18" i="20" s="1"/>
  <c r="T17" i="20"/>
  <c r="S17" i="20"/>
  <c r="R17" i="20"/>
  <c r="M17" i="20"/>
  <c r="L17" i="20"/>
  <c r="J17" i="20"/>
  <c r="G17" i="20"/>
  <c r="T16" i="20"/>
  <c r="S16" i="20"/>
  <c r="R16" i="20"/>
  <c r="L16" i="20"/>
  <c r="J16" i="20"/>
  <c r="G16" i="20"/>
  <c r="M16" i="20" s="1"/>
  <c r="T15" i="20"/>
  <c r="S15" i="20"/>
  <c r="R15" i="20"/>
  <c r="L15" i="20"/>
  <c r="J15" i="20"/>
  <c r="G15" i="20"/>
  <c r="M15" i="20" s="1"/>
  <c r="T14" i="20"/>
  <c r="S14" i="20"/>
  <c r="R14" i="20"/>
  <c r="L14" i="20"/>
  <c r="J14" i="20"/>
  <c r="G14" i="20"/>
  <c r="M14" i="20" s="1"/>
  <c r="T13" i="20"/>
  <c r="S13" i="20"/>
  <c r="R13" i="20"/>
  <c r="L13" i="20"/>
  <c r="J13" i="20"/>
  <c r="G13" i="20"/>
  <c r="M13" i="20" s="1"/>
  <c r="T12" i="20"/>
  <c r="S12" i="20"/>
  <c r="R12" i="20"/>
  <c r="L12" i="20"/>
  <c r="J12" i="20"/>
  <c r="G12" i="20"/>
  <c r="M12" i="20" s="1"/>
  <c r="T11" i="20"/>
  <c r="S11" i="20"/>
  <c r="R11" i="20"/>
  <c r="L11" i="20"/>
  <c r="J11" i="20"/>
  <c r="G11" i="20"/>
  <c r="M11" i="20" s="1"/>
  <c r="T10" i="20"/>
  <c r="S10" i="20"/>
  <c r="R10" i="20"/>
  <c r="L10" i="20"/>
  <c r="J10" i="20"/>
  <c r="G10" i="20"/>
  <c r="M10" i="20" s="1"/>
  <c r="T9" i="20"/>
  <c r="S9" i="20"/>
  <c r="R9" i="20"/>
  <c r="M9" i="20"/>
  <c r="L9" i="20"/>
  <c r="J9" i="20"/>
  <c r="G9" i="20"/>
  <c r="N50" i="20" l="1"/>
  <c r="O50" i="20"/>
  <c r="N74" i="20"/>
  <c r="O74" i="20"/>
  <c r="N58" i="20"/>
  <c r="O58" i="20"/>
  <c r="N82" i="20"/>
  <c r="O82" i="20"/>
  <c r="N66" i="20"/>
  <c r="O66" i="20"/>
  <c r="N90" i="20"/>
  <c r="O90" i="20"/>
  <c r="O18" i="20"/>
  <c r="O20" i="20"/>
  <c r="O28" i="20"/>
  <c r="N29" i="20"/>
  <c r="O41" i="20"/>
  <c r="O123" i="20"/>
  <c r="O124" i="20"/>
  <c r="O135" i="20"/>
  <c r="O136" i="20"/>
  <c r="O152" i="20"/>
  <c r="N161" i="20"/>
  <c r="O167" i="20"/>
  <c r="N172" i="20"/>
  <c r="N176" i="20"/>
  <c r="N183" i="20"/>
  <c r="N184" i="20"/>
  <c r="O193" i="20"/>
  <c r="N203" i="20"/>
  <c r="O207" i="20"/>
  <c r="N208" i="20"/>
  <c r="N159" i="20"/>
  <c r="S209" i="20"/>
  <c r="O21" i="20"/>
  <c r="O25" i="20"/>
  <c r="N37" i="20"/>
  <c r="N41" i="20"/>
  <c r="N43" i="20"/>
  <c r="O47" i="20"/>
  <c r="O55" i="20"/>
  <c r="O63" i="20"/>
  <c r="O71" i="20"/>
  <c r="O79" i="20"/>
  <c r="O87" i="20"/>
  <c r="O95" i="20"/>
  <c r="N152" i="20"/>
  <c r="O165" i="20"/>
  <c r="N175" i="20"/>
  <c r="O196" i="20"/>
  <c r="O203" i="20"/>
  <c r="O205" i="20"/>
  <c r="N31" i="20"/>
  <c r="N51" i="20"/>
  <c r="N59" i="20"/>
  <c r="N67" i="20"/>
  <c r="N75" i="20"/>
  <c r="N83" i="20"/>
  <c r="N91" i="20"/>
  <c r="O100" i="20"/>
  <c r="O108" i="20"/>
  <c r="O116" i="20"/>
  <c r="O127" i="20"/>
  <c r="O128" i="20"/>
  <c r="O139" i="20"/>
  <c r="O140" i="20"/>
  <c r="O177" i="20"/>
  <c r="N12" i="20"/>
  <c r="O9" i="20"/>
  <c r="N16" i="20"/>
  <c r="O32" i="20"/>
  <c r="O42" i="20"/>
  <c r="O148" i="20"/>
  <c r="O155" i="20"/>
  <c r="O157" i="20"/>
  <c r="N168" i="20"/>
  <c r="N179" i="20"/>
  <c r="N180" i="20"/>
  <c r="N187" i="20"/>
  <c r="N188" i="20"/>
  <c r="N199" i="20"/>
  <c r="O13" i="20"/>
  <c r="O17" i="20"/>
  <c r="N24" i="20"/>
  <c r="N33" i="20"/>
  <c r="O39" i="20"/>
  <c r="O171" i="20"/>
  <c r="N200" i="20"/>
  <c r="R209" i="20"/>
  <c r="N23" i="20"/>
  <c r="O23" i="20"/>
  <c r="N15" i="20"/>
  <c r="O15" i="20"/>
  <c r="O16" i="20"/>
  <c r="N19" i="20"/>
  <c r="O19" i="20"/>
  <c r="O30" i="20"/>
  <c r="N30" i="20"/>
  <c r="O10" i="20"/>
  <c r="N11" i="20"/>
  <c r="O11" i="20"/>
  <c r="O12" i="20"/>
  <c r="O26" i="20"/>
  <c r="N27" i="20"/>
  <c r="O27" i="20"/>
  <c r="O14" i="20"/>
  <c r="O182" i="20"/>
  <c r="N182" i="20"/>
  <c r="G209" i="20"/>
  <c r="N9" i="20"/>
  <c r="T209" i="20"/>
  <c r="N13" i="20"/>
  <c r="N17" i="20"/>
  <c r="N21" i="20"/>
  <c r="N25" i="20"/>
  <c r="N36" i="20"/>
  <c r="O37" i="20"/>
  <c r="N39" i="20"/>
  <c r="N44" i="20"/>
  <c r="O45" i="20"/>
  <c r="N47" i="20"/>
  <c r="O162" i="20"/>
  <c r="N162" i="20"/>
  <c r="O178" i="20"/>
  <c r="N178" i="20"/>
  <c r="O29" i="20"/>
  <c r="N10" i="20"/>
  <c r="N14" i="20"/>
  <c r="N18" i="20"/>
  <c r="N22" i="20"/>
  <c r="N26" i="20"/>
  <c r="N28" i="20"/>
  <c r="O35" i="20"/>
  <c r="O43" i="20"/>
  <c r="O49" i="20"/>
  <c r="N49" i="20"/>
  <c r="O53" i="20"/>
  <c r="N53" i="20"/>
  <c r="O57" i="20"/>
  <c r="N57" i="20"/>
  <c r="O61" i="20"/>
  <c r="N61" i="20"/>
  <c r="O65" i="20"/>
  <c r="N65" i="20"/>
  <c r="O69" i="20"/>
  <c r="N69" i="20"/>
  <c r="O73" i="20"/>
  <c r="N73" i="20"/>
  <c r="O77" i="20"/>
  <c r="N77" i="20"/>
  <c r="O81" i="20"/>
  <c r="N81" i="20"/>
  <c r="O85" i="20"/>
  <c r="N85" i="20"/>
  <c r="O89" i="20"/>
  <c r="N89" i="20"/>
  <c r="O93" i="20"/>
  <c r="N93" i="20"/>
  <c r="O97" i="20"/>
  <c r="N97" i="20"/>
  <c r="O158" i="20"/>
  <c r="N158" i="20"/>
  <c r="O190" i="20"/>
  <c r="N190" i="20"/>
  <c r="O206" i="20"/>
  <c r="N206" i="20"/>
  <c r="O31" i="20"/>
  <c r="N32" i="20"/>
  <c r="N40" i="20"/>
  <c r="N48" i="20"/>
  <c r="N52" i="20"/>
  <c r="N56" i="20"/>
  <c r="N60" i="20"/>
  <c r="N64" i="20"/>
  <c r="N68" i="20"/>
  <c r="N72" i="20"/>
  <c r="N76" i="20"/>
  <c r="N80" i="20"/>
  <c r="N84" i="20"/>
  <c r="N88" i="20"/>
  <c r="N92" i="20"/>
  <c r="N96" i="20"/>
  <c r="O186" i="20"/>
  <c r="N186" i="20"/>
  <c r="N98" i="20"/>
  <c r="N99" i="20"/>
  <c r="N100" i="20"/>
  <c r="N103" i="20"/>
  <c r="N104" i="20"/>
  <c r="N107" i="20"/>
  <c r="N108" i="20"/>
  <c r="N111" i="20"/>
  <c r="N112" i="20"/>
  <c r="N115" i="20"/>
  <c r="N116" i="20"/>
  <c r="N119" i="20"/>
  <c r="N120" i="20"/>
  <c r="N123" i="20"/>
  <c r="N124" i="20"/>
  <c r="N127" i="20"/>
  <c r="N128" i="20"/>
  <c r="N131" i="20"/>
  <c r="N132" i="20"/>
  <c r="N135" i="20"/>
  <c r="N136" i="20"/>
  <c r="N139" i="20"/>
  <c r="N140" i="20"/>
  <c r="N143" i="20"/>
  <c r="N147" i="20"/>
  <c r="O154" i="20"/>
  <c r="N154" i="20"/>
  <c r="O164" i="20"/>
  <c r="N167" i="20"/>
  <c r="O174" i="20"/>
  <c r="N174" i="20"/>
  <c r="O192" i="20"/>
  <c r="N195" i="20"/>
  <c r="O202" i="20"/>
  <c r="N202" i="20"/>
  <c r="O208" i="20"/>
  <c r="J209" i="20"/>
  <c r="O102" i="20"/>
  <c r="N102" i="20"/>
  <c r="O106" i="20"/>
  <c r="N106" i="20"/>
  <c r="O110" i="20"/>
  <c r="N110" i="20"/>
  <c r="O114" i="20"/>
  <c r="N114" i="20"/>
  <c r="O118" i="20"/>
  <c r="N118" i="20"/>
  <c r="O122" i="20"/>
  <c r="N122" i="20"/>
  <c r="O126" i="20"/>
  <c r="N126" i="20"/>
  <c r="O130" i="20"/>
  <c r="N130" i="20"/>
  <c r="O134" i="20"/>
  <c r="N134" i="20"/>
  <c r="O138" i="20"/>
  <c r="N138" i="20"/>
  <c r="O142" i="20"/>
  <c r="N142" i="20"/>
  <c r="O146" i="20"/>
  <c r="N146" i="20"/>
  <c r="O150" i="20"/>
  <c r="N150" i="20"/>
  <c r="O153" i="20"/>
  <c r="O156" i="20"/>
  <c r="O160" i="20"/>
  <c r="N163" i="20"/>
  <c r="O170" i="20"/>
  <c r="N170" i="20"/>
  <c r="O173" i="20"/>
  <c r="O176" i="20"/>
  <c r="O180" i="20"/>
  <c r="O181" i="20"/>
  <c r="N181" i="20"/>
  <c r="O184" i="20"/>
  <c r="O185" i="20"/>
  <c r="N185" i="20"/>
  <c r="O188" i="20"/>
  <c r="N191" i="20"/>
  <c r="O198" i="20"/>
  <c r="N198" i="20"/>
  <c r="O201" i="20"/>
  <c r="O204" i="20"/>
  <c r="N207" i="20"/>
  <c r="O101" i="20"/>
  <c r="O105" i="20"/>
  <c r="O109" i="20"/>
  <c r="O113" i="20"/>
  <c r="O117" i="20"/>
  <c r="O121" i="20"/>
  <c r="O125" i="20"/>
  <c r="O129" i="20"/>
  <c r="O133" i="20"/>
  <c r="O137" i="20"/>
  <c r="O141" i="20"/>
  <c r="O145" i="20"/>
  <c r="O149" i="20"/>
  <c r="O166" i="20"/>
  <c r="N166" i="20"/>
  <c r="O169" i="20"/>
  <c r="O194" i="20"/>
  <c r="N194" i="20"/>
  <c r="O197" i="20"/>
  <c r="N117" i="20"/>
  <c r="N145" i="20"/>
  <c r="N149" i="20"/>
  <c r="N153" i="20"/>
  <c r="N157" i="20"/>
  <c r="N165" i="20"/>
  <c r="N169" i="20"/>
  <c r="N173" i="20"/>
  <c r="N177" i="20"/>
  <c r="N189" i="20"/>
  <c r="N193" i="20"/>
  <c r="N197" i="20"/>
  <c r="N201" i="20"/>
  <c r="N205" i="20"/>
  <c r="AH9" i="21" l="1"/>
  <c r="P9" i="21"/>
  <c r="P18" i="21" s="1"/>
  <c r="J34" i="12" l="1"/>
  <c r="J35" i="12"/>
  <c r="J36" i="12"/>
  <c r="J37" i="12"/>
  <c r="J38" i="12"/>
  <c r="J39" i="12"/>
  <c r="J40" i="12"/>
  <c r="J41" i="12"/>
  <c r="J42" i="12"/>
  <c r="J43" i="12"/>
  <c r="J44" i="12"/>
  <c r="J45" i="12"/>
  <c r="J46" i="12"/>
  <c r="J47" i="12"/>
  <c r="J48" i="12"/>
  <c r="AH13" i="4" l="1"/>
  <c r="AH12" i="21" s="1"/>
  <c r="AH15" i="21" s="1"/>
  <c r="T27" i="5"/>
  <c r="P12" i="4" s="1"/>
  <c r="P13" i="4"/>
  <c r="P21" i="4"/>
  <c r="AH9" i="4"/>
  <c r="O9" i="4"/>
  <c r="G190" i="17" s="1"/>
  <c r="N9" i="4"/>
  <c r="AH8" i="4"/>
  <c r="P40" i="4"/>
  <c r="O8" i="4"/>
  <c r="B190" i="17" s="1"/>
  <c r="N8" i="4"/>
  <c r="B172" i="17" s="1"/>
  <c r="CX46" i="12"/>
  <c r="CX47" i="12"/>
  <c r="CX48" i="12"/>
  <c r="CX49" i="12"/>
  <c r="CX58" i="12"/>
  <c r="CX13" i="12"/>
  <c r="CZ13" i="12" s="1"/>
  <c r="CX14" i="12"/>
  <c r="CZ14" i="12" s="1"/>
  <c r="CX15" i="12"/>
  <c r="CZ15" i="12" s="1"/>
  <c r="CX16" i="12"/>
  <c r="CX17" i="12"/>
  <c r="CZ17" i="12" s="1"/>
  <c r="CX18" i="12"/>
  <c r="CZ18" i="12" s="1"/>
  <c r="CX19" i="12"/>
  <c r="CZ19" i="12" s="1"/>
  <c r="CX20" i="12"/>
  <c r="CZ20" i="12" s="1"/>
  <c r="CX21" i="12"/>
  <c r="CZ21" i="12" s="1"/>
  <c r="CX22" i="12"/>
  <c r="CZ22" i="12" s="1"/>
  <c r="CX23" i="12"/>
  <c r="CZ23" i="12" s="1"/>
  <c r="CX24" i="12"/>
  <c r="CZ24" i="12" s="1"/>
  <c r="CZ25" i="12"/>
  <c r="CX26" i="12"/>
  <c r="CZ26" i="12" s="1"/>
  <c r="CX27" i="12"/>
  <c r="CZ27" i="12" s="1"/>
  <c r="CX28" i="12"/>
  <c r="CZ28" i="12" s="1"/>
  <c r="CX29" i="12"/>
  <c r="CZ29" i="12" s="1"/>
  <c r="CX30" i="12"/>
  <c r="CZ30" i="12" s="1"/>
  <c r="CX31" i="12"/>
  <c r="CZ31" i="12" s="1"/>
  <c r="CX32" i="12"/>
  <c r="CZ32" i="12" s="1"/>
  <c r="CX33" i="12"/>
  <c r="CZ33" i="12" s="1"/>
  <c r="CX34" i="12"/>
  <c r="CZ34" i="12" s="1"/>
  <c r="CX35" i="12"/>
  <c r="CZ35" i="12" s="1"/>
  <c r="CX36" i="12"/>
  <c r="CZ36" i="12" s="1"/>
  <c r="CX37" i="12"/>
  <c r="CZ37" i="12" s="1"/>
  <c r="CX38" i="12"/>
  <c r="CZ38" i="12" s="1"/>
  <c r="CX39" i="12"/>
  <c r="CZ39" i="12" s="1"/>
  <c r="CX40" i="12"/>
  <c r="CZ40" i="12" s="1"/>
  <c r="CX41" i="12"/>
  <c r="CX42" i="12"/>
  <c r="CX43" i="12"/>
  <c r="CX44" i="12"/>
  <c r="CX45" i="12"/>
  <c r="CZ45" i="12" s="1"/>
  <c r="CX12" i="12"/>
  <c r="CX11" i="12"/>
  <c r="CQ59" i="12"/>
  <c r="AH11" i="4" s="1"/>
  <c r="AH10" i="21" s="1"/>
  <c r="CS13" i="12"/>
  <c r="CS14" i="12"/>
  <c r="CS15" i="12"/>
  <c r="CS16" i="12"/>
  <c r="CS17" i="12"/>
  <c r="CS18" i="12"/>
  <c r="CS19" i="12"/>
  <c r="CS20" i="12"/>
  <c r="CS21" i="12"/>
  <c r="CS22" i="12"/>
  <c r="CS23" i="12"/>
  <c r="CS24" i="12"/>
  <c r="CS25" i="12"/>
  <c r="CS26" i="12"/>
  <c r="CS27" i="12"/>
  <c r="CS28" i="12"/>
  <c r="CS29" i="12"/>
  <c r="CS30" i="12"/>
  <c r="CS31" i="12"/>
  <c r="CS32" i="12"/>
  <c r="CS33" i="12"/>
  <c r="CS34" i="12"/>
  <c r="CS35" i="12"/>
  <c r="CS36" i="12"/>
  <c r="CS37" i="12"/>
  <c r="CS38" i="12"/>
  <c r="CS39" i="12"/>
  <c r="CS40" i="12"/>
  <c r="CS41" i="12"/>
  <c r="CS42" i="12"/>
  <c r="CS43" i="12"/>
  <c r="CS44" i="12"/>
  <c r="CS45" i="12"/>
  <c r="CS46" i="12"/>
  <c r="CS47" i="12"/>
  <c r="CS48" i="12"/>
  <c r="CS49" i="12"/>
  <c r="CS12" i="12"/>
  <c r="CS11" i="12"/>
  <c r="Z8" i="15" l="1"/>
  <c r="G172" i="17"/>
  <c r="AH41" i="4"/>
  <c r="G532" i="17"/>
  <c r="AH40" i="4"/>
  <c r="B532" i="17"/>
  <c r="Z7" i="15"/>
  <c r="R7" i="5"/>
  <c r="O7" i="21"/>
  <c r="S7" i="5"/>
  <c r="O8" i="21"/>
  <c r="S8" i="5"/>
  <c r="AH7" i="21"/>
  <c r="BN7" i="15"/>
  <c r="AH8" i="21"/>
  <c r="BN8" i="15"/>
  <c r="CZ16" i="12"/>
  <c r="CZ48" i="12"/>
  <c r="CZ11" i="12"/>
  <c r="CZ58" i="12"/>
  <c r="CZ46" i="12"/>
  <c r="CZ12" i="12"/>
  <c r="AB8" i="15"/>
  <c r="P7" i="21"/>
  <c r="P41" i="4"/>
  <c r="CZ42" i="12"/>
  <c r="CZ44" i="12"/>
  <c r="CZ41" i="12"/>
  <c r="AL7" i="5"/>
  <c r="N7" i="21"/>
  <c r="AB7" i="15"/>
  <c r="CZ47" i="12"/>
  <c r="AL8" i="5"/>
  <c r="N8" i="21"/>
  <c r="CZ43" i="12"/>
  <c r="R8" i="5"/>
  <c r="CZ49" i="12"/>
  <c r="P8" i="21"/>
  <c r="M9" i="4"/>
  <c r="G154" i="17" s="1"/>
  <c r="L9" i="4"/>
  <c r="G136" i="17" s="1"/>
  <c r="K9" i="4"/>
  <c r="G118" i="17" s="1"/>
  <c r="J9" i="4"/>
  <c r="G100" i="17" s="1"/>
  <c r="V8" i="15" l="1"/>
  <c r="L8" i="21"/>
  <c r="P8" i="5"/>
  <c r="Q8" i="5"/>
  <c r="M8" i="21"/>
  <c r="X8" i="15"/>
  <c r="R8" i="15"/>
  <c r="N8" i="5"/>
  <c r="J8" i="21"/>
  <c r="T8" i="15"/>
  <c r="O8" i="5"/>
  <c r="K8" i="21"/>
  <c r="AH45" i="12"/>
  <c r="AH44" i="12"/>
  <c r="AH43" i="12"/>
  <c r="AH42" i="12"/>
  <c r="M8" i="4" l="1"/>
  <c r="L8" i="4"/>
  <c r="K8" i="4"/>
  <c r="B118" i="17" s="1"/>
  <c r="P7" i="5" l="1"/>
  <c r="B136" i="17"/>
  <c r="Q7" i="5"/>
  <c r="B154" i="17"/>
  <c r="K7" i="21"/>
  <c r="O7" i="5"/>
  <c r="T7" i="15"/>
  <c r="M7" i="21"/>
  <c r="X7" i="15"/>
  <c r="V7" i="15"/>
  <c r="L7" i="21"/>
  <c r="D10" i="4"/>
  <c r="G49" i="12" l="1"/>
  <c r="G48" i="12"/>
  <c r="G47" i="12"/>
  <c r="CJ41" i="12" l="1"/>
  <c r="AN41" i="12"/>
  <c r="AK41" i="12"/>
  <c r="AH41" i="12"/>
  <c r="AE41" i="12"/>
  <c r="AB41" i="12"/>
  <c r="Y41" i="12"/>
  <c r="V41" i="12"/>
  <c r="S41" i="12"/>
  <c r="P41" i="12"/>
  <c r="M41" i="12"/>
  <c r="G41" i="12"/>
  <c r="BO22" i="15" l="1"/>
  <c r="M544" i="17" l="1"/>
  <c r="M545" i="17" s="1"/>
  <c r="L544" i="17"/>
  <c r="L545" i="17" s="1"/>
  <c r="K544" i="17"/>
  <c r="K545" i="17" s="1"/>
  <c r="J544" i="17"/>
  <c r="J545" i="17" s="1"/>
  <c r="I544" i="17"/>
  <c r="I545" i="17" s="1"/>
  <c r="H544" i="17"/>
  <c r="H545" i="17" s="1"/>
  <c r="G544" i="17"/>
  <c r="G545" i="17" s="1"/>
  <c r="F544" i="17"/>
  <c r="F545" i="17" s="1"/>
  <c r="E544" i="17"/>
  <c r="E545" i="17" s="1"/>
  <c r="D544" i="17"/>
  <c r="D545" i="17" s="1"/>
  <c r="C543" i="17"/>
  <c r="C542" i="17"/>
  <c r="C541" i="17"/>
  <c r="M202" i="17"/>
  <c r="M203" i="17" s="1"/>
  <c r="L202" i="17"/>
  <c r="L203" i="17" s="1"/>
  <c r="K202" i="17"/>
  <c r="K203" i="17" s="1"/>
  <c r="J202" i="17"/>
  <c r="J203" i="17" s="1"/>
  <c r="I202" i="17"/>
  <c r="I203" i="17" s="1"/>
  <c r="H202" i="17"/>
  <c r="H203" i="17" s="1"/>
  <c r="G202" i="17"/>
  <c r="G203" i="17" s="1"/>
  <c r="F202" i="17"/>
  <c r="F203" i="17" s="1"/>
  <c r="E202" i="17"/>
  <c r="E203" i="17" s="1"/>
  <c r="D202" i="17"/>
  <c r="D203" i="17" s="1"/>
  <c r="C201" i="17"/>
  <c r="C200" i="17"/>
  <c r="C199" i="17"/>
  <c r="M184" i="17"/>
  <c r="M185" i="17" s="1"/>
  <c r="L184" i="17"/>
  <c r="L185" i="17" s="1"/>
  <c r="K184" i="17"/>
  <c r="K185" i="17" s="1"/>
  <c r="J184" i="17"/>
  <c r="J185" i="17" s="1"/>
  <c r="I184" i="17"/>
  <c r="I185" i="17" s="1"/>
  <c r="H184" i="17"/>
  <c r="H185" i="17" s="1"/>
  <c r="G184" i="17"/>
  <c r="G185" i="17" s="1"/>
  <c r="F184" i="17"/>
  <c r="F185" i="17" s="1"/>
  <c r="E184" i="17"/>
  <c r="E185" i="17" s="1"/>
  <c r="D184" i="17"/>
  <c r="D185" i="17" s="1"/>
  <c r="C183" i="17"/>
  <c r="C182" i="17"/>
  <c r="C181" i="17"/>
  <c r="M166" i="17"/>
  <c r="M167" i="17" s="1"/>
  <c r="L166" i="17"/>
  <c r="L167" i="17" s="1"/>
  <c r="K166" i="17"/>
  <c r="K167" i="17" s="1"/>
  <c r="J166" i="17"/>
  <c r="J167" i="17" s="1"/>
  <c r="I166" i="17"/>
  <c r="I167" i="17" s="1"/>
  <c r="H166" i="17"/>
  <c r="H167" i="17" s="1"/>
  <c r="G166" i="17"/>
  <c r="G167" i="17" s="1"/>
  <c r="F166" i="17"/>
  <c r="F167" i="17" s="1"/>
  <c r="E166" i="17"/>
  <c r="E167" i="17" s="1"/>
  <c r="D166" i="17"/>
  <c r="D167" i="17" s="1"/>
  <c r="C165" i="17"/>
  <c r="C164" i="17"/>
  <c r="C163" i="17"/>
  <c r="M148" i="17"/>
  <c r="M149" i="17" s="1"/>
  <c r="L148" i="17"/>
  <c r="L149" i="17" s="1"/>
  <c r="K148" i="17"/>
  <c r="K149" i="17" s="1"/>
  <c r="J148" i="17"/>
  <c r="J149" i="17" s="1"/>
  <c r="I148" i="17"/>
  <c r="I149" i="17" s="1"/>
  <c r="H148" i="17"/>
  <c r="H149" i="17" s="1"/>
  <c r="G148" i="17"/>
  <c r="G149" i="17" s="1"/>
  <c r="F148" i="17"/>
  <c r="F149" i="17" s="1"/>
  <c r="E148" i="17"/>
  <c r="E149" i="17" s="1"/>
  <c r="D148" i="17"/>
  <c r="D149" i="17" s="1"/>
  <c r="C147" i="17"/>
  <c r="C146" i="17"/>
  <c r="C145" i="17"/>
  <c r="M130" i="17"/>
  <c r="M131" i="17" s="1"/>
  <c r="L130" i="17"/>
  <c r="L131" i="17" s="1"/>
  <c r="K130" i="17"/>
  <c r="K131" i="17" s="1"/>
  <c r="J130" i="17"/>
  <c r="J131" i="17" s="1"/>
  <c r="I130" i="17"/>
  <c r="I131" i="17" s="1"/>
  <c r="H130" i="17"/>
  <c r="H131" i="17" s="1"/>
  <c r="G130" i="17"/>
  <c r="G131" i="17" s="1"/>
  <c r="F130" i="17"/>
  <c r="F131" i="17" s="1"/>
  <c r="E130" i="17"/>
  <c r="E131" i="17" s="1"/>
  <c r="D130" i="17"/>
  <c r="D131" i="17" s="1"/>
  <c r="C129" i="17"/>
  <c r="C128" i="17"/>
  <c r="C127" i="17"/>
  <c r="M112" i="17"/>
  <c r="M113" i="17" s="1"/>
  <c r="L112" i="17"/>
  <c r="L113" i="17" s="1"/>
  <c r="K112" i="17"/>
  <c r="K113" i="17" s="1"/>
  <c r="J112" i="17"/>
  <c r="J113" i="17" s="1"/>
  <c r="I112" i="17"/>
  <c r="I113" i="17" s="1"/>
  <c r="H112" i="17"/>
  <c r="H113" i="17" s="1"/>
  <c r="G112" i="17"/>
  <c r="G113" i="17" s="1"/>
  <c r="F112" i="17"/>
  <c r="F113" i="17" s="1"/>
  <c r="E112" i="17"/>
  <c r="E113" i="17" s="1"/>
  <c r="D112" i="17"/>
  <c r="D113" i="17" s="1"/>
  <c r="C111" i="17"/>
  <c r="C110" i="17"/>
  <c r="C109" i="17"/>
  <c r="M94" i="17"/>
  <c r="M95" i="17" s="1"/>
  <c r="L94" i="17"/>
  <c r="L95" i="17" s="1"/>
  <c r="K94" i="17"/>
  <c r="K95" i="17" s="1"/>
  <c r="J94" i="17"/>
  <c r="J95" i="17" s="1"/>
  <c r="I94" i="17"/>
  <c r="I95" i="17" s="1"/>
  <c r="H94" i="17"/>
  <c r="H95" i="17" s="1"/>
  <c r="G94" i="17"/>
  <c r="G95" i="17" s="1"/>
  <c r="F94" i="17"/>
  <c r="F95" i="17" s="1"/>
  <c r="E94" i="17"/>
  <c r="E95" i="17" s="1"/>
  <c r="D94" i="17"/>
  <c r="D95" i="17" s="1"/>
  <c r="C93" i="17"/>
  <c r="C92" i="17"/>
  <c r="C91" i="17"/>
  <c r="M76" i="17"/>
  <c r="M77" i="17" s="1"/>
  <c r="L76" i="17"/>
  <c r="L77" i="17" s="1"/>
  <c r="K76" i="17"/>
  <c r="K77" i="17" s="1"/>
  <c r="J76" i="17"/>
  <c r="J77" i="17" s="1"/>
  <c r="I76" i="17"/>
  <c r="I77" i="17" s="1"/>
  <c r="H76" i="17"/>
  <c r="H77" i="17" s="1"/>
  <c r="G76" i="17"/>
  <c r="G77" i="17" s="1"/>
  <c r="F76" i="17"/>
  <c r="F77" i="17" s="1"/>
  <c r="E76" i="17"/>
  <c r="E77" i="17" s="1"/>
  <c r="D76" i="17"/>
  <c r="D77" i="17" s="1"/>
  <c r="C75" i="17"/>
  <c r="C74" i="17"/>
  <c r="C73" i="17"/>
  <c r="M58" i="17"/>
  <c r="M59" i="17" s="1"/>
  <c r="L58" i="17"/>
  <c r="L59" i="17" s="1"/>
  <c r="K58" i="17"/>
  <c r="K59" i="17" s="1"/>
  <c r="J58" i="17"/>
  <c r="J59" i="17" s="1"/>
  <c r="I58" i="17"/>
  <c r="I59" i="17" s="1"/>
  <c r="H58" i="17"/>
  <c r="H59" i="17" s="1"/>
  <c r="G58" i="17"/>
  <c r="G59" i="17" s="1"/>
  <c r="F58" i="17"/>
  <c r="F59" i="17" s="1"/>
  <c r="E58" i="17"/>
  <c r="E59" i="17" s="1"/>
  <c r="D58" i="17"/>
  <c r="D59" i="17" s="1"/>
  <c r="C57" i="17"/>
  <c r="C56" i="17"/>
  <c r="C55" i="17"/>
  <c r="M40" i="17"/>
  <c r="M41" i="17" s="1"/>
  <c r="L40" i="17"/>
  <c r="L41" i="17" s="1"/>
  <c r="K40" i="17"/>
  <c r="K41" i="17" s="1"/>
  <c r="J40" i="17"/>
  <c r="J41" i="17" s="1"/>
  <c r="I40" i="17"/>
  <c r="I41" i="17" s="1"/>
  <c r="H40" i="17"/>
  <c r="H41" i="17" s="1"/>
  <c r="G40" i="17"/>
  <c r="G41" i="17" s="1"/>
  <c r="F40" i="17"/>
  <c r="F41" i="17" s="1"/>
  <c r="E40" i="17"/>
  <c r="E41" i="17" s="1"/>
  <c r="D40" i="17"/>
  <c r="D41" i="17" s="1"/>
  <c r="C39" i="17"/>
  <c r="C38" i="17"/>
  <c r="C37" i="17"/>
  <c r="M22" i="17"/>
  <c r="L22" i="17"/>
  <c r="K22" i="17"/>
  <c r="J22" i="17"/>
  <c r="I22" i="17"/>
  <c r="H22" i="17"/>
  <c r="G22" i="17"/>
  <c r="F22" i="17"/>
  <c r="E22" i="17"/>
  <c r="D22" i="17"/>
  <c r="C21" i="17"/>
  <c r="C40" i="17" l="1"/>
  <c r="C58" i="17"/>
  <c r="C76" i="17"/>
  <c r="C130" i="17"/>
  <c r="C166" i="17"/>
  <c r="C184" i="17"/>
  <c r="C112" i="17"/>
  <c r="C148" i="17"/>
  <c r="C202" i="17"/>
  <c r="C94" i="17"/>
  <c r="C544" i="17"/>
  <c r="I9" i="4" l="1"/>
  <c r="G82" i="17" s="1"/>
  <c r="J8" i="4"/>
  <c r="B100" i="17" s="1"/>
  <c r="I8" i="4"/>
  <c r="B82" i="17" s="1"/>
  <c r="H9" i="4"/>
  <c r="G64" i="17" s="1"/>
  <c r="H8" i="4"/>
  <c r="B64" i="17" s="1"/>
  <c r="G9" i="4"/>
  <c r="G46" i="17" s="1"/>
  <c r="G8" i="4"/>
  <c r="B46" i="17" s="1"/>
  <c r="F9" i="4"/>
  <c r="E9" i="4"/>
  <c r="G10" i="17" s="1"/>
  <c r="F8" i="4"/>
  <c r="B28" i="17" s="1"/>
  <c r="E8" i="4"/>
  <c r="B10" i="17" s="1"/>
  <c r="G28" i="17" l="1"/>
  <c r="N7" i="15"/>
  <c r="H7" i="21"/>
  <c r="L7" i="5"/>
  <c r="M8" i="5"/>
  <c r="I8" i="21"/>
  <c r="P8" i="15"/>
  <c r="J8" i="15"/>
  <c r="J8" i="5"/>
  <c r="F8" i="21"/>
  <c r="N8" i="15"/>
  <c r="H8" i="21"/>
  <c r="L8" i="5"/>
  <c r="H7" i="15"/>
  <c r="E7" i="21"/>
  <c r="I7" i="5"/>
  <c r="G7" i="21"/>
  <c r="K7" i="5"/>
  <c r="L7" i="15"/>
  <c r="I7" i="21"/>
  <c r="M7" i="5"/>
  <c r="P7" i="15"/>
  <c r="E8" i="21"/>
  <c r="H8" i="15"/>
  <c r="I8" i="5"/>
  <c r="J7" i="15"/>
  <c r="J7" i="5"/>
  <c r="F7" i="21"/>
  <c r="L8" i="15"/>
  <c r="K8" i="5"/>
  <c r="G8" i="21"/>
  <c r="R7" i="15"/>
  <c r="J7" i="21"/>
  <c r="N7" i="5"/>
  <c r="AL27" i="5" l="1"/>
  <c r="AH19" i="21"/>
  <c r="AH17" i="21"/>
  <c r="AH12" i="4" l="1"/>
  <c r="P11" i="21"/>
  <c r="AH18" i="21"/>
  <c r="AH14" i="4" l="1"/>
  <c r="AH11" i="21"/>
  <c r="AH45" i="4" l="1"/>
  <c r="AH43" i="4"/>
  <c r="AH42" i="4"/>
  <c r="AH44" i="4"/>
  <c r="M539" i="17"/>
  <c r="M548" i="17" s="1"/>
  <c r="L539" i="17"/>
  <c r="L548" i="17" s="1"/>
  <c r="K539" i="17"/>
  <c r="K548" i="17" s="1"/>
  <c r="J539" i="17"/>
  <c r="J548" i="17" s="1"/>
  <c r="I539" i="17"/>
  <c r="I548" i="17" s="1"/>
  <c r="H539" i="17"/>
  <c r="H548" i="17" s="1"/>
  <c r="G539" i="17"/>
  <c r="G548" i="17" s="1"/>
  <c r="F539" i="17"/>
  <c r="F548" i="17" s="1"/>
  <c r="E539" i="17"/>
  <c r="E548" i="17" s="1"/>
  <c r="D539" i="17"/>
  <c r="D548" i="17" s="1"/>
  <c r="M537" i="17"/>
  <c r="L537" i="17"/>
  <c r="K537" i="17"/>
  <c r="J537" i="17"/>
  <c r="I537" i="17"/>
  <c r="H537" i="17"/>
  <c r="G537" i="17"/>
  <c r="F537" i="17"/>
  <c r="E537" i="17"/>
  <c r="D537" i="17"/>
  <c r="M197" i="17"/>
  <c r="M206" i="17" s="1"/>
  <c r="L197" i="17"/>
  <c r="L206" i="17" s="1"/>
  <c r="K197" i="17"/>
  <c r="K206" i="17" s="1"/>
  <c r="J197" i="17"/>
  <c r="J206" i="17" s="1"/>
  <c r="I197" i="17"/>
  <c r="I206" i="17" s="1"/>
  <c r="H197" i="17"/>
  <c r="H206" i="17" s="1"/>
  <c r="G197" i="17"/>
  <c r="G206" i="17" s="1"/>
  <c r="F197" i="17"/>
  <c r="F206" i="17" s="1"/>
  <c r="E197" i="17"/>
  <c r="E206" i="17" s="1"/>
  <c r="D197" i="17"/>
  <c r="D206" i="17" s="1"/>
  <c r="M195" i="17"/>
  <c r="L195" i="17"/>
  <c r="K195" i="17"/>
  <c r="J195" i="17"/>
  <c r="I195" i="17"/>
  <c r="H195" i="17"/>
  <c r="G195" i="17"/>
  <c r="F195" i="17"/>
  <c r="E195" i="17"/>
  <c r="D195" i="17"/>
  <c r="M179" i="17"/>
  <c r="M188" i="17" s="1"/>
  <c r="L179" i="17"/>
  <c r="L188" i="17" s="1"/>
  <c r="K179" i="17"/>
  <c r="K188" i="17" s="1"/>
  <c r="J179" i="17"/>
  <c r="J188" i="17" s="1"/>
  <c r="I179" i="17"/>
  <c r="I188" i="17" s="1"/>
  <c r="H179" i="17"/>
  <c r="H188" i="17" s="1"/>
  <c r="G179" i="17"/>
  <c r="G188" i="17" s="1"/>
  <c r="F179" i="17"/>
  <c r="F188" i="17" s="1"/>
  <c r="E179" i="17"/>
  <c r="E188" i="17" s="1"/>
  <c r="D179" i="17"/>
  <c r="D188" i="17" s="1"/>
  <c r="M177" i="17"/>
  <c r="L177" i="17"/>
  <c r="K177" i="17"/>
  <c r="J177" i="17"/>
  <c r="I177" i="17"/>
  <c r="H177" i="17"/>
  <c r="G177" i="17"/>
  <c r="F177" i="17"/>
  <c r="E177" i="17"/>
  <c r="D177" i="17"/>
  <c r="M161" i="17"/>
  <c r="M170" i="17" s="1"/>
  <c r="L161" i="17"/>
  <c r="L170" i="17" s="1"/>
  <c r="K161" i="17"/>
  <c r="K170" i="17" s="1"/>
  <c r="J161" i="17"/>
  <c r="J170" i="17" s="1"/>
  <c r="I161" i="17"/>
  <c r="I170" i="17" s="1"/>
  <c r="H161" i="17"/>
  <c r="H170" i="17" s="1"/>
  <c r="G161" i="17"/>
  <c r="G170" i="17" s="1"/>
  <c r="F161" i="17"/>
  <c r="F170" i="17" s="1"/>
  <c r="E161" i="17"/>
  <c r="E170" i="17" s="1"/>
  <c r="D161" i="17"/>
  <c r="D170" i="17" s="1"/>
  <c r="M159" i="17"/>
  <c r="L159" i="17"/>
  <c r="K159" i="17"/>
  <c r="J159" i="17"/>
  <c r="I159" i="17"/>
  <c r="H159" i="17"/>
  <c r="G159" i="17"/>
  <c r="F159" i="17"/>
  <c r="E159" i="17"/>
  <c r="D159" i="17"/>
  <c r="M143" i="17"/>
  <c r="M152" i="17" s="1"/>
  <c r="L143" i="17"/>
  <c r="L152" i="17" s="1"/>
  <c r="K143" i="17"/>
  <c r="K152" i="17" s="1"/>
  <c r="J143" i="17"/>
  <c r="J152" i="17" s="1"/>
  <c r="I143" i="17"/>
  <c r="I152" i="17" s="1"/>
  <c r="H143" i="17"/>
  <c r="H152" i="17" s="1"/>
  <c r="G143" i="17"/>
  <c r="G152" i="17" s="1"/>
  <c r="F143" i="17"/>
  <c r="F152" i="17" s="1"/>
  <c r="E143" i="17"/>
  <c r="E152" i="17" s="1"/>
  <c r="D143" i="17"/>
  <c r="D152" i="17" s="1"/>
  <c r="M141" i="17"/>
  <c r="L141" i="17"/>
  <c r="K141" i="17"/>
  <c r="J141" i="17"/>
  <c r="I141" i="17"/>
  <c r="H141" i="17"/>
  <c r="G141" i="17"/>
  <c r="F141" i="17"/>
  <c r="E141" i="17"/>
  <c r="D141" i="17"/>
  <c r="M125" i="17"/>
  <c r="M134" i="17" s="1"/>
  <c r="L125" i="17"/>
  <c r="L134" i="17" s="1"/>
  <c r="K125" i="17"/>
  <c r="K134" i="17" s="1"/>
  <c r="J125" i="17"/>
  <c r="J134" i="17" s="1"/>
  <c r="I125" i="17"/>
  <c r="I134" i="17" s="1"/>
  <c r="H125" i="17"/>
  <c r="H134" i="17" s="1"/>
  <c r="G125" i="17"/>
  <c r="G134" i="17" s="1"/>
  <c r="F125" i="17"/>
  <c r="F134" i="17" s="1"/>
  <c r="E125" i="17"/>
  <c r="E134" i="17" s="1"/>
  <c r="D125" i="17"/>
  <c r="D134" i="17" s="1"/>
  <c r="M123" i="17"/>
  <c r="L123" i="17"/>
  <c r="K123" i="17"/>
  <c r="J123" i="17"/>
  <c r="I123" i="17"/>
  <c r="H123" i="17"/>
  <c r="G123" i="17"/>
  <c r="F123" i="17"/>
  <c r="E123" i="17"/>
  <c r="D123" i="17"/>
  <c r="M107" i="17"/>
  <c r="M116" i="17" s="1"/>
  <c r="L107" i="17"/>
  <c r="L116" i="17" s="1"/>
  <c r="K107" i="17"/>
  <c r="K116" i="17" s="1"/>
  <c r="J107" i="17"/>
  <c r="J116" i="17" s="1"/>
  <c r="I107" i="17"/>
  <c r="I116" i="17" s="1"/>
  <c r="H107" i="17"/>
  <c r="H116" i="17" s="1"/>
  <c r="G107" i="17"/>
  <c r="G116" i="17" s="1"/>
  <c r="F107" i="17"/>
  <c r="F116" i="17" s="1"/>
  <c r="E107" i="17"/>
  <c r="E116" i="17" s="1"/>
  <c r="D107" i="17"/>
  <c r="D116" i="17" s="1"/>
  <c r="M105" i="17"/>
  <c r="L105" i="17"/>
  <c r="K105" i="17"/>
  <c r="J105" i="17"/>
  <c r="I105" i="17"/>
  <c r="H105" i="17"/>
  <c r="G105" i="17"/>
  <c r="F105" i="17"/>
  <c r="E105" i="17"/>
  <c r="D105" i="17"/>
  <c r="M89" i="17"/>
  <c r="M98" i="17" s="1"/>
  <c r="L89" i="17"/>
  <c r="L98" i="17" s="1"/>
  <c r="K89" i="17"/>
  <c r="K98" i="17" s="1"/>
  <c r="J89" i="17"/>
  <c r="J98" i="17" s="1"/>
  <c r="I89" i="17"/>
  <c r="I98" i="17" s="1"/>
  <c r="H89" i="17"/>
  <c r="H98" i="17" s="1"/>
  <c r="G89" i="17"/>
  <c r="G98" i="17" s="1"/>
  <c r="F89" i="17"/>
  <c r="F98" i="17" s="1"/>
  <c r="E89" i="17"/>
  <c r="E98" i="17" s="1"/>
  <c r="D89" i="17"/>
  <c r="D98" i="17" s="1"/>
  <c r="M87" i="17"/>
  <c r="L87" i="17"/>
  <c r="K87" i="17"/>
  <c r="J87" i="17"/>
  <c r="I87" i="17"/>
  <c r="H87" i="17"/>
  <c r="G87" i="17"/>
  <c r="F87" i="17"/>
  <c r="E87" i="17"/>
  <c r="D87" i="17"/>
  <c r="M71" i="17"/>
  <c r="M80" i="17" s="1"/>
  <c r="L71" i="17"/>
  <c r="L80" i="17" s="1"/>
  <c r="K71" i="17"/>
  <c r="K80" i="17" s="1"/>
  <c r="J71" i="17"/>
  <c r="J80" i="17" s="1"/>
  <c r="I71" i="17"/>
  <c r="I80" i="17" s="1"/>
  <c r="H71" i="17"/>
  <c r="H80" i="17" s="1"/>
  <c r="G71" i="17"/>
  <c r="G80" i="17" s="1"/>
  <c r="F71" i="17"/>
  <c r="F80" i="17" s="1"/>
  <c r="E71" i="17"/>
  <c r="E80" i="17" s="1"/>
  <c r="D71" i="17"/>
  <c r="D80" i="17" s="1"/>
  <c r="M69" i="17"/>
  <c r="L69" i="17"/>
  <c r="K69" i="17"/>
  <c r="J69" i="17"/>
  <c r="I69" i="17"/>
  <c r="H69" i="17"/>
  <c r="G69" i="17"/>
  <c r="F69" i="17"/>
  <c r="E69" i="17"/>
  <c r="D69" i="17"/>
  <c r="M53" i="17"/>
  <c r="M62" i="17" s="1"/>
  <c r="L53" i="17"/>
  <c r="L62" i="17" s="1"/>
  <c r="K53" i="17"/>
  <c r="K62" i="17" s="1"/>
  <c r="J53" i="17"/>
  <c r="J62" i="17" s="1"/>
  <c r="I53" i="17"/>
  <c r="I62" i="17" s="1"/>
  <c r="H53" i="17"/>
  <c r="H62" i="17" s="1"/>
  <c r="G53" i="17"/>
  <c r="G62" i="17" s="1"/>
  <c r="F53" i="17"/>
  <c r="F62" i="17" s="1"/>
  <c r="E53" i="17"/>
  <c r="E62" i="17" s="1"/>
  <c r="D53" i="17"/>
  <c r="D62" i="17" s="1"/>
  <c r="M51" i="17"/>
  <c r="L51" i="17"/>
  <c r="K51" i="17"/>
  <c r="J51" i="17"/>
  <c r="I51" i="17"/>
  <c r="H51" i="17"/>
  <c r="G51" i="17"/>
  <c r="F51" i="17"/>
  <c r="E51" i="17"/>
  <c r="D51" i="17"/>
  <c r="AH46" i="4" l="1"/>
  <c r="J61" i="17"/>
  <c r="J60" i="17"/>
  <c r="F79" i="17"/>
  <c r="F78" i="17"/>
  <c r="F97" i="17"/>
  <c r="F96" i="17"/>
  <c r="J132" i="17"/>
  <c r="J133" i="17"/>
  <c r="F150" i="17"/>
  <c r="F151" i="17"/>
  <c r="J168" i="17"/>
  <c r="J169" i="17"/>
  <c r="E60" i="17"/>
  <c r="E61" i="17"/>
  <c r="I60" i="17"/>
  <c r="I61" i="17"/>
  <c r="M60" i="17"/>
  <c r="M61" i="17"/>
  <c r="E78" i="17"/>
  <c r="E79" i="17"/>
  <c r="I78" i="17"/>
  <c r="I79" i="17"/>
  <c r="M78" i="17"/>
  <c r="M79" i="17"/>
  <c r="E96" i="17"/>
  <c r="E97" i="17"/>
  <c r="I96" i="17"/>
  <c r="I97" i="17"/>
  <c r="M96" i="17"/>
  <c r="M97" i="17"/>
  <c r="E115" i="17"/>
  <c r="E114" i="17"/>
  <c r="I115" i="17"/>
  <c r="I114" i="17"/>
  <c r="M115" i="17"/>
  <c r="M114" i="17"/>
  <c r="E133" i="17"/>
  <c r="E132" i="17"/>
  <c r="I133" i="17"/>
  <c r="I132" i="17"/>
  <c r="M133" i="17"/>
  <c r="M132" i="17"/>
  <c r="E151" i="17"/>
  <c r="E150" i="17"/>
  <c r="I151" i="17"/>
  <c r="I150" i="17"/>
  <c r="M151" i="17"/>
  <c r="M150" i="17"/>
  <c r="E169" i="17"/>
  <c r="E168" i="17"/>
  <c r="I169" i="17"/>
  <c r="I168" i="17"/>
  <c r="M169" i="17"/>
  <c r="M168" i="17"/>
  <c r="E187" i="17"/>
  <c r="E186" i="17"/>
  <c r="I187" i="17"/>
  <c r="I186" i="17"/>
  <c r="M187" i="17"/>
  <c r="M186" i="17"/>
  <c r="E204" i="17"/>
  <c r="E205" i="17"/>
  <c r="I204" i="17"/>
  <c r="I205" i="17"/>
  <c r="M204" i="17"/>
  <c r="M205" i="17"/>
  <c r="E546" i="17"/>
  <c r="E547" i="17"/>
  <c r="I546" i="17"/>
  <c r="I547" i="17"/>
  <c r="M546" i="17"/>
  <c r="M547" i="17"/>
  <c r="F60" i="17"/>
  <c r="F61" i="17"/>
  <c r="J79" i="17"/>
  <c r="J78" i="17"/>
  <c r="J97" i="17"/>
  <c r="J96" i="17"/>
  <c r="J115" i="17"/>
  <c r="J114" i="17"/>
  <c r="F168" i="17"/>
  <c r="F169" i="17"/>
  <c r="J186" i="17"/>
  <c r="J187" i="17"/>
  <c r="F204" i="17"/>
  <c r="F205" i="17"/>
  <c r="F546" i="17"/>
  <c r="F547" i="17"/>
  <c r="G61" i="17"/>
  <c r="G60" i="17"/>
  <c r="K61" i="17"/>
  <c r="K60" i="17"/>
  <c r="G79" i="17"/>
  <c r="G78" i="17"/>
  <c r="K79" i="17"/>
  <c r="K78" i="17"/>
  <c r="G97" i="17"/>
  <c r="G96" i="17"/>
  <c r="K97" i="17"/>
  <c r="K96" i="17"/>
  <c r="G114" i="17"/>
  <c r="G115" i="17"/>
  <c r="K114" i="17"/>
  <c r="K115" i="17"/>
  <c r="G132" i="17"/>
  <c r="G133" i="17"/>
  <c r="K132" i="17"/>
  <c r="K133" i="17"/>
  <c r="G150" i="17"/>
  <c r="G151" i="17"/>
  <c r="K150" i="17"/>
  <c r="K151" i="17"/>
  <c r="G168" i="17"/>
  <c r="G169" i="17"/>
  <c r="K168" i="17"/>
  <c r="K169" i="17"/>
  <c r="G186" i="17"/>
  <c r="G187" i="17"/>
  <c r="K186" i="17"/>
  <c r="K187" i="17"/>
  <c r="G205" i="17"/>
  <c r="G204" i="17"/>
  <c r="K205" i="17"/>
  <c r="K204" i="17"/>
  <c r="G547" i="17"/>
  <c r="G546" i="17"/>
  <c r="K547" i="17"/>
  <c r="K546" i="17"/>
  <c r="F115" i="17"/>
  <c r="F114" i="17"/>
  <c r="F132" i="17"/>
  <c r="F133" i="17"/>
  <c r="J150" i="17"/>
  <c r="J151" i="17"/>
  <c r="F186" i="17"/>
  <c r="F187" i="17"/>
  <c r="J204" i="17"/>
  <c r="J205" i="17"/>
  <c r="J546" i="17"/>
  <c r="J547" i="17"/>
  <c r="D60" i="17"/>
  <c r="D61" i="17"/>
  <c r="H61" i="17"/>
  <c r="H60" i="17"/>
  <c r="L60" i="17"/>
  <c r="L61" i="17"/>
  <c r="D79" i="17"/>
  <c r="D78" i="17"/>
  <c r="H78" i="17"/>
  <c r="H79" i="17"/>
  <c r="L79" i="17"/>
  <c r="L78" i="17"/>
  <c r="D96" i="17"/>
  <c r="D97" i="17"/>
  <c r="H96" i="17"/>
  <c r="H97" i="17"/>
  <c r="L96" i="17"/>
  <c r="L97" i="17"/>
  <c r="D114" i="17"/>
  <c r="D115" i="17"/>
  <c r="H114" i="17"/>
  <c r="H115" i="17"/>
  <c r="L114" i="17"/>
  <c r="L115" i="17"/>
  <c r="D133" i="17"/>
  <c r="D132" i="17"/>
  <c r="H133" i="17"/>
  <c r="H132" i="17"/>
  <c r="L133" i="17"/>
  <c r="L132" i="17"/>
  <c r="D151" i="17"/>
  <c r="D150" i="17"/>
  <c r="H151" i="17"/>
  <c r="H150" i="17"/>
  <c r="L151" i="17"/>
  <c r="L150" i="17"/>
  <c r="D169" i="17"/>
  <c r="D168" i="17"/>
  <c r="H169" i="17"/>
  <c r="H168" i="17"/>
  <c r="L169" i="17"/>
  <c r="L168" i="17"/>
  <c r="D187" i="17"/>
  <c r="D186" i="17"/>
  <c r="H187" i="17"/>
  <c r="H186" i="17"/>
  <c r="L187" i="17"/>
  <c r="L186" i="17"/>
  <c r="D205" i="17"/>
  <c r="D204" i="17"/>
  <c r="H205" i="17"/>
  <c r="H204" i="17"/>
  <c r="L205" i="17"/>
  <c r="L204" i="17"/>
  <c r="D547" i="17"/>
  <c r="D546" i="17"/>
  <c r="H547" i="17"/>
  <c r="H546" i="17"/>
  <c r="L547" i="17"/>
  <c r="L546" i="17"/>
  <c r="M35" i="17"/>
  <c r="M44" i="17" s="1"/>
  <c r="L35" i="17"/>
  <c r="L44" i="17" s="1"/>
  <c r="K35" i="17"/>
  <c r="K44" i="17" s="1"/>
  <c r="J35" i="17"/>
  <c r="J44" i="17" s="1"/>
  <c r="I35" i="17"/>
  <c r="I44" i="17" s="1"/>
  <c r="H35" i="17"/>
  <c r="H44" i="17" s="1"/>
  <c r="G35" i="17"/>
  <c r="G44" i="17" s="1"/>
  <c r="F35" i="17"/>
  <c r="F44" i="17" s="1"/>
  <c r="E35" i="17"/>
  <c r="E44" i="17" s="1"/>
  <c r="D35" i="17"/>
  <c r="D44" i="17" s="1"/>
  <c r="M33" i="17"/>
  <c r="L33" i="17"/>
  <c r="K33" i="17"/>
  <c r="J33" i="17"/>
  <c r="I33" i="17"/>
  <c r="H33" i="17"/>
  <c r="G33" i="17"/>
  <c r="F33" i="17"/>
  <c r="E33" i="17"/>
  <c r="D33" i="17"/>
  <c r="C186" i="17" l="1"/>
  <c r="C134" i="17"/>
  <c r="C62" i="17"/>
  <c r="C547" i="17"/>
  <c r="C204" i="17"/>
  <c r="C169" i="17"/>
  <c r="C132" i="17"/>
  <c r="C98" i="17"/>
  <c r="C61" i="17"/>
  <c r="E42" i="17"/>
  <c r="E43" i="17"/>
  <c r="C79" i="17"/>
  <c r="C80" i="17"/>
  <c r="G43" i="17"/>
  <c r="G42" i="17"/>
  <c r="K42" i="17"/>
  <c r="K43" i="17"/>
  <c r="C168" i="17"/>
  <c r="C133" i="17"/>
  <c r="C114" i="17"/>
  <c r="C97" i="17"/>
  <c r="C60" i="17"/>
  <c r="C151" i="17"/>
  <c r="I42" i="17"/>
  <c r="I43" i="17"/>
  <c r="F42" i="17"/>
  <c r="F43" i="17"/>
  <c r="J42" i="17"/>
  <c r="J43" i="17"/>
  <c r="C548" i="17"/>
  <c r="C206" i="17"/>
  <c r="D43" i="17"/>
  <c r="D42" i="17"/>
  <c r="H43" i="17"/>
  <c r="H42" i="17"/>
  <c r="L43" i="17"/>
  <c r="L42" i="17"/>
  <c r="C187" i="17"/>
  <c r="C170" i="17"/>
  <c r="C116" i="17"/>
  <c r="C96" i="17"/>
  <c r="C78" i="17"/>
  <c r="C188" i="17"/>
  <c r="C152" i="17"/>
  <c r="C115" i="17"/>
  <c r="M43" i="17"/>
  <c r="M42" i="17"/>
  <c r="C546" i="17"/>
  <c r="C205" i="17"/>
  <c r="C150" i="17"/>
  <c r="E15" i="17"/>
  <c r="D17" i="17"/>
  <c r="D26" i="17" s="1"/>
  <c r="M17" i="17"/>
  <c r="M26" i="17" s="1"/>
  <c r="L17" i="17"/>
  <c r="L26" i="17" s="1"/>
  <c r="K17" i="17"/>
  <c r="K26" i="17" s="1"/>
  <c r="J17" i="17"/>
  <c r="J26" i="17" s="1"/>
  <c r="I17" i="17"/>
  <c r="I26" i="17" s="1"/>
  <c r="H17" i="17"/>
  <c r="H26" i="17" s="1"/>
  <c r="G17" i="17"/>
  <c r="G26" i="17" s="1"/>
  <c r="F17" i="17"/>
  <c r="F26" i="17" s="1"/>
  <c r="E17" i="17"/>
  <c r="E26" i="17" s="1"/>
  <c r="M15" i="17"/>
  <c r="L15" i="17"/>
  <c r="K15" i="17"/>
  <c r="J15" i="17"/>
  <c r="I15" i="17"/>
  <c r="H15" i="17"/>
  <c r="G15" i="17"/>
  <c r="F15" i="17"/>
  <c r="D15" i="17"/>
  <c r="G25" i="17" l="1"/>
  <c r="H25" i="17"/>
  <c r="L25" i="17"/>
  <c r="C44" i="17"/>
  <c r="E25" i="17"/>
  <c r="M25" i="17"/>
  <c r="C42" i="17"/>
  <c r="K25" i="17"/>
  <c r="I25" i="17"/>
  <c r="F25" i="17"/>
  <c r="J25" i="17"/>
  <c r="D25" i="17"/>
  <c r="C43" i="17"/>
  <c r="F24" i="17"/>
  <c r="J24" i="17"/>
  <c r="K24" i="17"/>
  <c r="H24" i="17"/>
  <c r="L24" i="17"/>
  <c r="G24" i="17"/>
  <c r="E24" i="17"/>
  <c r="I24" i="17"/>
  <c r="M24" i="17"/>
  <c r="D24" i="17"/>
  <c r="C25" i="17" l="1"/>
  <c r="C26" i="17"/>
  <c r="C24" i="17"/>
  <c r="M549" i="17" l="1"/>
  <c r="L549" i="17"/>
  <c r="I549" i="17"/>
  <c r="H549" i="17"/>
  <c r="E549" i="17"/>
  <c r="D549" i="17"/>
  <c r="K549" i="17"/>
  <c r="J549" i="17"/>
  <c r="G549" i="17"/>
  <c r="F549" i="17"/>
  <c r="C538" i="17"/>
  <c r="C545" i="17" s="1"/>
  <c r="C536" i="17"/>
  <c r="M535" i="17"/>
  <c r="L535" i="17"/>
  <c r="K535" i="17"/>
  <c r="J535" i="17"/>
  <c r="I535" i="17"/>
  <c r="H535" i="17"/>
  <c r="G535" i="17"/>
  <c r="F535" i="17"/>
  <c r="E535" i="17"/>
  <c r="D535" i="17"/>
  <c r="C534" i="17"/>
  <c r="C533" i="17"/>
  <c r="K207" i="17"/>
  <c r="J207" i="17"/>
  <c r="G207" i="17"/>
  <c r="F207" i="17"/>
  <c r="M207" i="17"/>
  <c r="L207" i="17"/>
  <c r="I207" i="17"/>
  <c r="H207" i="17"/>
  <c r="E207" i="17"/>
  <c r="C196" i="17"/>
  <c r="C203" i="17" s="1"/>
  <c r="C194" i="17"/>
  <c r="M193" i="17"/>
  <c r="L193" i="17"/>
  <c r="K193" i="17"/>
  <c r="J193" i="17"/>
  <c r="I193" i="17"/>
  <c r="H193" i="17"/>
  <c r="G193" i="17"/>
  <c r="F193" i="17"/>
  <c r="E193" i="17"/>
  <c r="D193" i="17"/>
  <c r="C192" i="17"/>
  <c r="C191" i="17"/>
  <c r="M189" i="17"/>
  <c r="K189" i="17"/>
  <c r="J189" i="17"/>
  <c r="I189" i="17"/>
  <c r="G189" i="17"/>
  <c r="F189" i="17"/>
  <c r="E189" i="17"/>
  <c r="L189" i="17"/>
  <c r="H189" i="17"/>
  <c r="C178" i="17"/>
  <c r="C185" i="17" s="1"/>
  <c r="C176" i="17"/>
  <c r="M175" i="17"/>
  <c r="L175" i="17"/>
  <c r="K175" i="17"/>
  <c r="J175" i="17"/>
  <c r="I175" i="17"/>
  <c r="H175" i="17"/>
  <c r="G175" i="17"/>
  <c r="F175" i="17"/>
  <c r="E175" i="17"/>
  <c r="D175" i="17"/>
  <c r="C174" i="17"/>
  <c r="C173" i="17"/>
  <c r="G171" i="17"/>
  <c r="K171" i="17"/>
  <c r="J171" i="17"/>
  <c r="F171" i="17"/>
  <c r="M171" i="17"/>
  <c r="L171" i="17"/>
  <c r="I171" i="17"/>
  <c r="H171" i="17"/>
  <c r="E171" i="17"/>
  <c r="C160" i="17"/>
  <c r="C167" i="17" s="1"/>
  <c r="C158" i="17"/>
  <c r="M157" i="17"/>
  <c r="L157" i="17"/>
  <c r="K157" i="17"/>
  <c r="J157" i="17"/>
  <c r="I157" i="17"/>
  <c r="H157" i="17"/>
  <c r="G157" i="17"/>
  <c r="F157" i="17"/>
  <c r="E157" i="17"/>
  <c r="D157" i="17"/>
  <c r="C156" i="17"/>
  <c r="C155" i="17"/>
  <c r="K153" i="17"/>
  <c r="J153" i="17"/>
  <c r="G153" i="17"/>
  <c r="F153" i="17"/>
  <c r="M153" i="17"/>
  <c r="L153" i="17"/>
  <c r="I153" i="17"/>
  <c r="H153" i="17"/>
  <c r="E153" i="17"/>
  <c r="C142" i="17"/>
  <c r="C149" i="17" s="1"/>
  <c r="C140" i="17"/>
  <c r="M139" i="17"/>
  <c r="L139" i="17"/>
  <c r="K139" i="17"/>
  <c r="J139" i="17"/>
  <c r="I139" i="17"/>
  <c r="H139" i="17"/>
  <c r="G139" i="17"/>
  <c r="F139" i="17"/>
  <c r="E139" i="17"/>
  <c r="D139" i="17"/>
  <c r="C138" i="17"/>
  <c r="C137" i="17"/>
  <c r="M135" i="17"/>
  <c r="K135" i="17"/>
  <c r="J135" i="17"/>
  <c r="I135" i="17"/>
  <c r="G135" i="17"/>
  <c r="F135" i="17"/>
  <c r="E135" i="17"/>
  <c r="L135" i="17"/>
  <c r="H135" i="17"/>
  <c r="C124" i="17"/>
  <c r="C131" i="17" s="1"/>
  <c r="C122" i="17"/>
  <c r="M121" i="17"/>
  <c r="L121" i="17"/>
  <c r="K121" i="17"/>
  <c r="J121" i="17"/>
  <c r="I121" i="17"/>
  <c r="H121" i="17"/>
  <c r="G121" i="17"/>
  <c r="F121" i="17"/>
  <c r="E121" i="17"/>
  <c r="D121" i="17"/>
  <c r="C120" i="17"/>
  <c r="C119" i="17"/>
  <c r="M117" i="17"/>
  <c r="K117" i="17"/>
  <c r="J117" i="17"/>
  <c r="I117" i="17"/>
  <c r="G117" i="17"/>
  <c r="F117" i="17"/>
  <c r="E117" i="17"/>
  <c r="L117" i="17"/>
  <c r="H117" i="17"/>
  <c r="C106" i="17"/>
  <c r="C113" i="17" s="1"/>
  <c r="C104" i="17"/>
  <c r="M103" i="17"/>
  <c r="L103" i="17"/>
  <c r="K103" i="17"/>
  <c r="J103" i="17"/>
  <c r="I103" i="17"/>
  <c r="H103" i="17"/>
  <c r="G103" i="17"/>
  <c r="F103" i="17"/>
  <c r="E103" i="17"/>
  <c r="D103" i="17"/>
  <c r="C102" i="17"/>
  <c r="C101" i="17"/>
  <c r="K99" i="17"/>
  <c r="J99" i="17"/>
  <c r="G99" i="17"/>
  <c r="F99" i="17"/>
  <c r="M99" i="17"/>
  <c r="L99" i="17"/>
  <c r="I99" i="17"/>
  <c r="H99" i="17"/>
  <c r="E99" i="17"/>
  <c r="C88" i="17"/>
  <c r="C95" i="17" s="1"/>
  <c r="C86" i="17"/>
  <c r="M85" i="17"/>
  <c r="L85" i="17"/>
  <c r="K85" i="17"/>
  <c r="J85" i="17"/>
  <c r="I85" i="17"/>
  <c r="H85" i="17"/>
  <c r="G85" i="17"/>
  <c r="F85" i="17"/>
  <c r="E85" i="17"/>
  <c r="D85" i="17"/>
  <c r="C84" i="17"/>
  <c r="C83" i="17"/>
  <c r="M81" i="17"/>
  <c r="J81" i="17"/>
  <c r="I81" i="17"/>
  <c r="F81" i="17"/>
  <c r="E81" i="17"/>
  <c r="K81" i="17"/>
  <c r="G81" i="17"/>
  <c r="C70" i="17"/>
  <c r="C77" i="17" s="1"/>
  <c r="C68" i="17"/>
  <c r="M67" i="17"/>
  <c r="L67" i="17"/>
  <c r="K67" i="17"/>
  <c r="J67" i="17"/>
  <c r="I67" i="17"/>
  <c r="H67" i="17"/>
  <c r="G67" i="17"/>
  <c r="F67" i="17"/>
  <c r="E67" i="17"/>
  <c r="D67" i="17"/>
  <c r="C66" i="17"/>
  <c r="C65" i="17"/>
  <c r="C67" i="17" l="1"/>
  <c r="C535" i="17"/>
  <c r="C135" i="17"/>
  <c r="D117" i="17"/>
  <c r="D99" i="17"/>
  <c r="C81" i="17"/>
  <c r="D207" i="17"/>
  <c r="C193" i="17"/>
  <c r="D189" i="17"/>
  <c r="C175" i="17"/>
  <c r="D171" i="17"/>
  <c r="C157" i="17"/>
  <c r="C153" i="17"/>
  <c r="D153" i="17"/>
  <c r="C139" i="17"/>
  <c r="D135" i="17"/>
  <c r="C121" i="17"/>
  <c r="C103" i="17"/>
  <c r="C85" i="17"/>
  <c r="D81" i="17"/>
  <c r="H81" i="17"/>
  <c r="L81" i="17"/>
  <c r="M63" i="17"/>
  <c r="J63" i="17"/>
  <c r="I63" i="17"/>
  <c r="F63" i="17"/>
  <c r="E63" i="17"/>
  <c r="K63" i="17"/>
  <c r="G63" i="17"/>
  <c r="C52" i="17"/>
  <c r="C59" i="17" s="1"/>
  <c r="C50" i="17"/>
  <c r="M49" i="17"/>
  <c r="L49" i="17"/>
  <c r="K49" i="17"/>
  <c r="J49" i="17"/>
  <c r="I49" i="17"/>
  <c r="H49" i="17"/>
  <c r="G49" i="17"/>
  <c r="F49" i="17"/>
  <c r="E49" i="17"/>
  <c r="D49" i="17"/>
  <c r="C48" i="17"/>
  <c r="C47" i="17"/>
  <c r="C34" i="17"/>
  <c r="C41" i="17" s="1"/>
  <c r="C32" i="17"/>
  <c r="C30" i="17"/>
  <c r="C29" i="17"/>
  <c r="C49" i="17" l="1"/>
  <c r="C549" i="17"/>
  <c r="C207" i="17"/>
  <c r="C189" i="17"/>
  <c r="C171" i="17"/>
  <c r="C117" i="17"/>
  <c r="C99" i="17"/>
  <c r="D63" i="17"/>
  <c r="H63" i="17"/>
  <c r="L63" i="17"/>
  <c r="C63" i="17" l="1"/>
  <c r="D13" i="21" l="1"/>
  <c r="C20" i="17" l="1"/>
  <c r="C19" i="17"/>
  <c r="C16" i="17"/>
  <c r="C14" i="17"/>
  <c r="C12" i="17"/>
  <c r="C11" i="17"/>
  <c r="D51" i="4"/>
  <c r="C22" i="17" l="1"/>
  <c r="D14" i="21"/>
  <c r="O13" i="4" l="1"/>
  <c r="N13" i="4"/>
  <c r="M13" i="4"/>
  <c r="O9" i="21" l="1"/>
  <c r="O18" i="21" s="1"/>
  <c r="N9" i="21"/>
  <c r="N18" i="21" s="1"/>
  <c r="M9" i="21"/>
  <c r="M18" i="21" s="1"/>
  <c r="L9" i="21"/>
  <c r="L18" i="21" s="1"/>
  <c r="K9" i="21"/>
  <c r="J9" i="21"/>
  <c r="I9" i="21"/>
  <c r="H9" i="21"/>
  <c r="G9" i="21"/>
  <c r="F9" i="21"/>
  <c r="I30" i="7" l="1"/>
  <c r="I25" i="7"/>
  <c r="I20" i="7"/>
  <c r="I15" i="7"/>
  <c r="M47" i="12"/>
  <c r="P47" i="12"/>
  <c r="S47" i="12"/>
  <c r="V47" i="12"/>
  <c r="Y47" i="12"/>
  <c r="AB47" i="12"/>
  <c r="AE47" i="12"/>
  <c r="AH47" i="12"/>
  <c r="AK47" i="12"/>
  <c r="AN47" i="12"/>
  <c r="CJ47" i="12"/>
  <c r="M48" i="12"/>
  <c r="P48" i="12"/>
  <c r="S48" i="12"/>
  <c r="V48" i="12"/>
  <c r="Y48" i="12"/>
  <c r="AB48" i="12"/>
  <c r="AE48" i="12"/>
  <c r="AH48" i="12"/>
  <c r="AK48" i="12"/>
  <c r="AN48" i="12"/>
  <c r="CJ48" i="12"/>
  <c r="M49" i="12"/>
  <c r="P49" i="12"/>
  <c r="S49" i="12"/>
  <c r="V49" i="12"/>
  <c r="Y49" i="12"/>
  <c r="AB49" i="12"/>
  <c r="AE49" i="12"/>
  <c r="AH49" i="12"/>
  <c r="AK49" i="12"/>
  <c r="AN49" i="12"/>
  <c r="CJ49" i="12"/>
  <c r="J49" i="12"/>
  <c r="M45" i="17" l="1"/>
  <c r="K45" i="17"/>
  <c r="I45" i="17"/>
  <c r="G45" i="17"/>
  <c r="E45" i="17"/>
  <c r="M31" i="17"/>
  <c r="L31" i="17"/>
  <c r="K31" i="17"/>
  <c r="J31" i="17"/>
  <c r="I31" i="17"/>
  <c r="H31" i="17"/>
  <c r="G31" i="17"/>
  <c r="F31" i="17"/>
  <c r="E31" i="17"/>
  <c r="D31" i="17"/>
  <c r="C31" i="17"/>
  <c r="M23" i="17"/>
  <c r="L23" i="17"/>
  <c r="K23" i="17"/>
  <c r="J23" i="17"/>
  <c r="I23" i="17"/>
  <c r="H23" i="17"/>
  <c r="G23" i="17"/>
  <c r="F23" i="17"/>
  <c r="E23" i="17"/>
  <c r="D23" i="17"/>
  <c r="C23" i="17"/>
  <c r="D45" i="17" l="1"/>
  <c r="F45" i="17"/>
  <c r="H45" i="17"/>
  <c r="J45" i="17"/>
  <c r="L45" i="17"/>
  <c r="C45" i="17"/>
  <c r="M27" i="17" l="1"/>
  <c r="L27" i="17"/>
  <c r="K27" i="17"/>
  <c r="J27" i="17"/>
  <c r="I27" i="17"/>
  <c r="C27" i="17" l="1"/>
  <c r="G27" i="17"/>
  <c r="E27" i="17"/>
  <c r="D27" i="17"/>
  <c r="F27" i="17"/>
  <c r="H27" i="17"/>
  <c r="M13" i="17"/>
  <c r="L13" i="17"/>
  <c r="K13" i="17"/>
  <c r="J13" i="17"/>
  <c r="I13" i="17"/>
  <c r="H13" i="17"/>
  <c r="G13" i="17"/>
  <c r="F13" i="17"/>
  <c r="E13" i="17"/>
  <c r="D13" i="17"/>
  <c r="C13" i="17"/>
  <c r="H21" i="5"/>
  <c r="H20" i="5"/>
  <c r="H19" i="5"/>
  <c r="H18" i="5"/>
  <c r="H17" i="5"/>
  <c r="H16" i="5"/>
  <c r="H15" i="5"/>
  <c r="H14" i="5"/>
  <c r="H13" i="5"/>
  <c r="H12" i="5"/>
  <c r="H11" i="5"/>
  <c r="CJ46" i="12"/>
  <c r="CJ45" i="12"/>
  <c r="CJ44" i="12"/>
  <c r="CJ43" i="12"/>
  <c r="CJ42" i="12"/>
  <c r="CJ39" i="12"/>
  <c r="CJ38" i="12"/>
  <c r="CJ35" i="12"/>
  <c r="CJ32" i="12"/>
  <c r="CJ33" i="12"/>
  <c r="CJ28" i="12"/>
  <c r="CJ27" i="12"/>
  <c r="CJ31" i="12"/>
  <c r="CJ30" i="12"/>
  <c r="CJ40" i="12"/>
  <c r="CJ34" i="12"/>
  <c r="CJ37" i="12"/>
  <c r="CJ36" i="12"/>
  <c r="CJ26" i="12"/>
  <c r="CJ25" i="12"/>
  <c r="CJ22" i="12"/>
  <c r="CJ29" i="12"/>
  <c r="CJ24" i="12"/>
  <c r="CJ23" i="12"/>
  <c r="CJ21" i="12"/>
  <c r="CJ20" i="12"/>
  <c r="CJ19" i="12"/>
  <c r="CJ17" i="12"/>
  <c r="CJ18" i="12"/>
  <c r="CJ12" i="12"/>
  <c r="CJ13" i="12"/>
  <c r="CJ14" i="12"/>
  <c r="CJ15" i="12"/>
  <c r="AN46" i="12"/>
  <c r="AN45" i="12"/>
  <c r="AN44" i="12"/>
  <c r="AN43" i="12"/>
  <c r="AN42" i="12"/>
  <c r="AN39" i="12"/>
  <c r="AN38" i="12"/>
  <c r="AN35" i="12"/>
  <c r="AN32" i="12"/>
  <c r="AN33" i="12"/>
  <c r="AN28" i="12"/>
  <c r="AN27" i="12"/>
  <c r="AN31" i="12"/>
  <c r="AN30" i="12"/>
  <c r="AN40" i="12"/>
  <c r="AN34" i="12"/>
  <c r="AN37" i="12"/>
  <c r="AN36" i="12"/>
  <c r="AN26" i="12"/>
  <c r="AN25" i="12"/>
  <c r="AN22" i="12"/>
  <c r="AN29" i="12"/>
  <c r="AN24" i="12"/>
  <c r="AN23" i="12"/>
  <c r="AN21" i="12"/>
  <c r="AN20" i="12"/>
  <c r="AN19" i="12"/>
  <c r="AN17" i="12"/>
  <c r="AN18" i="12"/>
  <c r="AN12" i="12"/>
  <c r="AN13" i="12"/>
  <c r="AN14" i="12"/>
  <c r="AN15" i="12"/>
  <c r="AK46" i="12"/>
  <c r="AK45" i="12"/>
  <c r="AK44" i="12"/>
  <c r="AK43" i="12"/>
  <c r="AK42" i="12"/>
  <c r="AK39" i="12"/>
  <c r="AK38" i="12"/>
  <c r="AK35" i="12"/>
  <c r="AK32" i="12"/>
  <c r="AK33" i="12"/>
  <c r="AK28" i="12"/>
  <c r="AK27" i="12"/>
  <c r="AK31" i="12"/>
  <c r="AK30" i="12"/>
  <c r="AK40" i="12"/>
  <c r="AK34" i="12"/>
  <c r="AK37" i="12"/>
  <c r="AK36" i="12"/>
  <c r="AK26" i="12"/>
  <c r="AK25" i="12"/>
  <c r="AK22" i="12"/>
  <c r="AK29" i="12"/>
  <c r="AK24" i="12"/>
  <c r="AK23" i="12"/>
  <c r="AK21" i="12"/>
  <c r="AK20" i="12"/>
  <c r="AK19" i="12"/>
  <c r="AK17" i="12"/>
  <c r="AK18" i="12"/>
  <c r="AK12" i="12"/>
  <c r="AK13" i="12"/>
  <c r="AK14" i="12"/>
  <c r="AK15" i="12"/>
  <c r="AH46" i="12"/>
  <c r="AH39" i="12"/>
  <c r="AH38" i="12"/>
  <c r="AH35" i="12"/>
  <c r="AH32" i="12"/>
  <c r="AH33" i="12"/>
  <c r="AH28" i="12"/>
  <c r="AH27" i="12"/>
  <c r="AH31" i="12"/>
  <c r="AH30" i="12"/>
  <c r="AH40" i="12"/>
  <c r="AH34" i="12"/>
  <c r="AH37" i="12"/>
  <c r="AH36" i="12"/>
  <c r="AH26" i="12"/>
  <c r="AH25" i="12"/>
  <c r="AH22" i="12"/>
  <c r="AH29" i="12"/>
  <c r="AH24" i="12"/>
  <c r="AH23" i="12"/>
  <c r="AH21" i="12"/>
  <c r="AH20" i="12"/>
  <c r="AH19" i="12"/>
  <c r="AH17" i="12"/>
  <c r="AH18" i="12"/>
  <c r="AH12" i="12"/>
  <c r="AH13" i="12"/>
  <c r="AH14" i="12"/>
  <c r="AH15" i="12"/>
  <c r="AE46" i="12"/>
  <c r="AE45" i="12"/>
  <c r="AE44" i="12"/>
  <c r="AE43" i="12"/>
  <c r="AE42" i="12"/>
  <c r="AE39" i="12"/>
  <c r="AE38" i="12"/>
  <c r="AE35" i="12"/>
  <c r="AE32" i="12"/>
  <c r="AE33" i="12"/>
  <c r="AE28" i="12"/>
  <c r="AE27" i="12"/>
  <c r="AE31" i="12"/>
  <c r="AE30" i="12"/>
  <c r="AE40" i="12"/>
  <c r="AE34" i="12"/>
  <c r="AE37" i="12"/>
  <c r="AE36" i="12"/>
  <c r="AE26" i="12"/>
  <c r="AE25" i="12"/>
  <c r="AE22" i="12"/>
  <c r="AE29" i="12"/>
  <c r="AE24" i="12"/>
  <c r="AE23" i="12"/>
  <c r="AE21" i="12"/>
  <c r="AE20" i="12"/>
  <c r="AE19" i="12"/>
  <c r="AE17" i="12"/>
  <c r="AE18" i="12"/>
  <c r="AE12" i="12"/>
  <c r="AE13" i="12"/>
  <c r="AE14" i="12"/>
  <c r="AE15" i="12"/>
  <c r="AB46" i="12"/>
  <c r="AB45" i="12"/>
  <c r="AB44" i="12"/>
  <c r="AB43" i="12"/>
  <c r="AB42" i="12"/>
  <c r="AB39" i="12"/>
  <c r="AB38" i="12"/>
  <c r="AB35" i="12"/>
  <c r="AB32" i="12"/>
  <c r="AB33" i="12"/>
  <c r="AB28" i="12"/>
  <c r="AB27" i="12"/>
  <c r="AB31" i="12"/>
  <c r="AB30" i="12"/>
  <c r="AB40" i="12"/>
  <c r="AB34" i="12"/>
  <c r="AB37" i="12"/>
  <c r="AB36" i="12"/>
  <c r="AB26" i="12"/>
  <c r="AB25" i="12"/>
  <c r="AB22" i="12"/>
  <c r="AB29" i="12"/>
  <c r="AB24" i="12"/>
  <c r="AB23" i="12"/>
  <c r="AB21" i="12"/>
  <c r="AB20" i="12"/>
  <c r="AB19" i="12"/>
  <c r="AB17" i="12"/>
  <c r="AB18" i="12"/>
  <c r="AB12" i="12"/>
  <c r="AB13" i="12"/>
  <c r="AB14" i="12"/>
  <c r="AB15" i="12"/>
  <c r="Y46" i="12"/>
  <c r="Y45" i="12"/>
  <c r="Y44" i="12"/>
  <c r="Y43" i="12"/>
  <c r="Y42" i="12"/>
  <c r="Y39" i="12"/>
  <c r="Y38" i="12"/>
  <c r="Y35" i="12"/>
  <c r="Y32" i="12"/>
  <c r="Y33" i="12"/>
  <c r="Y28" i="12"/>
  <c r="Y27" i="12"/>
  <c r="Y31" i="12"/>
  <c r="Y30" i="12"/>
  <c r="Y40" i="12"/>
  <c r="Y34" i="12"/>
  <c r="Y37" i="12"/>
  <c r="Y36" i="12"/>
  <c r="Y26" i="12"/>
  <c r="Y25" i="12"/>
  <c r="Y22" i="12"/>
  <c r="Y29" i="12"/>
  <c r="Y24" i="12"/>
  <c r="Y23" i="12"/>
  <c r="Y21" i="12"/>
  <c r="Y20" i="12"/>
  <c r="Y19" i="12"/>
  <c r="Y17" i="12"/>
  <c r="Y18" i="12"/>
  <c r="Y12" i="12"/>
  <c r="Y13" i="12"/>
  <c r="Y14" i="12"/>
  <c r="Y15" i="12"/>
  <c r="V46" i="12"/>
  <c r="V45" i="12"/>
  <c r="V44" i="12"/>
  <c r="V43" i="12"/>
  <c r="V42" i="12"/>
  <c r="V39" i="12"/>
  <c r="V38" i="12"/>
  <c r="V35" i="12"/>
  <c r="V32" i="12"/>
  <c r="V33" i="12"/>
  <c r="V28" i="12"/>
  <c r="V27" i="12"/>
  <c r="V31" i="12"/>
  <c r="V30" i="12"/>
  <c r="V40" i="12"/>
  <c r="V34" i="12"/>
  <c r="V37" i="12"/>
  <c r="V36" i="12"/>
  <c r="V26" i="12"/>
  <c r="V25" i="12"/>
  <c r="V22" i="12"/>
  <c r="V29" i="12"/>
  <c r="V24" i="12"/>
  <c r="V23" i="12"/>
  <c r="V21" i="12"/>
  <c r="V20" i="12"/>
  <c r="V19" i="12"/>
  <c r="V17" i="12"/>
  <c r="V18" i="12"/>
  <c r="V12" i="12"/>
  <c r="V13" i="12"/>
  <c r="V14" i="12"/>
  <c r="V15" i="12"/>
  <c r="S46" i="12"/>
  <c r="S45" i="12"/>
  <c r="S44" i="12"/>
  <c r="S43" i="12"/>
  <c r="S42" i="12"/>
  <c r="S39" i="12"/>
  <c r="S38" i="12"/>
  <c r="S35" i="12"/>
  <c r="S32" i="12"/>
  <c r="S33" i="12"/>
  <c r="S28" i="12"/>
  <c r="S27" i="12"/>
  <c r="S31" i="12"/>
  <c r="S30" i="12"/>
  <c r="S40" i="12"/>
  <c r="S34" i="12"/>
  <c r="S37" i="12"/>
  <c r="S36" i="12"/>
  <c r="S26" i="12"/>
  <c r="S25" i="12"/>
  <c r="S22" i="12"/>
  <c r="S29" i="12"/>
  <c r="S24" i="12"/>
  <c r="S23" i="12"/>
  <c r="S21" i="12"/>
  <c r="S20" i="12"/>
  <c r="S19" i="12"/>
  <c r="S17" i="12"/>
  <c r="S18" i="12"/>
  <c r="S12" i="12"/>
  <c r="S13" i="12"/>
  <c r="S14" i="12"/>
  <c r="S15" i="12"/>
  <c r="P46" i="12"/>
  <c r="P45" i="12"/>
  <c r="P44" i="12"/>
  <c r="P43" i="12"/>
  <c r="P42" i="12"/>
  <c r="P39" i="12"/>
  <c r="P38" i="12"/>
  <c r="P35" i="12"/>
  <c r="P32" i="12"/>
  <c r="P33" i="12"/>
  <c r="P28" i="12"/>
  <c r="P27" i="12"/>
  <c r="P31" i="12"/>
  <c r="P30" i="12"/>
  <c r="P40" i="12"/>
  <c r="P34" i="12"/>
  <c r="P37" i="12"/>
  <c r="P36" i="12"/>
  <c r="P26" i="12"/>
  <c r="P25" i="12"/>
  <c r="P22" i="12"/>
  <c r="P29" i="12"/>
  <c r="P24" i="12"/>
  <c r="P23" i="12"/>
  <c r="P21" i="12"/>
  <c r="P20" i="12"/>
  <c r="P19" i="12"/>
  <c r="P17" i="12"/>
  <c r="P18" i="12"/>
  <c r="P12" i="12"/>
  <c r="P13" i="12"/>
  <c r="P14" i="12"/>
  <c r="P15" i="12"/>
  <c r="M46" i="12"/>
  <c r="M45" i="12"/>
  <c r="M44" i="12"/>
  <c r="M43" i="12"/>
  <c r="M42" i="12"/>
  <c r="M39" i="12"/>
  <c r="M38" i="12"/>
  <c r="M35" i="12"/>
  <c r="M32" i="12"/>
  <c r="M33" i="12"/>
  <c r="M28" i="12"/>
  <c r="M27" i="12"/>
  <c r="M31" i="12"/>
  <c r="M30" i="12"/>
  <c r="M40" i="12"/>
  <c r="M34" i="12"/>
  <c r="M37" i="12"/>
  <c r="M36" i="12"/>
  <c r="M26" i="12"/>
  <c r="M25" i="12"/>
  <c r="M22" i="12"/>
  <c r="M29" i="12"/>
  <c r="M24" i="12"/>
  <c r="M23" i="12"/>
  <c r="M21" i="12"/>
  <c r="M20" i="12"/>
  <c r="M19" i="12"/>
  <c r="M17" i="12"/>
  <c r="M18" i="12"/>
  <c r="M12" i="12"/>
  <c r="M13" i="12"/>
  <c r="M14" i="12"/>
  <c r="M15" i="12"/>
  <c r="J32" i="12"/>
  <c r="J33" i="12"/>
  <c r="J28" i="12"/>
  <c r="J27" i="12"/>
  <c r="J31" i="12"/>
  <c r="J30" i="12"/>
  <c r="J26" i="12"/>
  <c r="J25" i="12"/>
  <c r="J22" i="12"/>
  <c r="J29" i="12"/>
  <c r="J24" i="12"/>
  <c r="J23" i="12"/>
  <c r="J21" i="12"/>
  <c r="J20" i="12"/>
  <c r="J19" i="12"/>
  <c r="J17" i="12"/>
  <c r="J18" i="12"/>
  <c r="J12" i="12"/>
  <c r="J13" i="12"/>
  <c r="J14" i="12"/>
  <c r="J15" i="12"/>
  <c r="AC22" i="15" l="1"/>
  <c r="AB22" i="15"/>
  <c r="AA22" i="15"/>
  <c r="Z22" i="15"/>
  <c r="Y22" i="15"/>
  <c r="X22" i="15"/>
  <c r="W22" i="15"/>
  <c r="V22" i="15"/>
  <c r="U22" i="15"/>
  <c r="T22" i="15"/>
  <c r="S22" i="15"/>
  <c r="R22" i="15"/>
  <c r="Q22" i="15"/>
  <c r="P22" i="15"/>
  <c r="O22" i="15"/>
  <c r="N22" i="15"/>
  <c r="M22" i="15"/>
  <c r="L22" i="15"/>
  <c r="K22" i="15"/>
  <c r="J22" i="15"/>
  <c r="I22" i="15"/>
  <c r="H22" i="15"/>
  <c r="D20" i="4" l="1"/>
  <c r="D19" i="4"/>
  <c r="AH21" i="4"/>
  <c r="M21" i="4"/>
  <c r="N21" i="4"/>
  <c r="O21" i="4"/>
  <c r="G13" i="12"/>
  <c r="E41" i="4"/>
  <c r="O41" i="4"/>
  <c r="N41" i="4"/>
  <c r="M41" i="4"/>
  <c r="L41" i="4"/>
  <c r="K41" i="4"/>
  <c r="J41" i="4"/>
  <c r="I41" i="4"/>
  <c r="H41" i="4"/>
  <c r="G41" i="4"/>
  <c r="F41" i="4"/>
  <c r="S27" i="5"/>
  <c r="O12" i="4" s="1"/>
  <c r="R27" i="5"/>
  <c r="N12" i="4" s="1"/>
  <c r="Q27" i="5"/>
  <c r="M12" i="4" s="1"/>
  <c r="M11" i="21" s="1"/>
  <c r="P27" i="5"/>
  <c r="L12" i="4" s="1"/>
  <c r="L11" i="21" s="1"/>
  <c r="O27" i="5"/>
  <c r="K12" i="4" s="1"/>
  <c r="K11" i="21" s="1"/>
  <c r="N27" i="5"/>
  <c r="J12" i="4" s="1"/>
  <c r="J11" i="21" s="1"/>
  <c r="M27" i="5"/>
  <c r="I12" i="4" s="1"/>
  <c r="I11" i="21" s="1"/>
  <c r="L27" i="5"/>
  <c r="H12" i="4" s="1"/>
  <c r="H11" i="21" s="1"/>
  <c r="K27" i="5"/>
  <c r="G12" i="4" s="1"/>
  <c r="G11" i="21" s="1"/>
  <c r="J27" i="5"/>
  <c r="F12" i="4" s="1"/>
  <c r="F11" i="21" s="1"/>
  <c r="I27" i="5"/>
  <c r="N11" i="21" l="1"/>
  <c r="O11" i="21"/>
  <c r="E12" i="4"/>
  <c r="E11" i="21" s="1"/>
  <c r="F40" i="4"/>
  <c r="G40" i="4"/>
  <c r="H40" i="4"/>
  <c r="I40" i="4"/>
  <c r="J40" i="4"/>
  <c r="K40" i="4"/>
  <c r="L40" i="4"/>
  <c r="M40" i="4"/>
  <c r="N40" i="4"/>
  <c r="O40" i="4"/>
  <c r="E40" i="4"/>
  <c r="D11" i="21" l="1"/>
  <c r="D12" i="4"/>
  <c r="AG59" i="12" l="1"/>
  <c r="AN11" i="12"/>
  <c r="AH16" i="12"/>
  <c r="AM59" i="12"/>
  <c r="AJ59" i="12"/>
  <c r="AD59" i="12"/>
  <c r="AK16" i="12"/>
  <c r="CJ16" i="12" l="1"/>
  <c r="AB16" i="12"/>
  <c r="X59" i="12"/>
  <c r="S16" i="12"/>
  <c r="M16" i="12"/>
  <c r="AA59" i="12"/>
  <c r="CI59" i="12"/>
  <c r="Y16" i="12"/>
  <c r="V16" i="12"/>
  <c r="O59" i="12"/>
  <c r="AE11" i="12"/>
  <c r="U59" i="12"/>
  <c r="AL59" i="12"/>
  <c r="O11" i="4" s="1"/>
  <c r="AN16" i="12"/>
  <c r="AN59" i="12" s="1"/>
  <c r="AI59" i="12"/>
  <c r="N11" i="4" s="1"/>
  <c r="AK11" i="12"/>
  <c r="AK59" i="12" s="1"/>
  <c r="AF59" i="12"/>
  <c r="M11" i="4" s="1"/>
  <c r="AH11" i="12"/>
  <c r="AH59" i="12" s="1"/>
  <c r="CH59" i="12"/>
  <c r="AE11" i="4" s="1"/>
  <c r="CJ11" i="12"/>
  <c r="L59" i="12"/>
  <c r="Q59" i="12"/>
  <c r="S11" i="12"/>
  <c r="K59" i="12"/>
  <c r="M11" i="12"/>
  <c r="T59" i="12"/>
  <c r="V11" i="12"/>
  <c r="Z59" i="12"/>
  <c r="AB11" i="12"/>
  <c r="J16" i="12"/>
  <c r="N59" i="12"/>
  <c r="P11" i="12"/>
  <c r="W59" i="12"/>
  <c r="Y11" i="12"/>
  <c r="AC59" i="12"/>
  <c r="L11" i="4" s="1"/>
  <c r="AE16" i="12"/>
  <c r="P16" i="12"/>
  <c r="H59" i="12"/>
  <c r="J11" i="12"/>
  <c r="I59" i="12"/>
  <c r="CY59" i="12" l="1"/>
  <c r="AE10" i="21"/>
  <c r="AE14" i="4"/>
  <c r="AE43" i="4"/>
  <c r="P10" i="21"/>
  <c r="P19" i="21" s="1"/>
  <c r="E11" i="4"/>
  <c r="E10" i="21" s="1"/>
  <c r="O14" i="4"/>
  <c r="O43" i="4" s="1"/>
  <c r="P14" i="4"/>
  <c r="P43" i="4" s="1"/>
  <c r="N14" i="4"/>
  <c r="N43" i="4" s="1"/>
  <c r="AB59" i="12"/>
  <c r="M59" i="12"/>
  <c r="CJ59" i="12"/>
  <c r="S59" i="12"/>
  <c r="R59" i="12"/>
  <c r="I35" i="7"/>
  <c r="F59" i="12"/>
  <c r="AE59" i="12"/>
  <c r="I10" i="7"/>
  <c r="Y59" i="12"/>
  <c r="V59" i="12"/>
  <c r="N10" i="21"/>
  <c r="N19" i="21" s="1"/>
  <c r="M10" i="21"/>
  <c r="M19" i="21" s="1"/>
  <c r="M14" i="4"/>
  <c r="O10" i="21"/>
  <c r="O19" i="21" s="1"/>
  <c r="L10" i="21"/>
  <c r="L19" i="21" s="1"/>
  <c r="J59" i="12"/>
  <c r="P59" i="12"/>
  <c r="K11" i="4"/>
  <c r="J11" i="4"/>
  <c r="I11" i="4"/>
  <c r="H11" i="4"/>
  <c r="G11" i="4"/>
  <c r="F11" i="4"/>
  <c r="G46" i="12"/>
  <c r="G45" i="12"/>
  <c r="G44" i="12"/>
  <c r="G43" i="12"/>
  <c r="G42" i="12"/>
  <c r="G39" i="12"/>
  <c r="G38" i="12"/>
  <c r="G35" i="12"/>
  <c r="G32" i="12"/>
  <c r="G33" i="12"/>
  <c r="G28" i="12"/>
  <c r="G27" i="12"/>
  <c r="G31" i="12"/>
  <c r="G30" i="12"/>
  <c r="G40" i="12"/>
  <c r="G34" i="12"/>
  <c r="G37" i="12"/>
  <c r="G36" i="12"/>
  <c r="G26" i="12"/>
  <c r="G25" i="12"/>
  <c r="G22" i="12"/>
  <c r="G29" i="12"/>
  <c r="G24" i="12"/>
  <c r="G23" i="12"/>
  <c r="G21" i="12"/>
  <c r="G20" i="12"/>
  <c r="G19" i="12"/>
  <c r="G18" i="12"/>
  <c r="G12" i="12"/>
  <c r="G14" i="12"/>
  <c r="G11" i="12"/>
  <c r="G15" i="12"/>
  <c r="AE44" i="4" l="1"/>
  <c r="AE42" i="4"/>
  <c r="AE45" i="4"/>
  <c r="AE23" i="4"/>
  <c r="AE19" i="21"/>
  <c r="AE12" i="21"/>
  <c r="AE15" i="21" s="1"/>
  <c r="AE17" i="21" s="1"/>
  <c r="Y10" i="21"/>
  <c r="Y19" i="21" s="1"/>
  <c r="Y43" i="4"/>
  <c r="Y46" i="4" s="1"/>
  <c r="Y12" i="21"/>
  <c r="Y15" i="21" s="1"/>
  <c r="Y17" i="21" s="1"/>
  <c r="P23" i="4"/>
  <c r="P45" i="4"/>
  <c r="P42" i="4"/>
  <c r="P44" i="4"/>
  <c r="N42" i="4"/>
  <c r="N44" i="4"/>
  <c r="N45" i="4"/>
  <c r="O42" i="4"/>
  <c r="O44" i="4"/>
  <c r="O45" i="4"/>
  <c r="D11" i="4"/>
  <c r="G16" i="12"/>
  <c r="M44" i="4"/>
  <c r="M42" i="4"/>
  <c r="M45" i="4"/>
  <c r="M43" i="4"/>
  <c r="K10" i="21"/>
  <c r="K19" i="21" s="1"/>
  <c r="J10" i="21"/>
  <c r="J19" i="21" s="1"/>
  <c r="I10" i="21"/>
  <c r="H10" i="21"/>
  <c r="G10" i="21"/>
  <c r="F10" i="21"/>
  <c r="N23" i="4"/>
  <c r="P12" i="21"/>
  <c r="P15" i="21" s="1"/>
  <c r="P17" i="21" s="1"/>
  <c r="M23" i="4"/>
  <c r="O23" i="4"/>
  <c r="M12" i="21"/>
  <c r="M15" i="21" s="1"/>
  <c r="M17" i="21" s="1"/>
  <c r="O12" i="21"/>
  <c r="O15" i="21" s="1"/>
  <c r="O17" i="21" s="1"/>
  <c r="AH23" i="4"/>
  <c r="N12" i="21"/>
  <c r="N15" i="21" s="1"/>
  <c r="N17" i="21" s="1"/>
  <c r="L12" i="21"/>
  <c r="L15" i="21" s="1"/>
  <c r="L17" i="21" s="1"/>
  <c r="AE46" i="4" l="1"/>
  <c r="O46" i="4"/>
  <c r="P46" i="4"/>
  <c r="N46" i="4"/>
  <c r="L13" i="4"/>
  <c r="F13" i="4"/>
  <c r="F18" i="21"/>
  <c r="G19" i="21"/>
  <c r="H13" i="4"/>
  <c r="H18" i="21"/>
  <c r="J13" i="4"/>
  <c r="J18" i="21"/>
  <c r="I12" i="21"/>
  <c r="I15" i="21" s="1"/>
  <c r="G12" i="21"/>
  <c r="G15" i="21" s="1"/>
  <c r="F12" i="21"/>
  <c r="F15" i="21" s="1"/>
  <c r="F17" i="21" s="1"/>
  <c r="F19" i="21"/>
  <c r="H12" i="21"/>
  <c r="H15" i="21" s="1"/>
  <c r="H17" i="21" s="1"/>
  <c r="H19" i="21"/>
  <c r="J12" i="21"/>
  <c r="J15" i="21" s="1"/>
  <c r="J17" i="21" s="1"/>
  <c r="K12" i="21"/>
  <c r="K15" i="21" s="1"/>
  <c r="K17" i="21" s="1"/>
  <c r="M46" i="4"/>
  <c r="D10" i="21"/>
  <c r="L14" i="4" l="1"/>
  <c r="L45" i="4" s="1"/>
  <c r="K13" i="4"/>
  <c r="K18" i="21"/>
  <c r="G17" i="21"/>
  <c r="I17" i="21"/>
  <c r="G13" i="4"/>
  <c r="G18" i="21"/>
  <c r="I13" i="4"/>
  <c r="I18" i="21"/>
  <c r="I19" i="21"/>
  <c r="J14" i="4"/>
  <c r="L43" i="4" l="1"/>
  <c r="L42" i="4"/>
  <c r="L44" i="4"/>
  <c r="K14" i="4"/>
  <c r="K45" i="4" s="1"/>
  <c r="J43" i="4"/>
  <c r="J42" i="4"/>
  <c r="J44" i="4"/>
  <c r="J45" i="4"/>
  <c r="D53" i="4"/>
  <c r="E9" i="21"/>
  <c r="L46" i="4" l="1"/>
  <c r="K43" i="4"/>
  <c r="K44" i="4"/>
  <c r="K42" i="4"/>
  <c r="E13" i="4"/>
  <c r="E19" i="21"/>
  <c r="D16" i="21"/>
  <c r="D19" i="21" s="1"/>
  <c r="J46" i="4"/>
  <c r="D18" i="4"/>
  <c r="E12" i="21"/>
  <c r="E15" i="21" s="1"/>
  <c r="E17" i="21" s="1"/>
  <c r="E18" i="21"/>
  <c r="D9" i="21"/>
  <c r="I14" i="4"/>
  <c r="H14" i="4"/>
  <c r="G14" i="4"/>
  <c r="F14" i="4"/>
  <c r="K46" i="4" l="1"/>
  <c r="D13" i="4"/>
  <c r="E14" i="4"/>
  <c r="D12" i="21"/>
  <c r="D15" i="21" s="1"/>
  <c r="D17" i="21" s="1"/>
  <c r="D18" i="21"/>
  <c r="I45" i="4"/>
  <c r="I44" i="4"/>
  <c r="I42" i="4"/>
  <c r="I43" i="4"/>
  <c r="H42" i="4"/>
  <c r="H45" i="4"/>
  <c r="H44" i="4"/>
  <c r="H43" i="4"/>
  <c r="G44" i="4"/>
  <c r="G42" i="4"/>
  <c r="G45" i="4"/>
  <c r="G43" i="4"/>
  <c r="F44" i="4"/>
  <c r="F45" i="4"/>
  <c r="F42" i="4"/>
  <c r="F43" i="4"/>
  <c r="E44" i="4" l="1"/>
  <c r="E43" i="4"/>
  <c r="E42" i="4"/>
  <c r="E45" i="4"/>
  <c r="D14" i="4"/>
  <c r="D45" i="4" s="1"/>
  <c r="F46" i="4"/>
  <c r="I46" i="4"/>
  <c r="H46" i="4"/>
  <c r="G46" i="4"/>
  <c r="D42" i="4" l="1"/>
  <c r="D44" i="4"/>
  <c r="D43" i="4"/>
  <c r="E46" i="4"/>
  <c r="I40" i="7"/>
  <c r="E59" i="12"/>
  <c r="CX59" i="12" s="1"/>
  <c r="CZ59" i="12" s="1"/>
  <c r="G17" i="12"/>
  <c r="G59" i="12" s="1"/>
  <c r="D46" i="4" l="1"/>
  <c r="D17" i="4"/>
  <c r="D21" i="4" s="1"/>
  <c r="D23" i="4" s="1"/>
  <c r="E21" i="4"/>
  <c r="E23" i="4" s="1"/>
  <c r="H21" i="4"/>
  <c r="H23" i="4" s="1"/>
  <c r="K21" i="4"/>
  <c r="K23" i="4" s="1"/>
  <c r="L21" i="4"/>
  <c r="L23" i="4" s="1"/>
  <c r="I21" i="4"/>
  <c r="I23" i="4" s="1"/>
  <c r="G21" i="4"/>
  <c r="G23" i="4" s="1"/>
  <c r="J21" i="4"/>
  <c r="J23" i="4" s="1"/>
  <c r="F21" i="4"/>
  <c r="F23" i="4"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<sst xmlns="http://schemas.openxmlformats.org/spreadsheetml/2006/main" count="2826" uniqueCount="574">
  <si>
    <r>
      <t xml:space="preserve">STANDARD POSITION TITLE
</t>
    </r>
    <r>
      <rPr>
        <i/>
        <sz val="8"/>
        <color theme="1"/>
        <rFont val="Arial Narrow"/>
        <family val="2"/>
      </rPr>
      <t>(Use drop-down)</t>
    </r>
  </si>
  <si>
    <r>
      <t xml:space="preserve">CREDENTIAL
</t>
    </r>
    <r>
      <rPr>
        <i/>
        <sz val="8"/>
        <color theme="1"/>
        <rFont val="Arial Narrow"/>
        <family val="2"/>
      </rPr>
      <t>(Use drop-down)</t>
    </r>
  </si>
  <si>
    <r>
      <t xml:space="preserve">SPECIALTY
</t>
    </r>
    <r>
      <rPr>
        <i/>
        <sz val="8"/>
        <color theme="1"/>
        <rFont val="Arial Narrow"/>
        <family val="2"/>
      </rPr>
      <t>(Use drop-down)</t>
    </r>
  </si>
  <si>
    <r>
      <t xml:space="preserve">Modifiers
</t>
    </r>
    <r>
      <rPr>
        <b/>
        <i/>
        <sz val="8"/>
        <color theme="1"/>
        <rFont val="Arial Narrow"/>
        <family val="2"/>
      </rPr>
      <t>(Use drop-down)</t>
    </r>
  </si>
  <si>
    <t>Accountant/Bookkeeper </t>
  </si>
  <si>
    <t>Licensed </t>
  </si>
  <si>
    <t>Billing </t>
  </si>
  <si>
    <t>Bilingual </t>
  </si>
  <si>
    <t>Aide/Assistant </t>
  </si>
  <si>
    <t>License Eligible </t>
  </si>
  <si>
    <t>Caregiver </t>
  </si>
  <si>
    <t>Overnight </t>
  </si>
  <si>
    <t>Analyst – Evaluations/Data </t>
  </si>
  <si>
    <t>Certified SUD Counselor </t>
  </si>
  <si>
    <t>Community Organizing </t>
  </si>
  <si>
    <t>On-call  </t>
  </si>
  <si>
    <t>Analyst – Fiscal/Grants </t>
  </si>
  <si>
    <t>Registered SUD Counselor </t>
  </si>
  <si>
    <t>Data-entry </t>
  </si>
  <si>
    <t>Crisis Response </t>
  </si>
  <si>
    <t>Assistant Program Manager </t>
  </si>
  <si>
    <t>Medical Doctor </t>
  </si>
  <si>
    <t>Education </t>
  </si>
  <si>
    <t>Other</t>
  </si>
  <si>
    <t>BH Clinician</t>
  </si>
  <si>
    <t>Peer Support Certification </t>
  </si>
  <si>
    <t>Employment </t>
  </si>
  <si>
    <t>N/A </t>
  </si>
  <si>
    <t>Billing Clerk</t>
  </si>
  <si>
    <t>Master's Level/Not Registered </t>
  </si>
  <si>
    <t>Family </t>
  </si>
  <si>
    <t>Care Coordinator </t>
  </si>
  <si>
    <t>Geriatric </t>
  </si>
  <si>
    <t>Case Manager </t>
  </si>
  <si>
    <t>Homeless/Housing </t>
  </si>
  <si>
    <t>Childcare Worker </t>
  </si>
  <si>
    <t>MAT </t>
  </si>
  <si>
    <t>Clinical Supervisor </t>
  </si>
  <si>
    <t>Media Advocacy </t>
  </si>
  <si>
    <t>Direct Support Staff </t>
  </si>
  <si>
    <t>Parent </t>
  </si>
  <si>
    <t>Director /Executive/Asst Director</t>
  </si>
  <si>
    <t>Peri-Child </t>
  </si>
  <si>
    <t>Driver </t>
  </si>
  <si>
    <t>Prevention </t>
  </si>
  <si>
    <t>Food Services (Director, Cook, Nutrition, etc.)</t>
  </si>
  <si>
    <t>TAY </t>
  </si>
  <si>
    <t>Intake Coordinator</t>
  </si>
  <si>
    <t>Youth Development </t>
  </si>
  <si>
    <t>IT Specialist/Technician </t>
  </si>
  <si>
    <t>Youth </t>
  </si>
  <si>
    <t>Licensed Vocational Nurse (LVN) </t>
  </si>
  <si>
    <t>Maintenance </t>
  </si>
  <si>
    <t>Medical Director (MD)/Assistant MD </t>
  </si>
  <si>
    <t>Nurse Practitioner- Family (FNP) </t>
  </si>
  <si>
    <t>Nurse Practitioner- Psychiatric (PNP) </t>
  </si>
  <si>
    <t>Occupation Therapist (OT)</t>
  </si>
  <si>
    <t>Office Assistant </t>
  </si>
  <si>
    <t>Office Manager </t>
  </si>
  <si>
    <t>Outreach Worker</t>
  </si>
  <si>
    <t>Patient Advocate</t>
  </si>
  <si>
    <t>Patient Advocate Attorney</t>
  </si>
  <si>
    <t>Peer Support Specialist</t>
  </si>
  <si>
    <t>Physician’s Assistant (PA) </t>
  </si>
  <si>
    <t>Program Manager </t>
  </si>
  <si>
    <t>Psychiatric Technician </t>
  </si>
  <si>
    <t>Psychiatrist (MD) </t>
  </si>
  <si>
    <t>Psychologist </t>
  </si>
  <si>
    <t>Quality Assurance </t>
  </si>
  <si>
    <t>Registered Nurse (RN) </t>
  </si>
  <si>
    <t>Rehab Specialist/Qualified Mental Health Professional </t>
  </si>
  <si>
    <t>Security Guard </t>
  </si>
  <si>
    <t>Specialist</t>
  </si>
  <si>
    <t>Student Trainee</t>
  </si>
  <si>
    <t>SUD Counselor</t>
  </si>
  <si>
    <t>Team Lead/Supervisor/Other Management</t>
  </si>
  <si>
    <t>Trainer </t>
  </si>
  <si>
    <t>HEALTH AND HUMAN SERVICES AGENCY - BEHAVIORAL HEALTH SERVICES</t>
  </si>
  <si>
    <t>BUDGET PREPARATION INSTRUCTIONS</t>
  </si>
  <si>
    <t>GENERAL INSTRUCTIONS</t>
  </si>
  <si>
    <t>The template has 13 colored tabs:</t>
  </si>
  <si>
    <t>Yellow tabs - to be filled by both Substance Use Disorder (SUD) and Mental Health Services (MHS) providers</t>
  </si>
  <si>
    <t>Blue tabs - for MHS providers only</t>
  </si>
  <si>
    <t>Purple tab - for SUD providers only</t>
  </si>
  <si>
    <t xml:space="preserve">Use one file/template per contract. Multiple programs/funding sources under one contract number can be listed in one file but do not include information 
on more than one contracts. </t>
  </si>
  <si>
    <t>When requesting for administrative adjustment, please include all pages with the Administrative Adjustment Request (AAR) Form in your submission package. Once you have an executed budget, please refrain from altering it without obtaining prior COR approval.  Changing your budget without first consulting with the COR may result in related payments being delayed and/or disallowed.</t>
  </si>
  <si>
    <t>Yellow shaded cells are for data entry.  Do not enter on the non-shaded cells.</t>
  </si>
  <si>
    <t xml:space="preserve">START WITH BUDGET SUMM AMT tab: </t>
  </si>
  <si>
    <t>1.     Complete the header data: Contractor Name, Budget Period, Contract #, Amendment #</t>
  </si>
  <si>
    <t>SCHEDULE I - Salaries and Benefits (Sch I S&amp;B Final tab)</t>
  </si>
  <si>
    <t>1.    Enter the program name.</t>
  </si>
  <si>
    <t>2.     Complete the staffing information.  When feasible, please list each individual staff position separately.  Alternatively, you may group a class of 
        employees together on one line.  For example, if you employ five social workers for this program, all with different salaries, you may list them all on 
        one line using an average salary if space doesn’t permit you to list them separately.</t>
  </si>
  <si>
    <t xml:space="preserve">   Use the drop-down selection to enter the Standard Position Title, Credential, Specialty &amp; Modifiers. See Instructions 2 S&amp;B 
   tab for the list and example.</t>
  </si>
  <si>
    <t>2.1     Enter the Proposed Budget and Prior Approved Budget data</t>
  </si>
  <si>
    <t>2.2     1 FTE is defined as a full time staff member working 40 hours per week.  If staff works only part time, reduce the FTE number accordingly, 
          using 40 hours as a base.  For example, if staff works 30 hours per week, this should be represented as 0.75 FTE (30/40=0.75).</t>
  </si>
  <si>
    <t>2.3   For beginning of the fiscal year budget, use the latest known budget from prior fiscal year.</t>
  </si>
  <si>
    <t>SCHEDULE II - Operating Expense (Sch II OE FINAL tab)</t>
  </si>
  <si>
    <t>1.  Enter the program name and Funding Source info in Rows 8 and 9.</t>
  </si>
  <si>
    <t xml:space="preserve">3.     Complete the operating expense information - Proposed Budget and Prior Approved Budget columns.   Asterisked items are line items that can not be 
        exceeded without written prior COR approval.  Double asterisked item can be exceeded up to $1,000 and will require written prior COR approval in 
        excess more than $1,000.     </t>
  </si>
  <si>
    <t>3.1     Columns E to G are roll up amounts. Columns H to J is for Program 1, columns K to M for Program 2 and so on. If there are two funding 
          sources in Program 1, fill out two sections for Program 1 so they can be tracked separately.</t>
  </si>
  <si>
    <t xml:space="preserve">3.2     Lines 33 to 41 "Other" - list the specific expense on this line.  This is used if the expense will not fall in any of the categories on the above 
          lines.  If blank, you may hide those rows when printing for submission.  </t>
  </si>
  <si>
    <t>3.3     Follow the County's flex funds and gift card guidelines.</t>
  </si>
  <si>
    <t>SCHEDULE III - Indirect Cost (Sch III Indirect Final tab)</t>
  </si>
  <si>
    <t xml:space="preserve">4.     Complete the following information needed for indirect cost rate calculation: </t>
  </si>
  <si>
    <t>4.1     Row 13:  If you have any subcontract agreement above $25,000 annually that fall under the subaward determination , please enter the total amount
           in excess of $25,000 per individual subaward.</t>
  </si>
  <si>
    <t>4.2     Row 14: Enter any distorting items or items exempt from indirect cost allocation.  This may include fixed assets purchases and any 
          unallowable expenses, such as penalties and fines, entertainment/alcoholic beverage, lobbying and fund raising.</t>
  </si>
  <si>
    <t>4.3     Row 16:  Enter the allocated indirect cost</t>
  </si>
  <si>
    <r>
      <t xml:space="preserve">SUPPLEMENTAL A - Fixed Assets (Suppl A Fixed Assets tab - </t>
    </r>
    <r>
      <rPr>
        <b/>
        <sz val="11"/>
        <color rgb="FFFF0000"/>
        <rFont val="Arial"/>
        <family val="2"/>
      </rPr>
      <t>use only with Purchased of Fixed Assets above $5,000)</t>
    </r>
  </si>
  <si>
    <t>5.     Only complete this tab if you have any fixed asset purchases (above $5,000 and with life over 1 year).</t>
  </si>
  <si>
    <t>5.1     Complete the description of fixed asset to be purchased, the rate and the number of units to be purchased.</t>
  </si>
  <si>
    <t>5.2     Enter the amount allocated to each program.</t>
  </si>
  <si>
    <r>
      <t xml:space="preserve">SUPPLEMENTAL B - Subcontract (Suppl B Subcontract tab </t>
    </r>
    <r>
      <rPr>
        <b/>
        <sz val="11"/>
        <color rgb="FFFF0000"/>
        <rFont val="Arial"/>
        <family val="2"/>
      </rPr>
      <t>- use only with Subcontract or Consultant line item budget</t>
    </r>
    <r>
      <rPr>
        <sz val="11"/>
        <color rgb="FFFF0000"/>
        <rFont val="Arial"/>
        <family val="2"/>
      </rPr>
      <t>)</t>
    </r>
  </si>
  <si>
    <t>6.     Use  this schedule to document your Consultant and Subcontract budget:</t>
  </si>
  <si>
    <r>
      <t>6.1    Subcontractor definition under Federal Acquisition Regulation:</t>
    </r>
    <r>
      <rPr>
        <b/>
        <sz val="10"/>
        <color theme="1"/>
        <rFont val="Arial Narrow"/>
        <family val="2"/>
      </rPr>
      <t xml:space="preserve"> FAR </t>
    </r>
    <r>
      <rPr>
        <b/>
        <u/>
        <sz val="10"/>
        <color theme="1"/>
        <rFont val="Arial Narrow"/>
        <family val="2"/>
      </rPr>
      <t>3.502-1</t>
    </r>
    <r>
      <rPr>
        <sz val="10"/>
        <color theme="1"/>
        <rFont val="Arial Narrow"/>
        <family val="2"/>
      </rPr>
      <t xml:space="preserve">: Subcontractor (1) means any person, other than the prime 
         contractor, who offers to furnish or furnishes any supplies, materials, equipment or services of any kind under a prime contract or a 
         subcontract entered into in connection with such prime contract and (2) includes any person who offers to furnish or furnishes general supplies 
         to the prime contractor or a higher tier subcontractor.   </t>
    </r>
    <r>
      <rPr>
        <b/>
        <u/>
        <sz val="10"/>
        <color theme="1"/>
        <rFont val="Arial Narrow"/>
        <family val="2"/>
      </rPr>
      <t>FAR 3.1001:</t>
    </r>
    <r>
      <rPr>
        <sz val="10"/>
        <color theme="1"/>
        <rFont val="Arial Narrow"/>
        <family val="2"/>
      </rPr>
      <t xml:space="preserve"> Subcontractor means any supplier, distributor, vendor, or firm that 
         furnished supplies or services to or for a prime contractor or another subcontractor.</t>
    </r>
  </si>
  <si>
    <t>6.2    Consultant definition:  FAR 31.205-33: Professional and consultant services ... means those services rendered by persons who are members 
         of a particular profession or possess a special skill and who are not officers or employees of the contractor. Examples include those services 
         acquired by a contractor or subcontractor in order to enhance their legal, economic, financial, or technical positions. Professional and 
         consultant services are generally acquired to obtain information, advice, opinions, alternatives, conclusions  recommendations, training or 
         direct assistance, such as studies, analyses, evaluations, liaison with Government officials, or other forms or representation.</t>
  </si>
  <si>
    <t>6.3   Direct hours refer to the number of hours that the subcontractor or consultant will spend to provide the services to clients stated in the Statement 
         of Work.</t>
  </si>
  <si>
    <t xml:space="preserve">6.4   Admin hours refer to the number of hours that the subcontractor or consultant will spend providing administration, training, or consultation to 
        staff. </t>
  </si>
  <si>
    <r>
      <t xml:space="preserve">SUPPLEMENTAL C - Gift Card Preapproval (Suppl C Gift Card Preapproval tab </t>
    </r>
    <r>
      <rPr>
        <b/>
        <sz val="11"/>
        <color rgb="FFFF0000"/>
        <rFont val="Arial"/>
        <family val="2"/>
      </rPr>
      <t>- use only with Gift Card line item in the budget</t>
    </r>
    <r>
      <rPr>
        <sz val="11"/>
        <color rgb="FFFF0000"/>
        <rFont val="Arial"/>
        <family val="2"/>
      </rPr>
      <t>)</t>
    </r>
  </si>
  <si>
    <t xml:space="preserve">7.     Complete the gift card information per program/funding source and the checklist on this page if gift cards are budgeted on the Sch II OE FINAL page. 
        The form has to submitted to the COR for pre-approval as the signed budget does not serve as written pre-approval. Refer to BHS Guidelines for 
        Contractors Using Gift Cards for compliance. </t>
  </si>
  <si>
    <t>LINE ITEM JUSTIFICATION</t>
  </si>
  <si>
    <t>8.     Complete this page with a brief description and justification for each line item in the budget for budget adjustments and new contracts.</t>
  </si>
  <si>
    <t>MH ADULT PRODUCTIVITY</t>
  </si>
  <si>
    <t xml:space="preserve">9.     For Adult/Older Adult Mental  Health programs, use tab labeled MH Adult Productivity.  Fill out the billing units reported in MH Units Data tab.  Input the 
        direct staff FTE reported under Sch I S&amp;B Final tab.  Enter the direct Contract Consultant staff FTE found in Suppl B Subcontract tab by converting the 
        direct hours to direct FTE (Number of hours divide by 1,800 hrs) </t>
  </si>
  <si>
    <t>9.1  Enter any direct staff that would like to be excluded from the productivity calculation and provide justification why they should be excluded.</t>
  </si>
  <si>
    <t>MH CHILD PRODUCTIVITY</t>
  </si>
  <si>
    <t xml:space="preserve">10.    For Children, Youth and Family programs, use the tab labeled MH Child Productivity.  </t>
  </si>
  <si>
    <t xml:space="preserve">       </t>
  </si>
  <si>
    <t>10.1   Check Statement of Work (SOW) to find specific productivity requirement for your program.  Ensure that minimum productivity standard are 
          met.</t>
  </si>
  <si>
    <t>10.2   Unless otherwise stated in SOW, the following minimum productivity standard must be met:
         Clinicians - 50%
         Paraprofessional - 30%
         Medication management - 75%
         RNs - 55%</t>
  </si>
  <si>
    <t>10.3  Enter all required boxes obtained from MH Units Data tab for billing units info, from Sch I S&amp;B Final for direct staff FTE info and from Suppl B 
        Subcontract for subcontract/consultant hours.</t>
  </si>
  <si>
    <t>BUDGET SUMMARY AMOUNT</t>
  </si>
  <si>
    <t>Complete the top portion (Line 1 Salaries and Benefits) splitting this line item per program/funding source. If there are two funding sources in one program, fill out two columns so the costs can be tracked separately. Refer to the contract allocation letter to complete the bottom portion on Funding Sources (Line 13-24).</t>
  </si>
  <si>
    <t>Complete Lines 7 to 23 splitting the costs/revenues per program/funding source. Line 12 must equal to the allocation letter or budgeted amounts provided.</t>
  </si>
  <si>
    <t>MH UNITS DATA</t>
  </si>
  <si>
    <t xml:space="preserve">Complete one section (Line 10-25) for each program/funding source ensuring services are in line with the Statement of Work and meet the productivity requirement. List Pharmaceuticals, Flex Funds, Ancillary and Housing Cost in a separate cost center/column. If the program does not have cost centers and units of service, this page does not have to be filled out. </t>
  </si>
  <si>
    <t>Per refer to DMH Letter No. 06-08 dated November 7, 2006 for further definition of the use of the following cost centers for housing and flex funds:  Mode 60 Service Function 70: Client Housing Support Expendtures; Mode 60 Service Function 71: Client Housing Operating Expenditures; Mode 60 Service Function 72: Client Flexible Support Expenditures.</t>
  </si>
  <si>
    <t>SUD Units &amp; Cost Center Data</t>
  </si>
  <si>
    <t xml:space="preserve">Complete all yellow shaded cells, splitting the costs and units of service amount cost centers/funding source/modalities and service function codes. For example, GP would have GP DCH, GP Group and GP Individual. </t>
  </si>
  <si>
    <t>SUBMITTAL REQUIREMENTS</t>
  </si>
  <si>
    <r>
      <t>Submit the completed budgets in</t>
    </r>
    <r>
      <rPr>
        <b/>
        <sz val="10"/>
        <color theme="1"/>
        <rFont val="Arial"/>
        <family val="2"/>
      </rPr>
      <t xml:space="preserve"> Excel form</t>
    </r>
    <r>
      <rPr>
        <sz val="10"/>
        <color theme="1"/>
        <rFont val="Arial"/>
        <family val="2"/>
      </rPr>
      <t xml:space="preserve"> to your assigned Contracting Officer's Representative (COR) together with the </t>
    </r>
    <r>
      <rPr>
        <u/>
        <sz val="10"/>
        <color theme="1"/>
        <rFont val="Arial"/>
        <family val="2"/>
      </rPr>
      <t>signed pdf</t>
    </r>
    <r>
      <rPr>
        <sz val="10"/>
        <color theme="1"/>
        <rFont val="Arial"/>
        <family val="2"/>
      </rPr>
      <t xml:space="preserve"> form of the </t>
    </r>
    <r>
      <rPr>
        <b/>
        <sz val="10"/>
        <color theme="1"/>
        <rFont val="Arial"/>
        <family val="2"/>
      </rPr>
      <t>Budget Summ Amt</t>
    </r>
    <r>
      <rPr>
        <sz val="10"/>
        <color theme="1"/>
        <rFont val="Arial"/>
        <family val="2"/>
      </rPr>
      <t xml:space="preserve"> tab only no later than the set due date. Do not put shading on emailed scanned copy of signed budgets.</t>
    </r>
  </si>
  <si>
    <r>
      <t xml:space="preserve">Use the file naming convention for submitted budget:  </t>
    </r>
    <r>
      <rPr>
        <b/>
        <sz val="10"/>
        <color theme="1"/>
        <rFont val="Arial"/>
        <family val="2"/>
      </rPr>
      <t>Budget FY [YY-YY] [contractor name] Contract #</t>
    </r>
  </si>
  <si>
    <r>
      <t>Standard Budget Position Titles | FY 2023-2024</t>
    </r>
    <r>
      <rPr>
        <sz val="14"/>
        <color rgb="FF23868C"/>
        <rFont val="Calibri"/>
        <family val="2"/>
      </rPr>
      <t> </t>
    </r>
  </si>
  <si>
    <r>
      <t>Position Title</t>
    </r>
    <r>
      <rPr>
        <sz val="12"/>
        <color rgb="FF000000"/>
        <rFont val="Calibri"/>
        <family val="2"/>
      </rPr>
      <t> </t>
    </r>
  </si>
  <si>
    <r>
      <t>Credential</t>
    </r>
    <r>
      <rPr>
        <sz val="12"/>
        <color rgb="FF000000"/>
        <rFont val="Calibri"/>
        <family val="2"/>
      </rPr>
      <t> </t>
    </r>
  </si>
  <si>
    <r>
      <t>Specialty</t>
    </r>
    <r>
      <rPr>
        <sz val="12"/>
        <color rgb="FF000000"/>
        <rFont val="Calibri"/>
        <family val="2"/>
      </rPr>
      <t> </t>
    </r>
  </si>
  <si>
    <r>
      <t>Modifiers</t>
    </r>
    <r>
      <rPr>
        <sz val="12"/>
        <color rgb="FF000000"/>
        <rFont val="Calibri"/>
        <family val="2"/>
      </rPr>
      <t> </t>
    </r>
  </si>
  <si>
    <t>Accountant/Bookkeeper</t>
  </si>
  <si>
    <t>Licensed</t>
  </si>
  <si>
    <t>Billing</t>
  </si>
  <si>
    <t>Aide/Assistant</t>
  </si>
  <si>
    <t>License Eligible</t>
  </si>
  <si>
    <t>Caregiver</t>
  </si>
  <si>
    <t>Analyst – Evaluations/Data</t>
  </si>
  <si>
    <t>Certified SUD Counselor</t>
  </si>
  <si>
    <t>Community Organizing</t>
  </si>
  <si>
    <t>Analyst – Fiscal/Grants</t>
  </si>
  <si>
    <t>Registered SUD Counselor</t>
  </si>
  <si>
    <t>Data-entry</t>
  </si>
  <si>
    <t>Assistant Program Manager</t>
  </si>
  <si>
    <t>Medical Doctor</t>
  </si>
  <si>
    <t>Education</t>
  </si>
  <si>
    <t>Other (list in working title) </t>
  </si>
  <si>
    <r>
      <t>BH Clinician -</t>
    </r>
    <r>
      <rPr>
        <i/>
        <sz val="11"/>
        <color rgb="FF000000"/>
        <rFont val="Calibri"/>
        <family val="2"/>
      </rPr>
      <t xml:space="preserve"> indicate Credential (Column F) and if applicable Specialty (Column D)</t>
    </r>
  </si>
  <si>
    <t>Peer Support Certification</t>
  </si>
  <si>
    <t>Employment</t>
  </si>
  <si>
    <r>
      <t>Billing Clerk-</t>
    </r>
    <r>
      <rPr>
        <i/>
        <sz val="11"/>
        <color rgb="FF000000"/>
        <rFont val="Calibri"/>
        <family val="2"/>
      </rPr>
      <t xml:space="preserve"> Indicate if Billing or Data-Entry (Col D)</t>
    </r>
  </si>
  <si>
    <t>Master's Level/Not Registered</t>
  </si>
  <si>
    <t>Family</t>
  </si>
  <si>
    <t>Care Coordinator</t>
  </si>
  <si>
    <t>Other (list in working title)</t>
  </si>
  <si>
    <t>Geriatric</t>
  </si>
  <si>
    <t>Case Manager</t>
  </si>
  <si>
    <t>N/A</t>
  </si>
  <si>
    <t>Homeless/Housing</t>
  </si>
  <si>
    <t>Childcare Worker</t>
  </si>
  <si>
    <t>MAT</t>
  </si>
  <si>
    <t>Clinical Supervisor</t>
  </si>
  <si>
    <t>Media Advocacy</t>
  </si>
  <si>
    <t>Direct Support Staff</t>
  </si>
  <si>
    <t>Parent</t>
  </si>
  <si>
    <t>Director/Executive/Asst Director</t>
  </si>
  <si>
    <t>Peri-Child</t>
  </si>
  <si>
    <t>Driver</t>
  </si>
  <si>
    <t>Prevention</t>
  </si>
  <si>
    <t>TAY</t>
  </si>
  <si>
    <t>Youth Development</t>
  </si>
  <si>
    <t>IT Specialist/Technician</t>
  </si>
  <si>
    <t>Youth</t>
  </si>
  <si>
    <t>Licensed Vocational Nurse (LVN)</t>
  </si>
  <si>
    <t>Maintenance</t>
  </si>
  <si>
    <t>Medical Director (MD)/Assistant MD</t>
  </si>
  <si>
    <t>Nurse Practitioner- Family (FNP)</t>
  </si>
  <si>
    <t>Nurse Practitioner- Psychiatric (PNP)</t>
  </si>
  <si>
    <t>Occupational Therapist (OT)</t>
  </si>
  <si>
    <t>Office Assistant</t>
  </si>
  <si>
    <t>Office Manager</t>
  </si>
  <si>
    <r>
      <t>Outreach Worker –</t>
    </r>
    <r>
      <rPr>
        <i/>
        <sz val="11"/>
        <color rgb="FF000000"/>
        <rFont val="Calibri"/>
        <family val="2"/>
      </rPr>
      <t xml:space="preserve"> indicate Specialty (Column D)</t>
    </r>
  </si>
  <si>
    <r>
      <t xml:space="preserve">Peer Support Specialist- </t>
    </r>
    <r>
      <rPr>
        <i/>
        <sz val="11"/>
        <color rgb="FF000000"/>
        <rFont val="Calibri"/>
        <family val="2"/>
      </rPr>
      <t>indicate Credential (Column F) and if applicable Specialty (Column D)</t>
    </r>
  </si>
  <si>
    <t>Physician’s Assistant (PA)</t>
  </si>
  <si>
    <t>Program Manager</t>
  </si>
  <si>
    <t>Psychiatric Technician</t>
  </si>
  <si>
    <t>Psychiatrist (MD)</t>
  </si>
  <si>
    <t>Psychologist</t>
  </si>
  <si>
    <t>Quality Assurance</t>
  </si>
  <si>
    <t>Registered Nurse (RN)</t>
  </si>
  <si>
    <t>Rehab Specialist/Qualified Mental Health Professional</t>
  </si>
  <si>
    <t>Security Guard</t>
  </si>
  <si>
    <r>
      <t>Specialist</t>
    </r>
    <r>
      <rPr>
        <i/>
        <sz val="11"/>
        <color rgb="FF000000"/>
        <rFont val="Calibri"/>
        <family val="2"/>
      </rPr>
      <t>- indicate Specialty (Column D)</t>
    </r>
  </si>
  <si>
    <r>
      <t>Student Trainee</t>
    </r>
    <r>
      <rPr>
        <i/>
        <sz val="11"/>
        <color rgb="FF000000"/>
        <rFont val="Calibri"/>
        <family val="2"/>
      </rPr>
      <t>- Indicate MFT, PCC, CSW in working title</t>
    </r>
  </si>
  <si>
    <t>SUD Counselor- indicate Credential (Column F)</t>
  </si>
  <si>
    <t>Trainer</t>
  </si>
  <si>
    <r>
      <t>Examples:</t>
    </r>
    <r>
      <rPr>
        <sz val="12"/>
        <color rgb="FF2FB4BC"/>
        <rFont val="Calibri"/>
        <family val="2"/>
      </rPr>
      <t> </t>
    </r>
  </si>
  <si>
    <r>
      <t>Standard Position Title</t>
    </r>
    <r>
      <rPr>
        <sz val="11"/>
        <rFont val="Calibri"/>
        <family val="2"/>
      </rPr>
      <t> </t>
    </r>
  </si>
  <si>
    <r>
      <t>Working Title</t>
    </r>
    <r>
      <rPr>
        <sz val="11"/>
        <rFont val="Calibri"/>
        <family val="2"/>
      </rPr>
      <t> </t>
    </r>
  </si>
  <si>
    <r>
      <t>Credential</t>
    </r>
    <r>
      <rPr>
        <sz val="11"/>
        <rFont val="Calibri"/>
        <family val="2"/>
      </rPr>
      <t> </t>
    </r>
  </si>
  <si>
    <r>
      <t>Specialty</t>
    </r>
    <r>
      <rPr>
        <sz val="11"/>
        <rFont val="Calibri"/>
        <family val="2"/>
      </rPr>
      <t> </t>
    </r>
  </si>
  <si>
    <r>
      <t>Modifier</t>
    </r>
    <r>
      <rPr>
        <sz val="11"/>
        <rFont val="Calibri"/>
        <family val="2"/>
      </rPr>
      <t> </t>
    </r>
  </si>
  <si>
    <r>
      <t>(drop-down)</t>
    </r>
    <r>
      <rPr>
        <sz val="11"/>
        <color rgb="FF2FB4BC"/>
        <rFont val="Calibri"/>
        <family val="2"/>
      </rPr>
      <t> </t>
    </r>
  </si>
  <si>
    <r>
      <t>(Free-form entry)</t>
    </r>
    <r>
      <rPr>
        <sz val="11"/>
        <color rgb="FF2FB4BC"/>
        <rFont val="Calibri"/>
        <family val="2"/>
      </rPr>
      <t> </t>
    </r>
  </si>
  <si>
    <t>BH Clinician </t>
  </si>
  <si>
    <t>Peri-Child Clinician </t>
  </si>
  <si>
    <t>Billing Clerk </t>
  </si>
  <si>
    <t>Clerk </t>
  </si>
  <si>
    <t>Data-Entry </t>
  </si>
  <si>
    <t>Peer Support Specialist </t>
  </si>
  <si>
    <t>TAY Peer Partner </t>
  </si>
  <si>
    <t>SUD Counselor </t>
  </si>
  <si>
    <t>Overnight Staff </t>
  </si>
  <si>
    <t>HEALTH AND HUMAN SERVICES AGENCY</t>
  </si>
  <si>
    <t>BEHAVIORAL HEALTH SERVICES.</t>
  </si>
  <si>
    <t>ADMINISTRATIVE ADJUSTMENT REQUEST</t>
  </si>
  <si>
    <t>(With Supporting Documentation Attached)</t>
  </si>
  <si>
    <t>AAR# _______________</t>
  </si>
  <si>
    <t>CONTRACTOR:</t>
  </si>
  <si>
    <t>CONTRACT NO.:</t>
  </si>
  <si>
    <t>ADDRESS:</t>
  </si>
  <si>
    <t>BUDGET PERIOD</t>
  </si>
  <si>
    <t>PROGRAM:</t>
  </si>
  <si>
    <t>FUNDING SOURCE</t>
  </si>
  <si>
    <t>REQUESTED BY:</t>
  </si>
  <si>
    <t>TELEPHONE NO:</t>
  </si>
  <si>
    <t>(Name and Title)</t>
  </si>
  <si>
    <t>NATURE OF REQUEST:</t>
  </si>
  <si>
    <t xml:space="preserve"> </t>
  </si>
  <si>
    <t>REQUEST EFFECTIVE DATE:</t>
  </si>
  <si>
    <t>DESCRIPTION OF REQUEST (Be specific):</t>
  </si>
  <si>
    <t>REASON FOR REQUEST (Be specific.  Justify reason and ability to increase/decrease previously budgeted amounts):</t>
  </si>
  <si>
    <t>NOTE:  Mid-year Budget Adjustments to reduce S&amp;B due to vacancies/delayed hiring shall not impact productivity expectations set at the beginning of the fiscal year.</t>
  </si>
  <si>
    <t>(Authorized Contractor Staff: Print name, designation and sign)</t>
  </si>
  <si>
    <t>Date</t>
  </si>
  <si>
    <t>COUNTY USE ONLY</t>
  </si>
  <si>
    <t>Recommended</t>
  </si>
  <si>
    <t>Not Recommended</t>
  </si>
  <si>
    <t>Comments:</t>
  </si>
  <si>
    <t>Program/Contract Analyst (Print and Sign)</t>
  </si>
  <si>
    <t>APPROVED</t>
  </si>
  <si>
    <t>DENIED</t>
  </si>
  <si>
    <t>COR (Print and Sign)</t>
  </si>
  <si>
    <t>CC: COR, Contractor, CSU, Contract File</t>
  </si>
  <si>
    <t>Revised 5/8/20 v1.1</t>
  </si>
  <si>
    <t xml:space="preserve">Exhibit  C Budget Summary Page </t>
  </si>
  <si>
    <t>This budget will remain in effect throughout the entire contract term unless amended or revised through AAR.</t>
  </si>
  <si>
    <t xml:space="preserve">Contractor:  </t>
  </si>
  <si>
    <t xml:space="preserve">Budget Period:  </t>
  </si>
  <si>
    <t xml:space="preserve">Contract #:  </t>
  </si>
  <si>
    <t>Amendment #:</t>
  </si>
  <si>
    <t>Program Name</t>
  </si>
  <si>
    <t>TOTAL</t>
  </si>
  <si>
    <t>Funding Source/Population</t>
  </si>
  <si>
    <t>Salaries and Benefits (Schedule I)</t>
  </si>
  <si>
    <t>Operating Expense (Schedule II)</t>
  </si>
  <si>
    <t>*Fixed Assets (Supplemental A)</t>
  </si>
  <si>
    <t>*Indirect Cost (Schedule III)</t>
  </si>
  <si>
    <t>GROSS COST</t>
  </si>
  <si>
    <t>Less: Contract Revenues</t>
  </si>
  <si>
    <t>Participant Fees</t>
  </si>
  <si>
    <t>Other Patient Insurance</t>
  </si>
  <si>
    <t>Medicare</t>
  </si>
  <si>
    <t>Other Revenues: (Specify)</t>
  </si>
  <si>
    <t>TOTAL CONTRACT REVENUES</t>
  </si>
  <si>
    <t>NET COST (CONTRACT MAX)</t>
  </si>
  <si>
    <t>I certify that the deliverables and/or services were budgeted specifically for this contract in accordance with the terms and conditions set forth therein and the budgeted costs reported align with the current Cost Allocation Plan on file.</t>
  </si>
  <si>
    <t>Contractor's Authorized Signature</t>
  </si>
  <si>
    <t xml:space="preserve">  Date:</t>
  </si>
  <si>
    <t>Type Name and Title</t>
  </si>
  <si>
    <t>Approved By:</t>
  </si>
  <si>
    <t>(For County Use Only)</t>
  </si>
  <si>
    <t>COR Approval</t>
  </si>
  <si>
    <t>ANALYSIS OF COST PERCENTAGES</t>
  </si>
  <si>
    <t>Fixed Assets (Supplemental A)</t>
  </si>
  <si>
    <t>Indirect Cost (Schedule III)</t>
  </si>
  <si>
    <t>FTE COUNT</t>
  </si>
  <si>
    <t>Direct FTE (Sch I productivity FTE)</t>
  </si>
  <si>
    <t>Admin FTE (Sch I producitivity FTE)</t>
  </si>
  <si>
    <t>Estimated Indirect FTE</t>
  </si>
  <si>
    <t>Consultant FTE</t>
  </si>
  <si>
    <t>TOTAL FTE</t>
  </si>
  <si>
    <t>Exhibit  C Budget Summary Page - Mental Health Projected Units Data</t>
  </si>
  <si>
    <t>Note:  Data on this tab is for internal projections only and does not represent limitations per funding source.</t>
  </si>
  <si>
    <t>Service Function Code</t>
  </si>
  <si>
    <t>SFC1</t>
  </si>
  <si>
    <t>SFC2</t>
  </si>
  <si>
    <t>SFC3</t>
  </si>
  <si>
    <t>SFC4</t>
  </si>
  <si>
    <t>SFC5</t>
  </si>
  <si>
    <t>SFC6</t>
  </si>
  <si>
    <t>SFC7</t>
  </si>
  <si>
    <t>SFC8</t>
  </si>
  <si>
    <t>SFC9</t>
  </si>
  <si>
    <t>SFC10</t>
  </si>
  <si>
    <t>Service Function Description</t>
  </si>
  <si>
    <t>PROGRAM NAME:</t>
  </si>
  <si>
    <t>FUNDING SOURCE:</t>
  </si>
  <si>
    <t>Gross Cost (Line 5 Budget Summ Amt)</t>
  </si>
  <si>
    <t>Other Revenues</t>
  </si>
  <si>
    <t xml:space="preserve">Net Cost   </t>
  </si>
  <si>
    <t xml:space="preserve">Total Units of Service </t>
  </si>
  <si>
    <t>Cost per Units of Service</t>
  </si>
  <si>
    <t>Total Billing Units</t>
  </si>
  <si>
    <t>Cost per Billing Units</t>
  </si>
  <si>
    <t>Total SD/MC Billing Units-Traditional (50% FFP)</t>
  </si>
  <si>
    <t>Total SD/MC Billing Units-PPACA (65% FFP)</t>
  </si>
  <si>
    <t>Total SD/MC Billing Units-PPACA (90% FFP)</t>
  </si>
  <si>
    <t>Total SD/MC Billing Units</t>
  </si>
  <si>
    <t>Percentage of total SD/MC to total billing units</t>
  </si>
  <si>
    <t>FFP revenue - traditional (50% FFP)</t>
  </si>
  <si>
    <t>FFP revenue - PPACA, etc (65% FFP)</t>
  </si>
  <si>
    <t xml:space="preserve">FFP revenue - PPACA, etc (90% FFP) </t>
  </si>
  <si>
    <t>TOTAL FFP Revenue</t>
  </si>
  <si>
    <t>Standard Rate or CMA</t>
  </si>
  <si>
    <t>Exhibit C - Substance Use Disorder Projected Units Data</t>
  </si>
  <si>
    <t xml:space="preserve">Contractor: </t>
  </si>
  <si>
    <t xml:space="preserve">Contract #: </t>
  </si>
  <si>
    <t xml:space="preserve">Budget Period: </t>
  </si>
  <si>
    <t xml:space="preserve">State Provider Code: 37- </t>
  </si>
  <si>
    <t>D/M-C Provider Code:</t>
  </si>
  <si>
    <t>Line</t>
  </si>
  <si>
    <t>Funding Source</t>
  </si>
  <si>
    <t>Level of Care</t>
  </si>
  <si>
    <t>Service</t>
  </si>
  <si>
    <t>Gross Cost $</t>
  </si>
  <si>
    <t>Other Revenues $</t>
  </si>
  <si>
    <t>Net Cost $</t>
  </si>
  <si>
    <t>Proposed: Total Units of Service</t>
  </si>
  <si>
    <t>Proposed: DMC Units</t>
  </si>
  <si>
    <t>Proposed: DMC %</t>
  </si>
  <si>
    <t>Interim Rate (Rate Cap) $</t>
  </si>
  <si>
    <t>Gross Cost per Unit $</t>
  </si>
  <si>
    <t>Net Cost per Unit $</t>
  </si>
  <si>
    <t>DMC $</t>
  </si>
  <si>
    <t>Non-DMC $</t>
  </si>
  <si>
    <t>Prior Approved: Total Units of Service</t>
  </si>
  <si>
    <t>Prior Approved: DMC Units</t>
  </si>
  <si>
    <t>Prior Approved: Billing %</t>
  </si>
  <si>
    <t>Net Increase (Decrease): Total Units of Service</t>
  </si>
  <si>
    <t>Net Increase (Decrease): Billing Units</t>
  </si>
  <si>
    <t>Total</t>
  </si>
  <si>
    <t>LOC</t>
  </si>
  <si>
    <t>Sort</t>
  </si>
  <si>
    <t>Res 3.5</t>
  </si>
  <si>
    <t>Assessed Delayed Admission (Non-DMC Unit)</t>
  </si>
  <si>
    <t>Res 3.3</t>
  </si>
  <si>
    <t>Assessed Not Admitted (Non-DMC Unit)</t>
  </si>
  <si>
    <t>Res 3.1</t>
  </si>
  <si>
    <t>Case Management</t>
  </si>
  <si>
    <t>IOS</t>
  </si>
  <si>
    <t>Group</t>
  </si>
  <si>
    <t>OS</t>
  </si>
  <si>
    <t>Individual</t>
  </si>
  <si>
    <t>WM</t>
  </si>
  <si>
    <t>Patient Education</t>
  </si>
  <si>
    <t>OTP</t>
  </si>
  <si>
    <t>Recovery Res Bed Day Months 1-3 (Non-DMC Unit)</t>
  </si>
  <si>
    <t>Recovery Res Bed Day Months 4-9 (Non-DMC Unit)</t>
  </si>
  <si>
    <t>Recovery Services</t>
  </si>
  <si>
    <t>Residential Bed Day (Tx)</t>
  </si>
  <si>
    <t>Room &amp; Board (Non-DMC Unit)</t>
  </si>
  <si>
    <t>SCHEDULE I - SALARIES &amp; BENEFITS</t>
  </si>
  <si>
    <t>PROPOSED BUDGET</t>
  </si>
  <si>
    <t>PRIOR APPROVED BUDGET</t>
  </si>
  <si>
    <t>NET CHANGE</t>
  </si>
  <si>
    <t>Contract #</t>
  </si>
  <si>
    <t>Contractor</t>
  </si>
  <si>
    <r>
      <t xml:space="preserve">WORKING TITLE
</t>
    </r>
    <r>
      <rPr>
        <i/>
        <sz val="8"/>
        <color theme="1"/>
        <rFont val="Arial Narrow"/>
        <family val="2"/>
      </rPr>
      <t>(Free-form entry)</t>
    </r>
  </si>
  <si>
    <t>Salary Range
(Max may not exceed above 5% w/o COR approval)</t>
  </si>
  <si>
    <t>Proposed: Direct FTE</t>
  </si>
  <si>
    <t>Proposed: Admin FTE</t>
  </si>
  <si>
    <t>Proposed: Annual FTE salary $</t>
  </si>
  <si>
    <t>Proposed: Number of months</t>
  </si>
  <si>
    <t>Proposed: Total salary expense $</t>
  </si>
  <si>
    <t>Proposed: Benefits Rate %</t>
  </si>
  <si>
    <t>Proposed: Benefits $</t>
  </si>
  <si>
    <t>Proposed: Total S&amp;B $</t>
  </si>
  <si>
    <t>Prior Approved: Direct FTE</t>
  </si>
  <si>
    <t>Prior Approved: Admin FTE</t>
  </si>
  <si>
    <t>Prior Approved: Annual FTE salary $</t>
  </si>
  <si>
    <t>Prior Approved: Number of months</t>
  </si>
  <si>
    <t>Prior Approved: Total salary expense $</t>
  </si>
  <si>
    <t>Prior Approved: Benefits Rate %</t>
  </si>
  <si>
    <t>Prior Approved: Benefits $</t>
  </si>
  <si>
    <t>Prior Approved: Total S&amp;B $</t>
  </si>
  <si>
    <t>Net Increase (Decrease): Direct FTE</t>
  </si>
  <si>
    <t>Net Increase (Decrease): Admin FTE</t>
  </si>
  <si>
    <t>Net Increase (Decrease): Total S&amp;B</t>
  </si>
  <si>
    <t>Productivity FTE Direct</t>
  </si>
  <si>
    <t>Productivity FTE Admin</t>
  </si>
  <si>
    <t>Exhibit  C Schedule II- Operating Expense</t>
  </si>
  <si>
    <t>Budget Period:</t>
  </si>
  <si>
    <t xml:space="preserve">NOTE:  The number of Cost Centers must match the services as contracted.  Also, use only approved Cost Center names and use additional pages as needed to avoid using unreadable font sizes.  </t>
  </si>
  <si>
    <t>NET CHANGE/ INCREASE (DECREASE)</t>
  </si>
  <si>
    <t>PROGRAM NAME</t>
  </si>
  <si>
    <t xml:space="preserve">PROGRAM NAME </t>
  </si>
  <si>
    <t>CONTROL CHECK</t>
  </si>
  <si>
    <t>FUNDING SOURCE 1</t>
  </si>
  <si>
    <t>FUNDING SOURCE 2</t>
  </si>
  <si>
    <t>FUNDING SOURCE 3</t>
  </si>
  <si>
    <t>FUNDING SOURCE 4</t>
  </si>
  <si>
    <t>FUNDING SOURCE 5</t>
  </si>
  <si>
    <t>FUNDING SOURCE 6</t>
  </si>
  <si>
    <t>FUNDING SOURCE 7</t>
  </si>
  <si>
    <t>FUNDING SOURCE 8</t>
  </si>
  <si>
    <t>FUNDING SOURCE 9</t>
  </si>
  <si>
    <t>FUNDING SOURCE 10</t>
  </si>
  <si>
    <t>FUNDING SOURCE 11</t>
  </si>
  <si>
    <t>FUNDING SOURCE 12</t>
  </si>
  <si>
    <t>FUNDING SOURCE 13</t>
  </si>
  <si>
    <t>FUNDING SOURCE 14</t>
  </si>
  <si>
    <t>FUNDING SOURCE 15</t>
  </si>
  <si>
    <t>FUNDING SOURCE 16</t>
  </si>
  <si>
    <t>FUNDING SOURCE 17</t>
  </si>
  <si>
    <t>FUNDING SOURCE 18</t>
  </si>
  <si>
    <t>FUNDING SOURCE 19</t>
  </si>
  <si>
    <t>FUNDING SOURCE 20</t>
  </si>
  <si>
    <t>FUNDING SOURCE 21</t>
  </si>
  <si>
    <t>FUNDING SOURCE 22</t>
  </si>
  <si>
    <t>FUNDING SOURCE 23</t>
  </si>
  <si>
    <t>FUNDING SOURCE 24</t>
  </si>
  <si>
    <t>FUNDING SOURCE 25</t>
  </si>
  <si>
    <t>FUNDING SOURCE 26</t>
  </si>
  <si>
    <t>FUNDING SOURCE 27</t>
  </si>
  <si>
    <t>FUNDING SOURCE 28</t>
  </si>
  <si>
    <t>FUNDING SOURCE 29</t>
  </si>
  <si>
    <t>FUNDING SOURCE 30</t>
  </si>
  <si>
    <t>ROLL UP</t>
  </si>
  <si>
    <t>Proposed Budget</t>
  </si>
  <si>
    <t xml:space="preserve">Prior Approved </t>
  </si>
  <si>
    <t>Increase/
(Decrease)</t>
  </si>
  <si>
    <t>Total by Funding Source</t>
  </si>
  <si>
    <t>Check Point</t>
  </si>
  <si>
    <t>*Consultants (from Supplemental B)</t>
  </si>
  <si>
    <t>**Flex Fund</t>
  </si>
  <si>
    <t>*Gift Cards</t>
  </si>
  <si>
    <t>*Interest Expense</t>
  </si>
  <si>
    <t>*Leasehold Improvements</t>
  </si>
  <si>
    <t>*Subcontracts (from Supplemental B)</t>
  </si>
  <si>
    <t>Building &amp; Facility Cost</t>
  </si>
  <si>
    <t>Equipment Use Cost</t>
  </si>
  <si>
    <t>Telecommunications &amp; Utilities</t>
  </si>
  <si>
    <t>Minor Equipment/Furniture/Fixtures (per BHS Policy)</t>
  </si>
  <si>
    <t>Supplies (Medical, Office, Printing &amp; Other Supplies)</t>
  </si>
  <si>
    <t>Drug Testing</t>
  </si>
  <si>
    <t>Laboratory Services/non-drug testing</t>
  </si>
  <si>
    <t>Pharmaceutical</t>
  </si>
  <si>
    <t>24 Hour Program:  Food &amp; Personal Need Items</t>
  </si>
  <si>
    <t>Client Transportation</t>
  </si>
  <si>
    <t>Travel</t>
  </si>
  <si>
    <t>Office Costs (Finance/Legal/Fees/Taxes/Insurance)</t>
  </si>
  <si>
    <t>Staff Development/Training/Education</t>
  </si>
  <si>
    <t>Other Business Services</t>
  </si>
  <si>
    <t>Interpreter Services</t>
  </si>
  <si>
    <t>* Member Housing</t>
  </si>
  <si>
    <t>* Augmented Member Housing</t>
  </si>
  <si>
    <t>Other:  (list)</t>
  </si>
  <si>
    <t>Operating Expenses Total</t>
  </si>
  <si>
    <t>* May not be exceeded without prior HHSA approval.</t>
  </si>
  <si>
    <t>** Funded line item maybe exceeded up to $1,000.  Excess more than $1,000 will require COR preapproval</t>
  </si>
  <si>
    <t>Exhibit  C Schedule III- Indirect Cost</t>
  </si>
  <si>
    <t>Salaries and Benefits</t>
  </si>
  <si>
    <t>Operating Expense</t>
  </si>
  <si>
    <t>Fixed Asset</t>
  </si>
  <si>
    <t>Total Direct Cost (S&amp;B, Operating Expense &amp; Fixed Assets)</t>
  </si>
  <si>
    <t>Less: Subaward over $25,000</t>
  </si>
  <si>
    <t>Less: Other Distorting Items</t>
  </si>
  <si>
    <t>Gross Direct Cost Net of Distorting Items</t>
  </si>
  <si>
    <t>Indirect Cost</t>
  </si>
  <si>
    <t>Indirect Cost Rate (based on Net Direct Cost)</t>
  </si>
  <si>
    <t>Indirect Cost Rate (based on Salaries and Benefits)</t>
  </si>
  <si>
    <t>Indirect Cost Rate (based on Operating Expenses)</t>
  </si>
  <si>
    <t>Number of Estimated Indirect FTE</t>
  </si>
  <si>
    <t xml:space="preserve">Have Federal Approved Indirect Rate?  </t>
  </si>
  <si>
    <t>If YES, indicate Rate</t>
  </si>
  <si>
    <t>INDIRECT COST METHODOLOGY (Please check one)</t>
  </si>
  <si>
    <t xml:space="preserve">             NOTE: Proposed indirect rate cannot exceed the federal approved indirect rate.</t>
  </si>
  <si>
    <t>OTHER INDIRECT COST METHODOLOGY</t>
  </si>
  <si>
    <t>Describe departments/functions included in indirect costs (e.g. HR, IT, QA, etc.)</t>
  </si>
  <si>
    <t>Exhibit  C Supplemental B - Subcontract Agreements</t>
  </si>
  <si>
    <t xml:space="preserve">Program Name:  </t>
  </si>
  <si>
    <t xml:space="preserve">Funding Source:  </t>
  </si>
  <si>
    <t xml:space="preserve">State Provider Code: 37-                                          </t>
  </si>
  <si>
    <t>Address:</t>
  </si>
  <si>
    <t xml:space="preserve">CONSULTANTS </t>
  </si>
  <si>
    <t>Agreement Amount</t>
  </si>
  <si>
    <t>FOR COR USE ONLY</t>
  </si>
  <si>
    <t>AGENCY</t>
  </si>
  <si>
    <t>INDIVIDUAL</t>
  </si>
  <si>
    <t>SCOPE of WORK</t>
  </si>
  <si>
    <t>POSITION / CLASS</t>
  </si>
  <si>
    <t>AGREEMENT TERM</t>
  </si>
  <si>
    <t>Approved</t>
  </si>
  <si>
    <t>Not Approved</t>
  </si>
  <si>
    <t>SUBCONTRACT</t>
  </si>
  <si>
    <t xml:space="preserve">Agreement Amount </t>
  </si>
  <si>
    <r>
      <t>SUBCONTRACT/CONSULTANT AGREEMENT PRIOR CONCURRENCE / PRE-APPROVAL</t>
    </r>
    <r>
      <rPr>
        <strike/>
        <sz val="10"/>
        <color rgb="FFFF0000"/>
        <rFont val="Arial Black"/>
        <family val="2"/>
      </rPr>
      <t xml:space="preserve"> </t>
    </r>
  </si>
  <si>
    <t xml:space="preserve">Complete, sign and submit this form for prior concurrence / pre-approval of subcontract and/or consultant agreements per Article 1, §1.4. Do NOT send unsigned agreements to COR. </t>
  </si>
  <si>
    <t xml:space="preserve">Provide copies of SIGNED subcontract/consultant agreements to COR within 30 days after the effective date of the subcontract/consultant agreement. </t>
  </si>
  <si>
    <r>
      <rPr>
        <b/>
        <sz val="10"/>
        <rFont val="Arial Narrow"/>
        <family val="2"/>
      </rPr>
      <t>NOTE</t>
    </r>
    <r>
      <rPr>
        <sz val="10"/>
        <rFont val="Arial Narrow"/>
        <family val="2"/>
      </rPr>
      <t>: Expenses related to subcontracts or consultant agreements are subject to denial if there is no written COR pre-approval or if all mandated clauses are not represented in the final, signed agreement.</t>
    </r>
  </si>
  <si>
    <t>Contractor Authorized Signature</t>
  </si>
  <si>
    <t>Print Name &amp; Title</t>
  </si>
  <si>
    <t xml:space="preserve">COR: Place a check mark in either the Approved or Not Approved column for each Consultant Agreement or Subcontract and then sign and date below.  </t>
  </si>
  <si>
    <t>COR Signature</t>
  </si>
  <si>
    <t>Contract Rate or Amount</t>
  </si>
  <si>
    <t xml:space="preserve">Exhibit C Supplemental A - Fixed Asset (over $5,000) </t>
  </si>
  <si>
    <t xml:space="preserve">Fixed Assets: Cost of $5,000 or above Per Unit - Useful Life of One Year or More: </t>
  </si>
  <si>
    <t>Description of Fixed Asset</t>
  </si>
  <si>
    <t># of Units</t>
  </si>
  <si>
    <t>Cost per Unit</t>
  </si>
  <si>
    <t>Total Cost</t>
  </si>
  <si>
    <t>Total Fixed Assets</t>
  </si>
  <si>
    <t xml:space="preserve">Exhibit C Supplemental I - Gift Card Preapproval </t>
  </si>
  <si>
    <t xml:space="preserve">GIFT CARD: Anticipated item description and purpose  </t>
  </si>
  <si>
    <t>Quantity</t>
  </si>
  <si>
    <t>Amount</t>
  </si>
  <si>
    <t>for client needs in an emergency to cover….</t>
  </si>
  <si>
    <t>Checklist</t>
  </si>
  <si>
    <t>Prepared By (Sign &amp; Date)</t>
  </si>
  <si>
    <t>Type Name &amp; Title</t>
  </si>
  <si>
    <t>Date Submitted</t>
  </si>
  <si>
    <t xml:space="preserve">Phone number: </t>
  </si>
  <si>
    <t>COR APPROVAL (Sign &amp; Date)</t>
  </si>
  <si>
    <t>Date Approved</t>
  </si>
  <si>
    <t>Note: If any revisions to this form are needed, re-submit the form (by email) to COR with requested changes.</t>
  </si>
  <si>
    <t>Exhibit C - Contract Budget - Line Item Justification</t>
  </si>
  <si>
    <t xml:space="preserve">Background &amp; Instructions:  The following information is required of Contractor when submitting contract budgets adjustments and with new contracts.  </t>
  </si>
  <si>
    <t>LINE ITEM: Consultants (Services rendered by persons who are members of a particular profession or possess a special skill and who are not officers or employees of the contractor)</t>
  </si>
  <si>
    <t>Total Amount</t>
  </si>
  <si>
    <t xml:space="preserve">(Provide a Brief Description &amp; Justification): </t>
  </si>
  <si>
    <r>
      <t xml:space="preserve">LINE ITEM: Flex Funds </t>
    </r>
    <r>
      <rPr>
        <b/>
        <i/>
        <sz val="10"/>
        <color rgb="FFFF0000"/>
        <rFont val="Arial"/>
        <family val="2"/>
      </rPr>
      <t>***For Client Use Only***</t>
    </r>
  </si>
  <si>
    <r>
      <t xml:space="preserve">LINE ITEM: Gift Cards. Includes bus passes, tokens, etc.  </t>
    </r>
    <r>
      <rPr>
        <b/>
        <i/>
        <sz val="10"/>
        <color rgb="FFFF0000"/>
        <rFont val="Arial"/>
        <family val="2"/>
      </rPr>
      <t>***For Client Use Only. Must also complete Exhibit C Supplemental I - Gift Card Preapproval form***</t>
    </r>
  </si>
  <si>
    <t>LINE ITEM: Interest Expense  (e.g., mortgage interest, etc.)</t>
  </si>
  <si>
    <t>LINE ITEM: Leasehold Improvements</t>
  </si>
  <si>
    <t>LINE ITEM: Subcontracts (Any supplier, distributor, vendor, or firm that furnished supplies or services to or for a prime contractor's Statement of Work)</t>
  </si>
  <si>
    <r>
      <t xml:space="preserve">LINE ITEM: Building &amp; Facility Costs (Rent, Lease, Repair, Maintenance, Depreciation ) 
</t>
    </r>
    <r>
      <rPr>
        <b/>
        <i/>
        <sz val="10"/>
        <color rgb="FFFF0000"/>
        <rFont val="Arial"/>
        <family val="2"/>
      </rPr>
      <t xml:space="preserve">**Rent </t>
    </r>
    <r>
      <rPr>
        <b/>
        <i/>
        <u/>
        <sz val="10"/>
        <color rgb="FFFF0000"/>
        <rFont val="Arial"/>
        <family val="2"/>
      </rPr>
      <t>cannot</t>
    </r>
    <r>
      <rPr>
        <b/>
        <i/>
        <sz val="10"/>
        <color rgb="FFFF0000"/>
        <rFont val="Arial"/>
        <family val="2"/>
      </rPr>
      <t xml:space="preserve"> be claimed if you own the building**Depreciation for contractor owned building</t>
    </r>
  </si>
  <si>
    <r>
      <t xml:space="preserve">Building Rent &amp; Leases </t>
    </r>
    <r>
      <rPr>
        <sz val="10"/>
        <color rgb="FFFF0000"/>
        <rFont val="Arial"/>
        <family val="2"/>
      </rPr>
      <t>(Description)</t>
    </r>
  </si>
  <si>
    <r>
      <t>Building Repair &amp; Maintenance</t>
    </r>
    <r>
      <rPr>
        <sz val="10"/>
        <color rgb="FFFF0000"/>
        <rFont val="Arial"/>
        <family val="2"/>
      </rPr>
      <t xml:space="preserve"> (Description)</t>
    </r>
  </si>
  <si>
    <r>
      <t>Depreciation</t>
    </r>
    <r>
      <rPr>
        <sz val="10"/>
        <color rgb="FFFF0000"/>
        <rFont val="Arial"/>
        <family val="2"/>
      </rPr>
      <t xml:space="preserve"> (Description)</t>
    </r>
  </si>
  <si>
    <t>LINE ITEM: Equipment Use Costs (Rent, Lease, Repair and Maintenance (e.g., copiers, fax machines, vehicles, point-of-sale equipment, etc.)</t>
  </si>
  <si>
    <t>(Provide a Brief Description/Justification):</t>
  </si>
  <si>
    <t>LINE ITEM: Telecommunications &amp; Utilities (e.g., internet, telephone, long distance, cell phones, cable or satellite TV, gas, electricity, water, sewer, burglar alarm, etc.)</t>
  </si>
  <si>
    <r>
      <t xml:space="preserve">LINE ITEM: Minor Equipment </t>
    </r>
    <r>
      <rPr>
        <i/>
        <sz val="10"/>
        <color rgb="FFFF0000"/>
        <rFont val="Arial"/>
        <family val="2"/>
      </rPr>
      <t>(Per BHS Policy)</t>
    </r>
  </si>
  <si>
    <r>
      <t xml:space="preserve">LINE ITEM: Supplies (Medical, Office, Printing and Other Supplies - Medical Supplies for Client Use Only </t>
    </r>
    <r>
      <rPr>
        <sz val="10"/>
        <color rgb="FFFF0000"/>
        <rFont val="Arial"/>
        <family val="2"/>
      </rPr>
      <t>***No food, beverages or food supplies***</t>
    </r>
    <r>
      <rPr>
        <sz val="10"/>
        <rFont val="Arial"/>
        <family val="2"/>
      </rPr>
      <t>)</t>
    </r>
  </si>
  <si>
    <t>LINE ITEM: Drug Testing</t>
  </si>
  <si>
    <t>LINE ITEM: Laboratory Services (e.g., non-drug testing for Clients, etc.)</t>
  </si>
  <si>
    <r>
      <t xml:space="preserve">LINE ITEM: Pharmaceutical Cost </t>
    </r>
    <r>
      <rPr>
        <sz val="10"/>
        <color rgb="FFFF0000"/>
        <rFont val="Arial"/>
        <family val="2"/>
      </rPr>
      <t>(for clients only)</t>
    </r>
  </si>
  <si>
    <r>
      <t xml:space="preserve">LINE ITEM: 24 Hour Program: Food &amp; Personal Need Items
</t>
    </r>
    <r>
      <rPr>
        <b/>
        <i/>
        <sz val="10"/>
        <color rgb="FFFF0000"/>
        <rFont val="Arial"/>
        <family val="2"/>
      </rPr>
      <t>***For 24 hour program -  Client Use Only.  For non-24 hour program, please use "Other" Line Item.  Specify, justify and provide details under "Other" line item. ***</t>
    </r>
  </si>
  <si>
    <t>LINE ITEM: Client Transportation (e.g., Day Trippers, etc.)</t>
  </si>
  <si>
    <r>
      <t xml:space="preserve">LINE ITEM: Travel (includes mileage reimbursement) </t>
    </r>
    <r>
      <rPr>
        <b/>
        <i/>
        <sz val="10"/>
        <color rgb="FFFF0000"/>
        <rFont val="Arial"/>
        <family val="2"/>
      </rPr>
      <t xml:space="preserve">  ***Must adhere to GSA and IRS limits***</t>
    </r>
  </si>
  <si>
    <t>LINE ITEM: Office Mgnt Costs (Accounting, Auditing, Legal Fees, Dues/Subscription,  Insurance (Worker's Comp, Professional Liability), Tax/License/Fees (Professional Licenses, Memberships)</t>
  </si>
  <si>
    <r>
      <t xml:space="preserve">LINE ITEM: Staff Development/Training/Education  </t>
    </r>
    <r>
      <rPr>
        <b/>
        <i/>
        <sz val="10"/>
        <color rgb="FFFF0000"/>
        <rFont val="Arial"/>
        <family val="2"/>
      </rPr>
      <t xml:space="preserve">***Must benefit Contract/Program/Cost Center***
                                                                      </t>
    </r>
  </si>
  <si>
    <r>
      <t xml:space="preserve">LINE ITEM: Other Business Services (e.g., printing, background check for employees/volunteers, recruitment, advertising, professional subscriptions, FedEx, UPS, US Postal Service, etc.)  
</t>
    </r>
    <r>
      <rPr>
        <b/>
        <i/>
        <sz val="10"/>
        <color rgb="FFFF0000"/>
        <rFont val="Arial"/>
        <family val="2"/>
      </rPr>
      <t>***No staff business meals, food, beverages or food supplies. Drinking water for staff and clients is allowable when no potable water is available***</t>
    </r>
  </si>
  <si>
    <t>LINE ITEM: Interpreter Services</t>
  </si>
  <si>
    <t>LINE ITEM: *Member Housing</t>
  </si>
  <si>
    <t>LINE ITEM: * Augmented Member Housing (blank at start of FY and only filled with COR approval)</t>
  </si>
  <si>
    <t>LINE ITEM: Other:  (list)</t>
  </si>
  <si>
    <t>Subcontractor/Consultant Pre-Approval Form</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</si>
</sst>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16">
    <numFmt numFmtId="5" formatCode="&quot;$&quot;#,##0_);\(&quot;$&quot;#,##0\)"/>
    <numFmt numFmtId="7" formatCode="&quot;$&quot;#,##0.00_);\(&quot;$&quot;#,##0.00\)"/>
    <numFmt numFmtId="41" formatCode="_(* #,##0_);_(* \(#,##0\);_(* &quot;-&quot;_);_(@_)"/>
    <numFmt numFmtId="44" formatCode="_(&quot;$&quot;* #,##0.00_);_(&quot;$&quot;* \(#,##0.00\);_(&quot;$&quot;* &quot;-&quot;??_);_(@_)"/>
    <numFmt numFmtId="43" formatCode="_(* #,##0.00_);_(* \(#,##0.00\);_(* &quot;-&quot;??_);_(@_)"/>
    <numFmt numFmtId="164" formatCode="mmmm\ d\,\ yyyy"/>
    <numFmt numFmtId="165" formatCode="mm/dd/yy;@"/>
    <numFmt numFmtId="166" formatCode="_(&quot;$&quot;* #,##0_);_(&quot;$&quot;* \(#,##0\);_(&quot;$&quot;* &quot;-&quot;??_);_(@_)"/>
    <numFmt numFmtId="167" formatCode="_(* #,##0_);_(* \(#,##0\);_(* &quot;-&quot;??_);_(@_)"/>
    <numFmt numFmtId="168" formatCode="&quot;$&quot;#,##0\ ;\(&quot;$&quot;#,##0\)"/>
    <numFmt numFmtId="169" formatCode="#,##0."/>
    <numFmt numFmtId="170" formatCode="#,###,##0;\(#,###,##0\)"/>
    <numFmt numFmtId="171" formatCode="&quot;$&quot;#,###,##0;\(&quot;$&quot;#,###,##0\)"/>
    <numFmt numFmtId="172" formatCode="#,##0.00%;\(#,##0.00%\)"/>
    <numFmt numFmtId="173" formatCode="[$-409]mmmm\ d\,\ yyyy;@"/>
    <numFmt numFmtId="174" formatCode="0.0%"/>
  </numFmts>
  <fonts count="115">
    <font>
      <sz val="10"/>
      <color theme="1"/>
      <name val="Arial"/>
      <family val="2"/>
    </font>
    <font>
      <sz val="11"/>
      <color theme="1"/>
      <name val="Calibri"/>
      <family val="2"/>
      <scheme val="minor"/>
    </font>
    <font>
      <sz val="10"/>
      <color theme="1"/>
      <name val="Arial Narrow"/>
      <family val="2"/>
    </font>
    <font>
      <sz val="10"/>
      <color theme="1"/>
      <name val="Arial"/>
      <family val="2"/>
    </font>
    <font>
      <b/>
      <sz val="9"/>
      <name val="Arial"/>
      <family val="2"/>
    </font>
    <font>
      <b/>
      <sz val="10"/>
      <name val="Arial"/>
      <family val="2"/>
    </font>
    <font>
      <sz val="8"/>
      <name val="Arial"/>
      <family val="2"/>
    </font>
    <font>
      <sz val="7"/>
      <name val="Arial"/>
      <family val="2"/>
    </font>
    <font>
      <b/>
      <sz val="7"/>
      <name val="Arial"/>
      <family val="2"/>
    </font>
    <font>
      <b/>
      <sz val="7"/>
      <color rgb="FFFF0000"/>
      <name val="Arial"/>
      <family val="2"/>
    </font>
    <font>
      <sz val="8"/>
      <color indexed="22"/>
      <name val="Arial"/>
      <family val="2"/>
    </font>
    <font>
      <sz val="10"/>
      <color indexed="23"/>
      <name val="Arial"/>
      <family val="2"/>
    </font>
    <font>
      <b/>
      <sz val="8"/>
      <name val="Arial"/>
      <family val="2"/>
    </font>
    <font>
      <b/>
      <sz val="8"/>
      <color indexed="22"/>
      <name val="Arial"/>
      <family val="2"/>
    </font>
    <font>
      <sz val="8"/>
      <color theme="1"/>
      <name val="Arial"/>
      <family val="2"/>
    </font>
    <font>
      <sz val="10"/>
      <name val="Arial"/>
      <family val="2"/>
    </font>
    <font>
      <b/>
      <i/>
      <sz val="10"/>
      <name val="Arial"/>
      <family val="2"/>
    </font>
    <font>
      <b/>
      <sz val="8"/>
      <name val="Arial Narrow"/>
      <family val="2"/>
    </font>
    <font>
      <sz val="10"/>
      <color theme="1"/>
      <name val="Arial Narrow"/>
      <family val="2"/>
    </font>
    <font>
      <b/>
      <sz val="7"/>
      <color theme="1"/>
      <name val="Arial Narrow"/>
      <family val="2"/>
    </font>
    <font>
      <b/>
      <sz val="7"/>
      <name val="Arial Narrow"/>
      <family val="2"/>
    </font>
    <font>
      <sz val="7"/>
      <color theme="1"/>
      <name val="Arial Narrow"/>
      <family val="2"/>
    </font>
    <font>
      <sz val="8"/>
      <color theme="1"/>
      <name val="Arial Narrow"/>
      <family val="2"/>
    </font>
    <font>
      <sz val="8"/>
      <name val="Arial Narrow"/>
      <family val="2"/>
    </font>
    <font>
      <b/>
      <sz val="8"/>
      <color theme="1"/>
      <name val="Arial Narrow"/>
      <family val="2"/>
    </font>
    <font>
      <b/>
      <sz val="10"/>
      <name val="Arial Narrow"/>
      <family val="2"/>
    </font>
    <font>
      <b/>
      <sz val="9"/>
      <name val="Arial Narrow"/>
      <family val="2"/>
    </font>
    <font>
      <i/>
      <sz val="7"/>
      <name val="Arial Narrow"/>
      <family val="2"/>
    </font>
    <font>
      <sz val="9"/>
      <name val="SWISS"/>
    </font>
    <font>
      <sz val="10"/>
      <name val="SWISS"/>
    </font>
    <font>
      <b/>
      <sz val="12"/>
      <color theme="1"/>
      <name val="Arial"/>
      <family val="2"/>
    </font>
    <font>
      <b/>
      <sz val="8"/>
      <color theme="1"/>
      <name val="Arial"/>
      <family val="2"/>
    </font>
    <font>
      <b/>
      <sz val="10"/>
      <color theme="1"/>
      <name val="Arial"/>
      <family val="2"/>
    </font>
    <font>
      <sz val="10"/>
      <color rgb="FFFF0000"/>
      <name val="Arial Narrow"/>
      <family val="2"/>
    </font>
    <font>
      <b/>
      <sz val="8"/>
      <color rgb="FFFF0000"/>
      <name val="Arial Narrow"/>
      <family val="2"/>
    </font>
    <font>
      <sz val="7"/>
      <color rgb="FFFF0000"/>
      <name val="Arial Narrow"/>
      <family val="2"/>
    </font>
    <font>
      <sz val="10"/>
      <color rgb="FFFF0000"/>
      <name val="Arial"/>
      <family val="2"/>
    </font>
    <font>
      <sz val="8"/>
      <color rgb="FFFF0000"/>
      <name val="Arial Narrow"/>
      <family val="2"/>
    </font>
    <font>
      <b/>
      <u/>
      <sz val="8"/>
      <color theme="1"/>
      <name val="Arial Narrow"/>
      <family val="2"/>
    </font>
    <font>
      <b/>
      <sz val="7"/>
      <color rgb="FFFF0000"/>
      <name val="Arial Narrow"/>
      <family val="2"/>
    </font>
    <font>
      <sz val="7"/>
      <color theme="1"/>
      <name val="Arial"/>
      <family val="2"/>
    </font>
    <font>
      <sz val="7"/>
      <name val="Arial Narrow"/>
      <family val="2"/>
    </font>
    <font>
      <b/>
      <sz val="10"/>
      <color rgb="FFFF0000"/>
      <name val="Arial"/>
      <family val="2"/>
    </font>
    <font>
      <b/>
      <sz val="8"/>
      <color rgb="FFFF0000"/>
      <name val="Arial"/>
      <family val="2"/>
    </font>
    <font>
      <b/>
      <sz val="6"/>
      <name val="Arial Narrow"/>
      <family val="2"/>
    </font>
    <font>
      <b/>
      <u/>
      <sz val="9"/>
      <name val="Arial Narrow"/>
      <family val="2"/>
    </font>
    <font>
      <b/>
      <sz val="10"/>
      <color theme="1"/>
      <name val="Arial Narrow"/>
      <family val="2"/>
    </font>
    <font>
      <b/>
      <sz val="9"/>
      <color rgb="FFFF0000"/>
      <name val="Arial"/>
      <family val="2"/>
    </font>
    <font>
      <b/>
      <sz val="8"/>
      <color indexed="10"/>
      <name val="Arial"/>
      <family val="2"/>
    </font>
    <font>
      <b/>
      <i/>
      <sz val="8"/>
      <color rgb="FFFF0000"/>
      <name val="Arial"/>
      <family val="2"/>
    </font>
    <font>
      <vertAlign val="superscript"/>
      <sz val="9"/>
      <color indexed="10"/>
      <name val="Arial Narrow"/>
      <family val="2"/>
    </font>
    <font>
      <vertAlign val="superscript"/>
      <sz val="8"/>
      <color indexed="10"/>
      <name val="Arial Narrow"/>
      <family val="2"/>
    </font>
    <font>
      <sz val="9"/>
      <name val="Arial Narrow"/>
      <family val="2"/>
    </font>
    <font>
      <sz val="9"/>
      <color theme="1"/>
      <name val="Arial Narrow"/>
      <family val="2"/>
    </font>
    <font>
      <b/>
      <sz val="9"/>
      <color theme="1"/>
      <name val="Arial Narrow"/>
      <family val="2"/>
    </font>
    <font>
      <sz val="10"/>
      <color indexed="22"/>
      <name val="Arial"/>
      <family val="2"/>
    </font>
    <font>
      <sz val="1"/>
      <color indexed="8"/>
      <name val="Courier"/>
      <family val="3"/>
    </font>
    <font>
      <i/>
      <sz val="1"/>
      <color indexed="8"/>
      <name val="Courier"/>
      <family val="3"/>
    </font>
    <font>
      <sz val="10"/>
      <color indexed="0"/>
      <name val="Arial"/>
      <family val="2"/>
    </font>
    <font>
      <b/>
      <sz val="18"/>
      <color indexed="22"/>
      <name val="Arial"/>
      <family val="2"/>
    </font>
    <font>
      <b/>
      <sz val="12"/>
      <color indexed="22"/>
      <name val="Arial"/>
      <family val="2"/>
    </font>
    <font>
      <b/>
      <sz val="1"/>
      <color indexed="8"/>
      <name val="Courier"/>
      <family val="3"/>
    </font>
    <font>
      <u/>
      <sz val="10"/>
      <color indexed="12"/>
      <name val="Arial"/>
      <family val="2"/>
    </font>
    <font>
      <sz val="12"/>
      <name val="SWISS"/>
    </font>
    <font>
      <sz val="10"/>
      <color indexed="8"/>
      <name val="Arial"/>
      <family val="2"/>
    </font>
    <font>
      <sz val="10"/>
      <color indexed="8"/>
      <name val="Times New Roman"/>
      <family val="1"/>
    </font>
    <font>
      <b/>
      <sz val="8"/>
      <color indexed="0"/>
      <name val="Arial"/>
      <family val="2"/>
    </font>
    <font>
      <b/>
      <i/>
      <sz val="12"/>
      <color indexed="12"/>
      <name val="Arial"/>
      <family val="2"/>
    </font>
    <font>
      <sz val="8"/>
      <color indexed="0"/>
      <name val="Arial"/>
      <family val="2"/>
    </font>
    <font>
      <b/>
      <sz val="20"/>
      <color rgb="FF00B050"/>
      <name val="Arial"/>
      <family val="2"/>
    </font>
    <font>
      <b/>
      <i/>
      <sz val="10"/>
      <color rgb="FFFF0000"/>
      <name val="Arial"/>
      <family val="2"/>
    </font>
    <font>
      <b/>
      <i/>
      <u/>
      <sz val="10"/>
      <color rgb="FFFF0000"/>
      <name val="Arial"/>
      <family val="2"/>
    </font>
    <font>
      <i/>
      <sz val="10"/>
      <color rgb="FFFF0000"/>
      <name val="Arial"/>
      <family val="2"/>
    </font>
    <font>
      <b/>
      <sz val="11"/>
      <name val="Arial"/>
      <family val="2"/>
    </font>
    <font>
      <sz val="9"/>
      <name val="Arial"/>
      <family val="2"/>
    </font>
    <font>
      <b/>
      <u/>
      <sz val="9"/>
      <name val="Arial"/>
      <family val="2"/>
    </font>
    <font>
      <b/>
      <u/>
      <sz val="8"/>
      <name val="Arial Narrow"/>
      <family val="2"/>
    </font>
    <font>
      <b/>
      <sz val="10"/>
      <color rgb="FFFF0000"/>
      <name val="Arial Narrow"/>
      <family val="2"/>
    </font>
    <font>
      <b/>
      <sz val="11"/>
      <color rgb="FF220EB2"/>
      <name val="Arial"/>
      <family val="2"/>
    </font>
    <font>
      <sz val="11"/>
      <name val="Arial"/>
      <family val="2"/>
    </font>
    <font>
      <sz val="11"/>
      <color rgb="FFFF0000"/>
      <name val="Arial"/>
      <family val="2"/>
    </font>
    <font>
      <sz val="10"/>
      <name val="Arial Narrow"/>
      <family val="2"/>
    </font>
    <font>
      <sz val="11"/>
      <name val="Arial Narrow"/>
      <family val="2"/>
    </font>
    <font>
      <b/>
      <u/>
      <sz val="10"/>
      <color theme="1"/>
      <name val="Arial Narrow"/>
      <family val="2"/>
    </font>
    <font>
      <b/>
      <sz val="11"/>
      <color rgb="FFFF0000"/>
      <name val="Arial"/>
      <family val="2"/>
    </font>
    <font>
      <sz val="11"/>
      <color rgb="FF595959"/>
      <name val="Calibri"/>
      <family val="2"/>
    </font>
    <font>
      <b/>
      <sz val="14"/>
      <name val="Arial"/>
      <family val="2"/>
    </font>
    <font>
      <b/>
      <sz val="8.5"/>
      <name val="Arial"/>
      <family val="2"/>
    </font>
    <font>
      <u/>
      <sz val="10"/>
      <color theme="1"/>
      <name val="Arial"/>
      <family val="2"/>
    </font>
    <font>
      <i/>
      <sz val="8"/>
      <name val="Arial"/>
      <family val="2"/>
    </font>
    <font>
      <sz val="10"/>
      <color rgb="FFFF0000"/>
      <name val="Arial Black"/>
      <family val="2"/>
    </font>
    <font>
      <b/>
      <sz val="10"/>
      <color rgb="FF002060"/>
      <name val="Arial Narrow"/>
      <family val="2"/>
    </font>
    <font>
      <sz val="10"/>
      <color theme="4"/>
      <name val="Arial"/>
      <family val="2"/>
    </font>
    <font>
      <strike/>
      <sz val="10"/>
      <color rgb="FFFF0000"/>
      <name val="Arial Black"/>
      <family val="2"/>
    </font>
    <font>
      <b/>
      <i/>
      <sz val="8"/>
      <color theme="1"/>
      <name val="Arial Narrow"/>
      <family val="2"/>
    </font>
    <font>
      <i/>
      <sz val="8"/>
      <color theme="1"/>
      <name val="Arial Narrow"/>
      <family val="2"/>
    </font>
    <font>
      <sz val="11"/>
      <color rgb="FF000000"/>
      <name val="Calibri"/>
      <family val="2"/>
    </font>
    <font>
      <i/>
      <sz val="11"/>
      <color rgb="FF000000"/>
      <name val="Calibri"/>
      <family val="2"/>
    </font>
    <font>
      <sz val="11"/>
      <name val="Calibri"/>
      <family val="2"/>
    </font>
    <font>
      <b/>
      <sz val="14"/>
      <color rgb="FF23868C"/>
      <name val="Calibri"/>
      <family val="2"/>
    </font>
    <font>
      <sz val="14"/>
      <color rgb="FF23868C"/>
      <name val="Calibri"/>
      <family val="2"/>
    </font>
    <font>
      <sz val="14"/>
      <name val="Calibri"/>
      <family val="2"/>
    </font>
    <font>
      <b/>
      <sz val="12"/>
      <color rgb="FF000000"/>
      <name val="Calibri"/>
      <family val="2"/>
    </font>
    <font>
      <sz val="12"/>
      <color rgb="FF000000"/>
      <name val="Calibri"/>
      <family val="2"/>
    </font>
    <font>
      <sz val="10"/>
      <name val="Times New Roman"/>
      <family val="1"/>
    </font>
    <font>
      <b/>
      <sz val="12"/>
      <color rgb="FF2FB4BC"/>
      <name val="Calibri"/>
      <family val="2"/>
    </font>
    <font>
      <sz val="12"/>
      <color rgb="FF2FB4BC"/>
      <name val="Calibri"/>
      <family val="2"/>
    </font>
    <font>
      <b/>
      <sz val="11"/>
      <name val="Calibri"/>
      <family val="2"/>
    </font>
    <font>
      <b/>
      <i/>
      <sz val="11"/>
      <color rgb="FF2FB4BC"/>
      <name val="Calibri"/>
      <family val="2"/>
    </font>
    <font>
      <sz val="11"/>
      <color rgb="FF2FB4BC"/>
      <name val="Calibri"/>
      <family val="2"/>
    </font>
    <font>
      <sz val="11"/>
      <name val="Times New Roman"/>
      <family val="1"/>
    </font>
    <font>
      <b/>
      <sz val="10"/>
      <color theme="1"/>
      <name val="Calibri"/>
      <family val="2"/>
      <scheme val="minor"/>
    </font>
    <font>
      <sz val="10"/>
      <color theme="1"/>
      <name val="Arial Black"/>
      <family val="2"/>
    </font>
    <font>
      <sz val="8"/>
      <color rgb="FF000000"/>
      <name val="MS Shell Dlg"/>
    </font>
    <font>
      <sz val="8"/>
      <color rgb="FF000000"/>
      <name val="Segoe UI"/>
      <family val="2"/>
    </font>
  </fonts>
  <fills count="16">
    <fill>
      <patternFill patternType="none"/>
    </fill>
    <fill>
      <patternFill patternType="gray125"/>
    </fill>
    <fill>
      <patternFill patternType="solid">
        <fgColor theme="0"/>
        <bgColor indexed="64"/>
      </patternFill>
    </fill>
    <fill>
      <patternFill patternType="solid">
        <fgColor rgb="FFCCFFFF"/>
        <bgColor indexed="64"/>
      </patternFill>
    </fill>
    <fill>
      <patternFill patternType="solid">
        <fgColor indexed="41"/>
        <bgColor indexed="64"/>
      </patternFill>
    </fill>
    <fill>
      <patternFill patternType="solid">
        <fgColor indexed="22"/>
        <bgColor indexed="64"/>
      </patternFill>
    </fill>
    <fill>
      <patternFill patternType="solid">
        <fgColor theme="0" tint="-0.14999847407452621"/>
        <bgColor indexed="64"/>
      </patternFill>
    </fill>
    <fill>
      <patternFill patternType="solid">
        <fgColor rgb="FFFFFFCC"/>
        <bgColor indexed="64"/>
      </patternFill>
    </fill>
    <fill>
      <patternFill patternType="solid">
        <fgColor indexed="9"/>
      </patternFill>
    </fill>
    <fill>
      <patternFill patternType="solid">
        <fgColor theme="0" tint="-0.14999847407452621"/>
        <bgColor rgb="FFCCFFCC"/>
      </patternFill>
    </fill>
    <fill>
      <patternFill patternType="solid">
        <fgColor theme="0"/>
        <bgColor rgb="FFCCFFCC"/>
      </patternFill>
    </fill>
    <fill>
      <patternFill patternType="gray125">
        <fgColor indexed="22"/>
      </patternFill>
    </fill>
    <fill>
      <patternFill patternType="solid">
        <fgColor rgb="FFA7E5E9"/>
        <bgColor indexed="64"/>
      </patternFill>
    </fill>
    <fill>
      <patternFill patternType="solid">
        <fgColor rgb="FFFFFFFF"/>
        <bgColor indexed="64"/>
      </patternFill>
    </fill>
    <fill>
      <patternFill patternType="solid">
        <fgColor rgb="FFE5E5E5"/>
        <bgColor indexed="64"/>
      </patternFill>
    </fill>
    <fill>
      <patternFill patternType="solid">
        <fgColor theme="0" tint="-4.9989318521683403E-2"/>
        <bgColor indexed="64"/>
      </patternFill>
    </fill>
  </fills>
  <borders count="222">
    <border>
      <left/>
      <right/>
      <top/>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right style="thin">
        <color indexed="64"/>
      </right>
      <top/>
      <bottom style="thin">
        <color indexed="64"/>
      </bottom>
      <diagonal/>
    </border>
    <border>
      <left/>
      <right style="thin">
        <color indexed="64"/>
      </right>
      <top style="thin">
        <color indexed="64"/>
      </top>
      <bottom style="thin">
        <color indexed="64"/>
      </bottom>
      <diagonal/>
    </border>
    <border>
      <left/>
      <right style="thin">
        <color indexed="64"/>
      </right>
      <top style="thin">
        <color indexed="64"/>
      </top>
      <bottom/>
      <diagonal/>
    </border>
    <border>
      <left/>
      <right/>
      <top/>
      <bottom style="thin">
        <color indexed="64"/>
      </bottom>
      <diagonal/>
    </border>
    <border>
      <left style="thin">
        <color auto="1"/>
      </left>
      <right style="thin">
        <color auto="1"/>
      </right>
      <top/>
      <bottom style="thin">
        <color auto="1"/>
      </bottom>
      <diagonal/>
    </border>
    <border>
      <left style="thin">
        <color auto="1"/>
      </left>
      <right/>
      <top/>
      <bottom style="thin">
        <color auto="1"/>
      </bottom>
      <diagonal/>
    </border>
    <border>
      <left/>
      <right/>
      <top style="thin">
        <color indexed="64"/>
      </top>
      <bottom/>
      <diagonal/>
    </border>
    <border>
      <left style="thin">
        <color indexed="64"/>
      </left>
      <right/>
      <top style="thin">
        <color indexed="64"/>
      </top>
      <bottom/>
      <diagonal/>
    </border>
    <border>
      <left style="thin">
        <color indexed="64"/>
      </left>
      <right/>
      <top/>
      <bottom/>
      <diagonal/>
    </border>
    <border>
      <left style="thin">
        <color indexed="64"/>
      </left>
      <right style="thin">
        <color indexed="64"/>
      </right>
      <top/>
      <bottom/>
      <diagonal/>
    </border>
    <border>
      <left/>
      <right style="thin">
        <color indexed="64"/>
      </right>
      <top/>
      <bottom/>
      <diagonal/>
    </border>
    <border>
      <left style="double">
        <color auto="1"/>
      </left>
      <right style="thin">
        <color indexed="64"/>
      </right>
      <top style="thin">
        <color indexed="64"/>
      </top>
      <bottom style="thin">
        <color indexed="64"/>
      </bottom>
      <diagonal/>
    </border>
    <border>
      <left style="double">
        <color auto="1"/>
      </left>
      <right style="thin">
        <color indexed="64"/>
      </right>
      <top style="thin">
        <color indexed="64"/>
      </top>
      <bottom style="double">
        <color auto="1"/>
      </bottom>
      <diagonal/>
    </border>
    <border>
      <left style="thin">
        <color indexed="64"/>
      </left>
      <right/>
      <top style="thin">
        <color indexed="64"/>
      </top>
      <bottom style="double">
        <color auto="1"/>
      </bottom>
      <diagonal/>
    </border>
    <border>
      <left/>
      <right/>
      <top style="thin">
        <color indexed="64"/>
      </top>
      <bottom style="double">
        <color auto="1"/>
      </bottom>
      <diagonal/>
    </border>
    <border>
      <left style="thin">
        <color indexed="64"/>
      </left>
      <right style="thin">
        <color indexed="64"/>
      </right>
      <top style="thin">
        <color indexed="64"/>
      </top>
      <bottom style="double">
        <color auto="1"/>
      </bottom>
      <diagonal/>
    </border>
    <border>
      <left style="double">
        <color auto="1"/>
      </left>
      <right style="hair">
        <color auto="1"/>
      </right>
      <top/>
      <bottom style="thin">
        <color indexed="64"/>
      </bottom>
      <diagonal/>
    </border>
    <border>
      <left style="hair">
        <color auto="1"/>
      </left>
      <right style="hair">
        <color auto="1"/>
      </right>
      <top/>
      <bottom style="thin">
        <color auto="1"/>
      </bottom>
      <diagonal/>
    </border>
    <border>
      <left style="hair">
        <color auto="1"/>
      </left>
      <right style="double">
        <color auto="1"/>
      </right>
      <top/>
      <bottom style="thin">
        <color auto="1"/>
      </bottom>
      <diagonal/>
    </border>
    <border>
      <left style="double">
        <color auto="1"/>
      </left>
      <right style="hair">
        <color auto="1"/>
      </right>
      <top style="thin">
        <color indexed="64"/>
      </top>
      <bottom style="thin">
        <color indexed="64"/>
      </bottom>
      <diagonal/>
    </border>
    <border>
      <left style="hair">
        <color auto="1"/>
      </left>
      <right style="hair">
        <color auto="1"/>
      </right>
      <top style="thin">
        <color indexed="64"/>
      </top>
      <bottom style="thin">
        <color indexed="64"/>
      </bottom>
      <diagonal/>
    </border>
    <border>
      <left style="hair">
        <color auto="1"/>
      </left>
      <right style="double">
        <color auto="1"/>
      </right>
      <top style="thin">
        <color indexed="64"/>
      </top>
      <bottom style="thin">
        <color indexed="64"/>
      </bottom>
      <diagonal/>
    </border>
    <border>
      <left style="double">
        <color auto="1"/>
      </left>
      <right style="hair">
        <color auto="1"/>
      </right>
      <top style="thin">
        <color indexed="64"/>
      </top>
      <bottom style="double">
        <color auto="1"/>
      </bottom>
      <diagonal/>
    </border>
    <border>
      <left style="hair">
        <color auto="1"/>
      </left>
      <right style="hair">
        <color auto="1"/>
      </right>
      <top style="thin">
        <color indexed="64"/>
      </top>
      <bottom style="double">
        <color auto="1"/>
      </bottom>
      <diagonal/>
    </border>
    <border>
      <left style="hair">
        <color auto="1"/>
      </left>
      <right style="double">
        <color auto="1"/>
      </right>
      <top style="thin">
        <color indexed="64"/>
      </top>
      <bottom style="double">
        <color auto="1"/>
      </bottom>
      <diagonal/>
    </border>
    <border>
      <left style="double">
        <color auto="1"/>
      </left>
      <right style="hair">
        <color auto="1"/>
      </right>
      <top style="double">
        <color auto="1"/>
      </top>
      <bottom style="hair">
        <color auto="1"/>
      </bottom>
      <diagonal/>
    </border>
    <border>
      <left style="hair">
        <color auto="1"/>
      </left>
      <right style="hair">
        <color auto="1"/>
      </right>
      <top style="double">
        <color auto="1"/>
      </top>
      <bottom style="hair">
        <color auto="1"/>
      </bottom>
      <diagonal/>
    </border>
    <border>
      <left style="hair">
        <color auto="1"/>
      </left>
      <right style="double">
        <color auto="1"/>
      </right>
      <top style="double">
        <color auto="1"/>
      </top>
      <bottom style="hair">
        <color auto="1"/>
      </bottom>
      <diagonal/>
    </border>
    <border>
      <left style="double">
        <color auto="1"/>
      </left>
      <right style="hair">
        <color auto="1"/>
      </right>
      <top style="hair">
        <color auto="1"/>
      </top>
      <bottom style="hair">
        <color auto="1"/>
      </bottom>
      <diagonal/>
    </border>
    <border>
      <left style="hair">
        <color auto="1"/>
      </left>
      <right style="hair">
        <color auto="1"/>
      </right>
      <top style="hair">
        <color auto="1"/>
      </top>
      <bottom style="hair">
        <color auto="1"/>
      </bottom>
      <diagonal/>
    </border>
    <border>
      <left style="double">
        <color auto="1"/>
      </left>
      <right/>
      <top/>
      <bottom style="thin">
        <color indexed="64"/>
      </bottom>
      <diagonal/>
    </border>
    <border>
      <left/>
      <right style="double">
        <color auto="1"/>
      </right>
      <top/>
      <bottom style="thin">
        <color indexed="64"/>
      </bottom>
      <diagonal/>
    </border>
    <border>
      <left style="thin">
        <color indexed="64"/>
      </left>
      <right style="double">
        <color auto="1"/>
      </right>
      <top style="thin">
        <color indexed="64"/>
      </top>
      <bottom style="thin">
        <color indexed="64"/>
      </bottom>
      <diagonal/>
    </border>
    <border>
      <left style="thin">
        <color indexed="64"/>
      </left>
      <right style="double">
        <color auto="1"/>
      </right>
      <top style="thin">
        <color indexed="64"/>
      </top>
      <bottom style="double">
        <color auto="1"/>
      </bottom>
      <diagonal/>
    </border>
    <border>
      <left style="double">
        <color auto="1"/>
      </left>
      <right/>
      <top style="double">
        <color auto="1"/>
      </top>
      <bottom style="hair">
        <color auto="1"/>
      </bottom>
      <diagonal/>
    </border>
    <border>
      <left/>
      <right/>
      <top style="double">
        <color auto="1"/>
      </top>
      <bottom style="hair">
        <color auto="1"/>
      </bottom>
      <diagonal/>
    </border>
    <border>
      <left/>
      <right style="double">
        <color auto="1"/>
      </right>
      <top style="double">
        <color auto="1"/>
      </top>
      <bottom style="hair">
        <color auto="1"/>
      </bottom>
      <diagonal/>
    </border>
    <border>
      <left style="hair">
        <color indexed="64"/>
      </left>
      <right style="double">
        <color indexed="64"/>
      </right>
      <top style="hair">
        <color indexed="64"/>
      </top>
      <bottom style="hair">
        <color indexed="64"/>
      </bottom>
      <diagonal/>
    </border>
    <border>
      <left style="hair">
        <color indexed="64"/>
      </left>
      <right style="hair">
        <color indexed="64"/>
      </right>
      <top style="hair">
        <color indexed="64"/>
      </top>
      <bottom style="double">
        <color indexed="64"/>
      </bottom>
      <diagonal/>
    </border>
    <border>
      <left style="hair">
        <color indexed="64"/>
      </left>
      <right style="double">
        <color indexed="64"/>
      </right>
      <top style="hair">
        <color indexed="64"/>
      </top>
      <bottom style="double">
        <color indexed="64"/>
      </bottom>
      <diagonal/>
    </border>
    <border>
      <left style="hair">
        <color auto="1"/>
      </left>
      <right style="hair">
        <color auto="1"/>
      </right>
      <top/>
      <bottom style="hair">
        <color auto="1"/>
      </bottom>
      <diagonal/>
    </border>
    <border>
      <left style="double">
        <color auto="1"/>
      </left>
      <right style="hair">
        <color auto="1"/>
      </right>
      <top/>
      <bottom style="hair">
        <color auto="1"/>
      </bottom>
      <diagonal/>
    </border>
    <border>
      <left style="hair">
        <color indexed="64"/>
      </left>
      <right style="double">
        <color indexed="64"/>
      </right>
      <top/>
      <bottom style="hair">
        <color indexed="64"/>
      </bottom>
      <diagonal/>
    </border>
    <border>
      <left style="double">
        <color auto="1"/>
      </left>
      <right style="hair">
        <color auto="1"/>
      </right>
      <top style="hair">
        <color auto="1"/>
      </top>
      <bottom style="thin">
        <color indexed="64"/>
      </bottom>
      <diagonal/>
    </border>
    <border>
      <left style="hair">
        <color auto="1"/>
      </left>
      <right style="hair">
        <color auto="1"/>
      </right>
      <top style="hair">
        <color auto="1"/>
      </top>
      <bottom style="thin">
        <color indexed="64"/>
      </bottom>
      <diagonal/>
    </border>
    <border>
      <left style="hair">
        <color auto="1"/>
      </left>
      <right style="double">
        <color indexed="64"/>
      </right>
      <top style="hair">
        <color indexed="64"/>
      </top>
      <bottom style="thin">
        <color indexed="64"/>
      </bottom>
      <diagonal/>
    </border>
    <border>
      <left style="hair">
        <color auto="1"/>
      </left>
      <right/>
      <top/>
      <bottom style="hair">
        <color auto="1"/>
      </bottom>
      <diagonal/>
    </border>
    <border>
      <left style="hair">
        <color auto="1"/>
      </left>
      <right/>
      <top style="hair">
        <color auto="1"/>
      </top>
      <bottom style="hair">
        <color auto="1"/>
      </bottom>
      <diagonal/>
    </border>
    <border>
      <left/>
      <right style="hair">
        <color auto="1"/>
      </right>
      <top/>
      <bottom style="hair">
        <color auto="1"/>
      </bottom>
      <diagonal/>
    </border>
    <border>
      <left/>
      <right style="hair">
        <color auto="1"/>
      </right>
      <top style="hair">
        <color auto="1"/>
      </top>
      <bottom style="hair">
        <color auto="1"/>
      </bottom>
      <diagonal/>
    </border>
    <border>
      <left/>
      <right style="hair">
        <color indexed="64"/>
      </right>
      <top style="hair">
        <color indexed="64"/>
      </top>
      <bottom style="double">
        <color indexed="64"/>
      </bottom>
      <diagonal/>
    </border>
    <border>
      <left/>
      <right style="hair">
        <color indexed="64"/>
      </right>
      <top style="hair">
        <color indexed="64"/>
      </top>
      <bottom style="thin">
        <color indexed="64"/>
      </bottom>
      <diagonal/>
    </border>
    <border>
      <left style="double">
        <color indexed="64"/>
      </left>
      <right/>
      <top style="thin">
        <color indexed="64"/>
      </top>
      <bottom/>
      <diagonal/>
    </border>
    <border>
      <left style="double">
        <color indexed="64"/>
      </left>
      <right/>
      <top/>
      <bottom/>
      <diagonal/>
    </border>
    <border>
      <left/>
      <right style="double">
        <color indexed="64"/>
      </right>
      <top/>
      <bottom/>
      <diagonal/>
    </border>
    <border>
      <left/>
      <right/>
      <top/>
      <bottom style="double">
        <color indexed="64"/>
      </bottom>
      <diagonal/>
    </border>
    <border>
      <left/>
      <right style="double">
        <color auto="1"/>
      </right>
      <top style="thin">
        <color indexed="64"/>
      </top>
      <bottom style="double">
        <color indexed="64"/>
      </bottom>
      <diagonal/>
    </border>
    <border>
      <left/>
      <right style="hair">
        <color auto="1"/>
      </right>
      <top style="double">
        <color auto="1"/>
      </top>
      <bottom style="hair">
        <color auto="1"/>
      </bottom>
      <diagonal/>
    </border>
    <border>
      <left style="double">
        <color auto="1"/>
      </left>
      <right/>
      <top style="hair">
        <color auto="1"/>
      </top>
      <bottom style="hair">
        <color auto="1"/>
      </bottom>
      <diagonal/>
    </border>
    <border>
      <left/>
      <right/>
      <top style="hair">
        <color auto="1"/>
      </top>
      <bottom style="hair">
        <color auto="1"/>
      </bottom>
      <diagonal/>
    </border>
    <border>
      <left style="double">
        <color auto="1"/>
      </left>
      <right/>
      <top style="hair">
        <color auto="1"/>
      </top>
      <bottom style="double">
        <color indexed="64"/>
      </bottom>
      <diagonal/>
    </border>
    <border>
      <left/>
      <right/>
      <top style="hair">
        <color auto="1"/>
      </top>
      <bottom style="double">
        <color indexed="64"/>
      </bottom>
      <diagonal/>
    </border>
    <border>
      <left/>
      <right/>
      <top/>
      <bottom style="hair">
        <color auto="1"/>
      </bottom>
      <diagonal/>
    </border>
    <border>
      <left/>
      <right/>
      <top style="hair">
        <color auto="1"/>
      </top>
      <bottom style="thin">
        <color indexed="64"/>
      </bottom>
      <diagonal/>
    </border>
    <border>
      <left style="double">
        <color auto="1"/>
      </left>
      <right/>
      <top style="double">
        <color auto="1"/>
      </top>
      <bottom/>
      <diagonal/>
    </border>
    <border>
      <left/>
      <right/>
      <top style="double">
        <color auto="1"/>
      </top>
      <bottom/>
      <diagonal/>
    </border>
    <border>
      <left/>
      <right style="double">
        <color auto="1"/>
      </right>
      <top style="double">
        <color auto="1"/>
      </top>
      <bottom/>
      <diagonal/>
    </border>
    <border>
      <left style="double">
        <color auto="1"/>
      </left>
      <right/>
      <top style="double">
        <color auto="1"/>
      </top>
      <bottom style="thin">
        <color indexed="64"/>
      </bottom>
      <diagonal/>
    </border>
    <border>
      <left/>
      <right/>
      <top style="double">
        <color auto="1"/>
      </top>
      <bottom style="thin">
        <color indexed="64"/>
      </bottom>
      <diagonal/>
    </border>
    <border>
      <left/>
      <right style="double">
        <color auto="1"/>
      </right>
      <top style="double">
        <color auto="1"/>
      </top>
      <bottom style="thin">
        <color indexed="64"/>
      </bottom>
      <diagonal/>
    </border>
    <border>
      <left style="double">
        <color auto="1"/>
      </left>
      <right style="double">
        <color auto="1"/>
      </right>
      <top style="double">
        <color auto="1"/>
      </top>
      <bottom style="hair">
        <color auto="1"/>
      </bottom>
      <diagonal/>
    </border>
    <border>
      <left style="double">
        <color auto="1"/>
      </left>
      <right style="double">
        <color auto="1"/>
      </right>
      <top/>
      <bottom style="hair">
        <color auto="1"/>
      </bottom>
      <diagonal/>
    </border>
    <border>
      <left style="double">
        <color auto="1"/>
      </left>
      <right style="double">
        <color auto="1"/>
      </right>
      <top style="hair">
        <color auto="1"/>
      </top>
      <bottom style="hair">
        <color auto="1"/>
      </bottom>
      <diagonal/>
    </border>
    <border>
      <left style="double">
        <color auto="1"/>
      </left>
      <right style="double">
        <color auto="1"/>
      </right>
      <top style="hair">
        <color auto="1"/>
      </top>
      <bottom style="double">
        <color auto="1"/>
      </bottom>
      <diagonal/>
    </border>
    <border>
      <left style="double">
        <color auto="1"/>
      </left>
      <right style="hair">
        <color auto="1"/>
      </right>
      <top style="hair">
        <color auto="1"/>
      </top>
      <bottom style="double">
        <color auto="1"/>
      </bottom>
      <diagonal/>
    </border>
    <border>
      <left style="double">
        <color auto="1"/>
      </left>
      <right style="double">
        <color indexed="64"/>
      </right>
      <top style="hair">
        <color auto="1"/>
      </top>
      <bottom style="thin">
        <color indexed="64"/>
      </bottom>
      <diagonal/>
    </border>
    <border>
      <left style="double">
        <color indexed="64"/>
      </left>
      <right/>
      <top style="thin">
        <color indexed="64"/>
      </top>
      <bottom style="double">
        <color indexed="64"/>
      </bottom>
      <diagonal/>
    </border>
    <border>
      <left style="double">
        <color auto="1"/>
      </left>
      <right style="hair">
        <color auto="1"/>
      </right>
      <top style="hair">
        <color auto="1"/>
      </top>
      <bottom/>
      <diagonal/>
    </border>
    <border>
      <left style="hair">
        <color auto="1"/>
      </left>
      <right/>
      <top style="hair">
        <color auto="1"/>
      </top>
      <bottom/>
      <diagonal/>
    </border>
    <border>
      <left style="hair">
        <color indexed="64"/>
      </left>
      <right style="double">
        <color indexed="64"/>
      </right>
      <top style="hair">
        <color indexed="64"/>
      </top>
      <bottom/>
      <diagonal/>
    </border>
    <border>
      <left/>
      <right style="hair">
        <color auto="1"/>
      </right>
      <top style="hair">
        <color auto="1"/>
      </top>
      <bottom/>
      <diagonal/>
    </border>
    <border>
      <left style="hair">
        <color indexed="64"/>
      </left>
      <right/>
      <top style="thin">
        <color indexed="64"/>
      </top>
      <bottom style="double">
        <color indexed="64"/>
      </bottom>
      <diagonal/>
    </border>
    <border>
      <left/>
      <right style="hair">
        <color indexed="64"/>
      </right>
      <top style="thin">
        <color indexed="64"/>
      </top>
      <bottom style="double">
        <color indexed="64"/>
      </bottom>
      <diagonal/>
    </border>
    <border>
      <left style="double">
        <color auto="1"/>
      </left>
      <right/>
      <top style="thin">
        <color indexed="64"/>
      </top>
      <bottom style="thin">
        <color indexed="64"/>
      </bottom>
      <diagonal/>
    </border>
    <border>
      <left style="double">
        <color auto="1"/>
      </left>
      <right style="thin">
        <color auto="1"/>
      </right>
      <top/>
      <bottom/>
      <diagonal/>
    </border>
    <border>
      <left style="thin">
        <color auto="1"/>
      </left>
      <right style="double">
        <color auto="1"/>
      </right>
      <top/>
      <bottom/>
      <diagonal/>
    </border>
    <border>
      <left/>
      <right style="double">
        <color auto="1"/>
      </right>
      <top style="hair">
        <color auto="1"/>
      </top>
      <bottom style="hair">
        <color indexed="64"/>
      </bottom>
      <diagonal/>
    </border>
    <border>
      <left style="double">
        <color auto="1"/>
      </left>
      <right style="hair">
        <color auto="1"/>
      </right>
      <top style="double">
        <color auto="1"/>
      </top>
      <bottom/>
      <diagonal/>
    </border>
    <border>
      <left style="hair">
        <color auto="1"/>
      </left>
      <right style="hair">
        <color auto="1"/>
      </right>
      <top style="double">
        <color auto="1"/>
      </top>
      <bottom/>
      <diagonal/>
    </border>
    <border>
      <left style="hair">
        <color auto="1"/>
      </left>
      <right style="double">
        <color auto="1"/>
      </right>
      <top style="double">
        <color auto="1"/>
      </top>
      <bottom/>
      <diagonal/>
    </border>
    <border>
      <left style="hair">
        <color indexed="64"/>
      </left>
      <right/>
      <top style="hair">
        <color indexed="64"/>
      </top>
      <bottom style="double">
        <color indexed="64"/>
      </bottom>
      <diagonal/>
    </border>
    <border>
      <left style="medium">
        <color indexed="64"/>
      </left>
      <right style="medium">
        <color indexed="64"/>
      </right>
      <top style="medium">
        <color indexed="64"/>
      </top>
      <bottom style="medium">
        <color indexed="64"/>
      </bottom>
      <diagonal/>
    </border>
    <border>
      <left/>
      <right/>
      <top style="hair">
        <color auto="1"/>
      </top>
      <bottom/>
      <diagonal/>
    </border>
    <border>
      <left style="double">
        <color auto="1"/>
      </left>
      <right style="hair">
        <color auto="1"/>
      </right>
      <top/>
      <bottom/>
      <diagonal/>
    </border>
    <border>
      <left style="hair">
        <color auto="1"/>
      </left>
      <right style="hair">
        <color auto="1"/>
      </right>
      <top/>
      <bottom/>
      <diagonal/>
    </border>
    <border>
      <left style="hair">
        <color auto="1"/>
      </left>
      <right style="double">
        <color auto="1"/>
      </right>
      <top/>
      <bottom/>
      <diagonal/>
    </border>
    <border>
      <left style="hair">
        <color auto="1"/>
      </left>
      <right/>
      <top style="double">
        <color auto="1"/>
      </top>
      <bottom style="hair">
        <color auto="1"/>
      </bottom>
      <diagonal/>
    </border>
    <border>
      <left style="hair">
        <color auto="1"/>
      </left>
      <right/>
      <top style="hair">
        <color auto="1"/>
      </top>
      <bottom style="thin">
        <color indexed="64"/>
      </bottom>
      <diagonal/>
    </border>
    <border>
      <left style="thin">
        <color indexed="64"/>
      </left>
      <right/>
      <top style="double">
        <color auto="1"/>
      </top>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right style="double">
        <color auto="1"/>
      </right>
      <top style="thin">
        <color indexed="64"/>
      </top>
      <bottom style="hair">
        <color indexed="64"/>
      </bottom>
      <diagonal/>
    </border>
    <border>
      <left style="double">
        <color auto="1"/>
      </left>
      <right style="hair">
        <color auto="1"/>
      </right>
      <top style="thin">
        <color indexed="64"/>
      </top>
      <bottom style="hair">
        <color indexed="64"/>
      </bottom>
      <diagonal/>
    </border>
    <border>
      <left style="hair">
        <color auto="1"/>
      </left>
      <right style="hair">
        <color auto="1"/>
      </right>
      <top style="thin">
        <color indexed="64"/>
      </top>
      <bottom style="hair">
        <color indexed="64"/>
      </bottom>
      <diagonal/>
    </border>
    <border>
      <left style="hair">
        <color auto="1"/>
      </left>
      <right style="double">
        <color auto="1"/>
      </right>
      <top style="thin">
        <color indexed="64"/>
      </top>
      <bottom style="hair">
        <color indexed="64"/>
      </bottom>
      <diagonal/>
    </border>
    <border>
      <left style="thin">
        <color indexed="64"/>
      </left>
      <right/>
      <top style="hair">
        <color indexed="64"/>
      </top>
      <bottom style="hair">
        <color indexed="64"/>
      </bottom>
      <diagonal/>
    </border>
    <border>
      <left/>
      <right style="hair">
        <color auto="1"/>
      </right>
      <top style="thin">
        <color indexed="64"/>
      </top>
      <bottom style="hair">
        <color indexed="64"/>
      </bottom>
      <diagonal/>
    </border>
    <border>
      <left style="hair">
        <color auto="1"/>
      </left>
      <right/>
      <top style="thin">
        <color indexed="64"/>
      </top>
      <bottom style="hair">
        <color indexed="64"/>
      </bottom>
      <diagonal/>
    </border>
    <border>
      <left style="double">
        <color auto="1"/>
      </left>
      <right style="thin">
        <color indexed="64"/>
      </right>
      <top style="thin">
        <color indexed="64"/>
      </top>
      <bottom style="hair">
        <color auto="1"/>
      </bottom>
      <diagonal/>
    </border>
    <border>
      <left style="thin">
        <color indexed="64"/>
      </left>
      <right/>
      <top style="hair">
        <color auto="1"/>
      </top>
      <bottom style="thin">
        <color indexed="64"/>
      </bottom>
      <diagonal/>
    </border>
    <border>
      <left/>
      <right style="double">
        <color indexed="64"/>
      </right>
      <top style="hair">
        <color auto="1"/>
      </top>
      <bottom style="thin">
        <color indexed="64"/>
      </bottom>
      <diagonal/>
    </border>
    <border>
      <left style="thin">
        <color indexed="64"/>
      </left>
      <right/>
      <top/>
      <bottom style="hair">
        <color indexed="64"/>
      </bottom>
      <diagonal/>
    </border>
    <border>
      <left/>
      <right style="double">
        <color auto="1"/>
      </right>
      <top/>
      <bottom style="hair">
        <color indexed="64"/>
      </bottom>
      <diagonal/>
    </border>
    <border>
      <left style="double">
        <color auto="1"/>
      </left>
      <right/>
      <top style="hair">
        <color auto="1"/>
      </top>
      <bottom/>
      <diagonal/>
    </border>
    <border>
      <left style="double">
        <color auto="1"/>
      </left>
      <right style="thin">
        <color auto="1"/>
      </right>
      <top style="double">
        <color auto="1"/>
      </top>
      <bottom style="hair">
        <color auto="1"/>
      </bottom>
      <diagonal/>
    </border>
    <border>
      <left style="double">
        <color auto="1"/>
      </left>
      <right style="thin">
        <color auto="1"/>
      </right>
      <top style="hair">
        <color auto="1"/>
      </top>
      <bottom style="hair">
        <color auto="1"/>
      </bottom>
      <diagonal/>
    </border>
    <border>
      <left style="double">
        <color auto="1"/>
      </left>
      <right style="thin">
        <color auto="1"/>
      </right>
      <top style="hair">
        <color auto="1"/>
      </top>
      <bottom style="double">
        <color auto="1"/>
      </bottom>
      <diagonal/>
    </border>
    <border>
      <left/>
      <right style="double">
        <color indexed="64"/>
      </right>
      <top style="hair">
        <color auto="1"/>
      </top>
      <bottom/>
      <diagonal/>
    </border>
    <border>
      <left style="hair">
        <color auto="1"/>
      </left>
      <right style="hair">
        <color auto="1"/>
      </right>
      <top style="hair">
        <color auto="1"/>
      </top>
      <bottom/>
      <diagonal/>
    </border>
    <border>
      <left style="medium">
        <color auto="1"/>
      </left>
      <right style="thin">
        <color auto="1"/>
      </right>
      <top style="medium">
        <color auto="1"/>
      </top>
      <bottom style="hair">
        <color auto="1"/>
      </bottom>
      <diagonal/>
    </border>
    <border>
      <left/>
      <right/>
      <top style="medium">
        <color auto="1"/>
      </top>
      <bottom style="hair">
        <color auto="1"/>
      </bottom>
      <diagonal/>
    </border>
    <border>
      <left style="double">
        <color auto="1"/>
      </left>
      <right style="double">
        <color auto="1"/>
      </right>
      <top style="medium">
        <color auto="1"/>
      </top>
      <bottom style="hair">
        <color auto="1"/>
      </bottom>
      <diagonal/>
    </border>
    <border>
      <left style="hair">
        <color auto="1"/>
      </left>
      <right style="hair">
        <color auto="1"/>
      </right>
      <top style="medium">
        <color auto="1"/>
      </top>
      <bottom style="hair">
        <color auto="1"/>
      </bottom>
      <diagonal/>
    </border>
    <border>
      <left style="hair">
        <color auto="1"/>
      </left>
      <right style="medium">
        <color auto="1"/>
      </right>
      <top style="medium">
        <color auto="1"/>
      </top>
      <bottom style="hair">
        <color auto="1"/>
      </bottom>
      <diagonal/>
    </border>
    <border>
      <left style="medium">
        <color auto="1"/>
      </left>
      <right style="thin">
        <color auto="1"/>
      </right>
      <top style="hair">
        <color auto="1"/>
      </top>
      <bottom style="hair">
        <color auto="1"/>
      </bottom>
      <diagonal/>
    </border>
    <border>
      <left style="hair">
        <color auto="1"/>
      </left>
      <right style="medium">
        <color auto="1"/>
      </right>
      <top style="hair">
        <color auto="1"/>
      </top>
      <bottom style="thin">
        <color indexed="64"/>
      </bottom>
      <diagonal/>
    </border>
    <border>
      <left style="hair">
        <color indexed="64"/>
      </left>
      <right style="medium">
        <color auto="1"/>
      </right>
      <top/>
      <bottom style="hair">
        <color indexed="64"/>
      </bottom>
      <diagonal/>
    </border>
    <border>
      <left style="medium">
        <color auto="1"/>
      </left>
      <right style="thin">
        <color auto="1"/>
      </right>
      <top style="hair">
        <color auto="1"/>
      </top>
      <bottom style="medium">
        <color auto="1"/>
      </bottom>
      <diagonal/>
    </border>
    <border>
      <left/>
      <right/>
      <top style="hair">
        <color auto="1"/>
      </top>
      <bottom style="medium">
        <color auto="1"/>
      </bottom>
      <diagonal/>
    </border>
    <border>
      <left style="double">
        <color auto="1"/>
      </left>
      <right style="double">
        <color auto="1"/>
      </right>
      <top style="hair">
        <color auto="1"/>
      </top>
      <bottom style="medium">
        <color auto="1"/>
      </bottom>
      <diagonal/>
    </border>
    <border>
      <left/>
      <right style="hair">
        <color auto="1"/>
      </right>
      <top style="hair">
        <color auto="1"/>
      </top>
      <bottom style="medium">
        <color auto="1"/>
      </bottom>
      <diagonal/>
    </border>
    <border>
      <left style="hair">
        <color auto="1"/>
      </left>
      <right style="hair">
        <color auto="1"/>
      </right>
      <top style="hair">
        <color auto="1"/>
      </top>
      <bottom style="medium">
        <color auto="1"/>
      </bottom>
      <diagonal/>
    </border>
    <border>
      <left style="hair">
        <color indexed="64"/>
      </left>
      <right style="medium">
        <color auto="1"/>
      </right>
      <top style="hair">
        <color indexed="64"/>
      </top>
      <bottom style="medium">
        <color auto="1"/>
      </bottom>
      <diagonal/>
    </border>
    <border>
      <left/>
      <right style="double">
        <color auto="1"/>
      </right>
      <top style="medium">
        <color auto="1"/>
      </top>
      <bottom style="hair">
        <color auto="1"/>
      </bottom>
      <diagonal/>
    </border>
    <border>
      <left/>
      <right style="double">
        <color auto="1"/>
      </right>
      <top style="hair">
        <color auto="1"/>
      </top>
      <bottom style="medium">
        <color auto="1"/>
      </bottom>
      <diagonal/>
    </border>
    <border>
      <left style="medium">
        <color auto="1"/>
      </left>
      <right/>
      <top style="medium">
        <color auto="1"/>
      </top>
      <bottom style="hair">
        <color auto="1"/>
      </bottom>
      <diagonal/>
    </border>
    <border>
      <left style="medium">
        <color auto="1"/>
      </left>
      <right/>
      <top style="hair">
        <color auto="1"/>
      </top>
      <bottom style="hair">
        <color auto="1"/>
      </bottom>
      <diagonal/>
    </border>
    <border>
      <left style="medium">
        <color auto="1"/>
      </left>
      <right/>
      <top style="hair">
        <color auto="1"/>
      </top>
      <bottom style="medium">
        <color auto="1"/>
      </bottom>
      <diagonal/>
    </border>
    <border>
      <left style="thin">
        <color auto="1"/>
      </left>
      <right/>
      <top style="medium">
        <color auto="1"/>
      </top>
      <bottom style="hair">
        <color auto="1"/>
      </bottom>
      <diagonal/>
    </border>
    <border>
      <left style="thin">
        <color auto="1"/>
      </left>
      <right/>
      <top style="hair">
        <color auto="1"/>
      </top>
      <bottom style="medium">
        <color auto="1"/>
      </bottom>
      <diagonal/>
    </border>
    <border>
      <left style="medium">
        <color auto="1"/>
      </left>
      <right/>
      <top/>
      <bottom style="hair">
        <color auto="1"/>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bottom style="hair">
        <color indexed="64"/>
      </bottom>
      <diagonal/>
    </border>
    <border>
      <left/>
      <right style="medium">
        <color indexed="64"/>
      </right>
      <top/>
      <bottom style="hair">
        <color indexed="64"/>
      </bottom>
      <diagonal/>
    </border>
    <border>
      <left style="hair">
        <color auto="1"/>
      </left>
      <right style="hair">
        <color auto="1"/>
      </right>
      <top style="thin">
        <color indexed="64"/>
      </top>
      <bottom/>
      <diagonal/>
    </border>
    <border>
      <left style="hair">
        <color auto="1"/>
      </left>
      <right style="double">
        <color auto="1"/>
      </right>
      <top style="thin">
        <color indexed="64"/>
      </top>
      <bottom/>
      <diagonal/>
    </border>
    <border>
      <left/>
      <right style="hair">
        <color auto="1"/>
      </right>
      <top style="thin">
        <color indexed="64"/>
      </top>
      <bottom/>
      <diagonal/>
    </border>
    <border>
      <left style="double">
        <color auto="1"/>
      </left>
      <right style="thin">
        <color auto="1"/>
      </right>
      <top style="hair">
        <color auto="1"/>
      </top>
      <bottom/>
      <diagonal/>
    </border>
    <border>
      <left style="double">
        <color auto="1"/>
      </left>
      <right style="hair">
        <color auto="1"/>
      </right>
      <top style="thin">
        <color indexed="64"/>
      </top>
      <bottom/>
      <diagonal/>
    </border>
    <border>
      <left style="double">
        <color auto="1"/>
      </left>
      <right style="double">
        <color auto="1"/>
      </right>
      <top style="thin">
        <color indexed="64"/>
      </top>
      <bottom/>
      <diagonal/>
    </border>
    <border>
      <left style="hair">
        <color auto="1"/>
      </left>
      <right style="thin">
        <color auto="1"/>
      </right>
      <top style="double">
        <color auto="1"/>
      </top>
      <bottom style="hair">
        <color auto="1"/>
      </bottom>
      <diagonal/>
    </border>
    <border>
      <left/>
      <right style="thin">
        <color auto="1"/>
      </right>
      <top style="hair">
        <color auto="1"/>
      </top>
      <bottom style="hair">
        <color auto="1"/>
      </bottom>
      <diagonal/>
    </border>
    <border>
      <left/>
      <right style="thin">
        <color auto="1"/>
      </right>
      <top style="hair">
        <color auto="1"/>
      </top>
      <bottom/>
      <diagonal/>
    </border>
    <border>
      <left/>
      <right style="thin">
        <color auto="1"/>
      </right>
      <top style="hair">
        <color indexed="64"/>
      </top>
      <bottom style="double">
        <color indexed="64"/>
      </bottom>
      <diagonal/>
    </border>
    <border>
      <left style="double">
        <color auto="1"/>
      </left>
      <right/>
      <top style="hair">
        <color auto="1"/>
      </top>
      <bottom style="thin">
        <color auto="1"/>
      </bottom>
      <diagonal/>
    </border>
    <border>
      <left style="double">
        <color auto="1"/>
      </left>
      <right/>
      <top/>
      <bottom style="hair">
        <color auto="1"/>
      </bottom>
      <diagonal/>
    </border>
    <border>
      <left style="hair">
        <color auto="1"/>
      </left>
      <right style="thin">
        <color auto="1"/>
      </right>
      <top style="hair">
        <color auto="1"/>
      </top>
      <bottom style="thin">
        <color auto="1"/>
      </bottom>
      <diagonal/>
    </border>
    <border>
      <left style="thin">
        <color auto="1"/>
      </left>
      <right style="double">
        <color auto="1"/>
      </right>
      <top/>
      <bottom style="thin">
        <color auto="1"/>
      </bottom>
      <diagonal/>
    </border>
    <border>
      <left/>
      <right style="thin">
        <color indexed="64"/>
      </right>
      <top style="thin">
        <color indexed="64"/>
      </top>
      <bottom style="double">
        <color auto="1"/>
      </bottom>
      <diagonal/>
    </border>
    <border>
      <left style="double">
        <color auto="1"/>
      </left>
      <right style="double">
        <color indexed="64"/>
      </right>
      <top style="hair">
        <color auto="1"/>
      </top>
      <bottom/>
      <diagonal/>
    </border>
    <border>
      <left style="double">
        <color auto="1"/>
      </left>
      <right style="thin">
        <color auto="1"/>
      </right>
      <top/>
      <bottom style="hair">
        <color auto="1"/>
      </bottom>
      <diagonal/>
    </border>
    <border>
      <left style="double">
        <color auto="1"/>
      </left>
      <right style="double">
        <color auto="1"/>
      </right>
      <top/>
      <bottom/>
      <diagonal/>
    </border>
    <border>
      <left style="hair">
        <color auto="1"/>
      </left>
      <right/>
      <top/>
      <bottom/>
      <diagonal/>
    </border>
    <border>
      <left style="thin">
        <color indexed="64"/>
      </left>
      <right/>
      <top style="double">
        <color auto="1"/>
      </top>
      <bottom style="hair">
        <color auto="1"/>
      </bottom>
      <diagonal/>
    </border>
    <border>
      <left style="thin">
        <color indexed="64"/>
      </left>
      <right style="hair">
        <color auto="1"/>
      </right>
      <top style="hair">
        <color auto="1"/>
      </top>
      <bottom style="thin">
        <color indexed="64"/>
      </bottom>
      <diagonal/>
    </border>
    <border>
      <left style="double">
        <color auto="1"/>
      </left>
      <right/>
      <top style="thin">
        <color indexed="64"/>
      </top>
      <bottom style="hair">
        <color auto="1"/>
      </bottom>
      <diagonal/>
    </border>
    <border>
      <left style="thin">
        <color indexed="64"/>
      </left>
      <right style="hair">
        <color auto="1"/>
      </right>
      <top/>
      <bottom style="hair">
        <color auto="1"/>
      </bottom>
      <diagonal/>
    </border>
    <border>
      <left style="thin">
        <color indexed="64"/>
      </left>
      <right style="hair">
        <color auto="1"/>
      </right>
      <top style="hair">
        <color auto="1"/>
      </top>
      <bottom style="hair">
        <color auto="1"/>
      </bottom>
      <diagonal/>
    </border>
    <border>
      <left style="thin">
        <color rgb="FF000000"/>
      </left>
      <right style="thin">
        <color rgb="FF000000"/>
      </right>
      <top style="thin">
        <color rgb="FF000000"/>
      </top>
      <bottom style="dotted">
        <color rgb="FF000000"/>
      </bottom>
      <diagonal/>
    </border>
    <border>
      <left style="thin">
        <color rgb="FF000000"/>
      </left>
      <right style="thin">
        <color rgb="FF000000"/>
      </right>
      <top style="dotted">
        <color rgb="FF000000"/>
      </top>
      <bottom style="dotted">
        <color rgb="FF000000"/>
      </bottom>
      <diagonal/>
    </border>
    <border>
      <left style="thin">
        <color rgb="FF000000"/>
      </left>
      <right style="thin">
        <color rgb="FF000000"/>
      </right>
      <top style="dotted">
        <color rgb="FF000000"/>
      </top>
      <bottom style="thin">
        <color rgb="FF000000"/>
      </bottom>
      <diagonal/>
    </border>
    <border>
      <left style="thin">
        <color rgb="FF000000"/>
      </left>
      <right style="thin">
        <color rgb="FF000000"/>
      </right>
      <top style="hair">
        <color rgb="FF000000"/>
      </top>
      <bottom style="hair">
        <color rgb="FF000000"/>
      </bottom>
      <diagonal/>
    </border>
    <border>
      <left style="thin">
        <color rgb="FF000000"/>
      </left>
      <right style="thin">
        <color rgb="FF000000"/>
      </right>
      <top style="hair">
        <color rgb="FF000000"/>
      </top>
      <bottom style="thin">
        <color rgb="FF000000"/>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style="thin">
        <color rgb="FF000000"/>
      </top>
      <bottom style="hair">
        <color rgb="FF000000"/>
      </bottom>
      <diagonal/>
    </border>
    <border>
      <left style="double">
        <color auto="1"/>
      </left>
      <right/>
      <top/>
      <bottom style="double">
        <color indexed="64"/>
      </bottom>
      <diagonal/>
    </border>
    <border>
      <left style="double">
        <color rgb="FF000000"/>
      </left>
      <right style="double">
        <color rgb="FF000000"/>
      </right>
      <top style="double">
        <color rgb="FF000000"/>
      </top>
      <bottom style="hair">
        <color rgb="FF000000"/>
      </bottom>
      <diagonal/>
    </border>
    <border>
      <left style="double">
        <color rgb="FF000000"/>
      </left>
      <right style="double">
        <color rgb="FF000000"/>
      </right>
      <top style="hair">
        <color rgb="FF000000"/>
      </top>
      <bottom style="hair">
        <color rgb="FF000000"/>
      </bottom>
      <diagonal/>
    </border>
    <border>
      <left style="double">
        <color rgb="FF000000"/>
      </left>
      <right style="double">
        <color rgb="FF000000"/>
      </right>
      <top style="hair">
        <color rgb="FF000000"/>
      </top>
      <bottom style="double">
        <color rgb="FF000000"/>
      </bottom>
      <diagonal/>
    </border>
    <border>
      <left style="double">
        <color rgb="FF000000"/>
      </left>
      <right style="thin">
        <color rgb="FF000000"/>
      </right>
      <top style="double">
        <color rgb="FF000000"/>
      </top>
      <bottom style="thin">
        <color rgb="FF000000"/>
      </bottom>
      <diagonal/>
    </border>
    <border>
      <left style="thin">
        <color rgb="FF000000"/>
      </left>
      <right style="thin">
        <color rgb="FF000000"/>
      </right>
      <top style="double">
        <color rgb="FF000000"/>
      </top>
      <bottom style="thin">
        <color rgb="FF000000"/>
      </bottom>
      <diagonal/>
    </border>
    <border>
      <left style="thin">
        <color rgb="FF000000"/>
      </left>
      <right style="double">
        <color rgb="FF000000"/>
      </right>
      <top style="double">
        <color rgb="FF000000"/>
      </top>
      <bottom style="thin">
        <color rgb="FF000000"/>
      </bottom>
      <diagonal/>
    </border>
    <border>
      <left style="double">
        <color rgb="FF000000"/>
      </left>
      <right style="thin">
        <color rgb="FF000000"/>
      </right>
      <top style="thin">
        <color rgb="FF000000"/>
      </top>
      <bottom style="double">
        <color rgb="FF000000"/>
      </bottom>
      <diagonal/>
    </border>
    <border>
      <left style="thin">
        <color rgb="FF000000"/>
      </left>
      <right style="thin">
        <color rgb="FF000000"/>
      </right>
      <top style="thin">
        <color rgb="FF000000"/>
      </top>
      <bottom style="double">
        <color rgb="FF000000"/>
      </bottom>
      <diagonal/>
    </border>
    <border>
      <left style="thin">
        <color rgb="FF000000"/>
      </left>
      <right style="double">
        <color rgb="FF000000"/>
      </right>
      <top style="thin">
        <color rgb="FF000000"/>
      </top>
      <bottom style="double">
        <color rgb="FF000000"/>
      </bottom>
      <diagonal/>
    </border>
    <border>
      <left style="double">
        <color rgb="FF000000"/>
      </left>
      <right style="thin">
        <color rgb="FF000000"/>
      </right>
      <top style="thin">
        <color rgb="FF000000"/>
      </top>
      <bottom style="thin">
        <color rgb="FF000000"/>
      </bottom>
      <diagonal/>
    </border>
    <border>
      <left style="thin">
        <color rgb="FF000000"/>
      </left>
      <right style="double">
        <color rgb="FF000000"/>
      </right>
      <top style="thin">
        <color rgb="FF000000"/>
      </top>
      <bottom style="thin">
        <color rgb="FF000000"/>
      </bottom>
      <diagonal/>
    </border>
    <border>
      <left style="hair">
        <color auto="1"/>
      </left>
      <right/>
      <top style="medium">
        <color auto="1"/>
      </top>
      <bottom style="hair">
        <color auto="1"/>
      </bottom>
      <diagonal/>
    </border>
    <border>
      <left/>
      <right style="dotted">
        <color auto="1"/>
      </right>
      <top/>
      <bottom style="dotted">
        <color auto="1"/>
      </bottom>
      <diagonal/>
    </border>
    <border>
      <left style="dotted">
        <color auto="1"/>
      </left>
      <right style="dotted">
        <color auto="1"/>
      </right>
      <top/>
      <bottom style="dotted">
        <color auto="1"/>
      </bottom>
      <diagonal/>
    </border>
    <border>
      <left style="dotted">
        <color auto="1"/>
      </left>
      <right/>
      <top/>
      <bottom style="dotted">
        <color auto="1"/>
      </bottom>
      <diagonal/>
    </border>
    <border>
      <left style="dotted">
        <color auto="1"/>
      </left>
      <right style="double">
        <color auto="1"/>
      </right>
      <top/>
      <bottom style="dotted">
        <color auto="1"/>
      </bottom>
      <diagonal/>
    </border>
    <border>
      <left style="double">
        <color auto="1"/>
      </left>
      <right style="dotted">
        <color auto="1"/>
      </right>
      <top/>
      <bottom style="dotted">
        <color auto="1"/>
      </bottom>
      <diagonal/>
    </border>
    <border>
      <left/>
      <right style="dotted">
        <color auto="1"/>
      </right>
      <top style="dotted">
        <color auto="1"/>
      </top>
      <bottom style="dotted">
        <color auto="1"/>
      </bottom>
      <diagonal/>
    </border>
    <border>
      <left style="double">
        <color auto="1"/>
      </left>
      <right style="dotted">
        <color auto="1"/>
      </right>
      <top style="dotted">
        <color auto="1"/>
      </top>
      <bottom style="dotted">
        <color auto="1"/>
      </bottom>
      <diagonal/>
    </border>
    <border>
      <left style="dotted">
        <color auto="1"/>
      </left>
      <right style="dotted">
        <color auto="1"/>
      </right>
      <top style="dotted">
        <color auto="1"/>
      </top>
      <bottom style="dotted">
        <color auto="1"/>
      </bottom>
      <diagonal/>
    </border>
    <border>
      <left style="dotted">
        <color auto="1"/>
      </left>
      <right style="double">
        <color auto="1"/>
      </right>
      <top style="dotted">
        <color auto="1"/>
      </top>
      <bottom style="dotted">
        <color auto="1"/>
      </bottom>
      <diagonal/>
    </border>
    <border>
      <left/>
      <right style="dotted">
        <color auto="1"/>
      </right>
      <top style="dotted">
        <color auto="1"/>
      </top>
      <bottom style="thin">
        <color indexed="64"/>
      </bottom>
      <diagonal/>
    </border>
    <border>
      <left style="dotted">
        <color auto="1"/>
      </left>
      <right style="dotted">
        <color auto="1"/>
      </right>
      <top style="dotted">
        <color auto="1"/>
      </top>
      <bottom style="thin">
        <color auto="1"/>
      </bottom>
      <diagonal/>
    </border>
    <border>
      <left style="dotted">
        <color auto="1"/>
      </left>
      <right/>
      <top style="dotted">
        <color auto="1"/>
      </top>
      <bottom style="thin">
        <color indexed="64"/>
      </bottom>
      <diagonal/>
    </border>
    <border>
      <left style="dotted">
        <color auto="1"/>
      </left>
      <right style="double">
        <color auto="1"/>
      </right>
      <top style="dotted">
        <color auto="1"/>
      </top>
      <bottom style="thin">
        <color auto="1"/>
      </bottom>
      <diagonal/>
    </border>
    <border>
      <left style="double">
        <color auto="1"/>
      </left>
      <right style="dotted">
        <color auto="1"/>
      </right>
      <top style="dotted">
        <color auto="1"/>
      </top>
      <bottom style="thin">
        <color auto="1"/>
      </bottom>
      <diagonal/>
    </border>
    <border>
      <left/>
      <right style="double">
        <color auto="1"/>
      </right>
      <top/>
      <bottom style="double">
        <color auto="1"/>
      </bottom>
      <diagonal/>
    </border>
    <border>
      <left/>
      <right/>
      <top/>
      <bottom style="dotted">
        <color auto="1"/>
      </bottom>
      <diagonal/>
    </border>
    <border>
      <left/>
      <right/>
      <top style="dotted">
        <color auto="1"/>
      </top>
      <bottom style="thin">
        <color auto="1"/>
      </bottom>
      <diagonal/>
    </border>
    <border>
      <left style="double">
        <color auto="1"/>
      </left>
      <right style="thin">
        <color indexed="64"/>
      </right>
      <top style="double">
        <color auto="1"/>
      </top>
      <bottom/>
      <diagonal/>
    </border>
    <border>
      <left style="double">
        <color auto="1"/>
      </left>
      <right style="thin">
        <color indexed="64"/>
      </right>
      <top/>
      <bottom style="thin">
        <color indexed="64"/>
      </bottom>
      <diagonal/>
    </border>
  </borders>
  <cellStyleXfs count="110">
    <xf numFmtId="0" fontId="0" fillId="0" borderId="0"/>
    <xf numFmtId="43" fontId="3" fillId="0" borderId="0" applyFont="0" applyFill="0" applyBorder="0" applyAlignment="0" applyProtection="0"/>
    <xf numFmtId="44" fontId="3" fillId="0" borderId="0" applyFont="0" applyFill="0" applyBorder="0" applyAlignment="0" applyProtection="0"/>
    <xf numFmtId="0" fontId="4" fillId="0" borderId="0" applyNumberFormat="0" applyBorder="0">
      <alignment horizontal="centerContinuous" vertical="center"/>
    </xf>
    <xf numFmtId="0" fontId="6" fillId="0" borderId="0" applyFill="0" applyBorder="0" applyProtection="0"/>
    <xf numFmtId="0" fontId="6" fillId="0" borderId="0" applyFill="0" applyBorder="0" applyProtection="0">
      <alignment horizontal="right"/>
    </xf>
    <xf numFmtId="0" fontId="6" fillId="0" borderId="0" applyFill="0" applyBorder="0" applyProtection="0">
      <alignment horizontal="left"/>
    </xf>
    <xf numFmtId="164" fontId="6" fillId="0" borderId="0" applyFill="0" applyBorder="0" applyProtection="0">
      <alignment horizontal="left"/>
    </xf>
    <xf numFmtId="0" fontId="7" fillId="0" borderId="1" applyFill="0" applyBorder="0" applyProtection="0">
      <alignment horizontal="center"/>
    </xf>
    <xf numFmtId="0" fontId="8" fillId="0" borderId="2" applyFill="0" applyBorder="0" applyProtection="0"/>
    <xf numFmtId="0" fontId="7" fillId="0" borderId="4" applyFill="0" applyBorder="0" applyProtection="0"/>
    <xf numFmtId="37" fontId="7" fillId="0" borderId="2" applyFill="0" applyBorder="0" applyProtection="0"/>
    <xf numFmtId="0" fontId="7" fillId="0" borderId="2" applyFill="0" applyBorder="0" applyProtection="0">
      <alignment horizontal="centerContinuous"/>
    </xf>
    <xf numFmtId="5" fontId="7" fillId="0" borderId="2" applyFill="0" applyBorder="0" applyProtection="0"/>
    <xf numFmtId="0" fontId="7" fillId="0" borderId="4" applyFill="0" applyBorder="0" applyProtection="0"/>
    <xf numFmtId="2" fontId="7" fillId="0" borderId="4" applyFill="0" applyBorder="0" applyProtection="0"/>
    <xf numFmtId="5" fontId="7" fillId="0" borderId="2" applyFill="0" applyBorder="0" applyProtection="0"/>
    <xf numFmtId="37" fontId="7" fillId="0" borderId="4"/>
    <xf numFmtId="37" fontId="15" fillId="0" borderId="0"/>
    <xf numFmtId="0" fontId="8" fillId="0" borderId="10" applyFill="0" applyBorder="0" applyProtection="0">
      <alignment horizontal="centerContinuous"/>
    </xf>
    <xf numFmtId="9" fontId="3" fillId="0" borderId="0" applyFont="0" applyFill="0" applyBorder="0" applyAlignment="0" applyProtection="0"/>
    <xf numFmtId="0" fontId="15" fillId="0" borderId="0"/>
    <xf numFmtId="37" fontId="7" fillId="0" borderId="4"/>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3" fontId="55" fillId="0" borderId="0" applyFont="0" applyFill="0" applyBorder="0" applyAlignment="0" applyProtection="0">
      <alignment horizontal="center"/>
    </xf>
    <xf numFmtId="44" fontId="15" fillId="0" borderId="0" applyFont="0" applyFill="0" applyBorder="0" applyAlignment="0" applyProtection="0"/>
    <xf numFmtId="168" fontId="55" fillId="0" borderId="0" applyFont="0" applyFill="0" applyBorder="0" applyAlignment="0" applyProtection="0"/>
    <xf numFmtId="0" fontId="55" fillId="0" borderId="0" applyFont="0" applyFill="0" applyBorder="0" applyAlignment="0" applyProtection="0"/>
    <xf numFmtId="0" fontId="55" fillId="0" borderId="0" applyFont="0" applyFill="0" applyBorder="0" applyAlignment="0" applyProtection="0"/>
    <xf numFmtId="169" fontId="56" fillId="0" borderId="0">
      <protection locked="0"/>
    </xf>
    <xf numFmtId="169" fontId="56" fillId="0" borderId="0">
      <protection locked="0"/>
    </xf>
    <xf numFmtId="169" fontId="56" fillId="0" borderId="0">
      <protection locked="0"/>
    </xf>
    <xf numFmtId="169" fontId="56" fillId="0" borderId="0">
      <protection locked="0"/>
    </xf>
    <xf numFmtId="169" fontId="57" fillId="0" borderId="0">
      <protection locked="0"/>
    </xf>
    <xf numFmtId="169" fontId="57" fillId="0" borderId="0">
      <protection locked="0"/>
    </xf>
    <xf numFmtId="169" fontId="56" fillId="0" borderId="0">
      <protection locked="0"/>
    </xf>
    <xf numFmtId="169" fontId="56" fillId="0" borderId="0">
      <protection locked="0"/>
    </xf>
    <xf numFmtId="169" fontId="56" fillId="0" borderId="0">
      <protection locked="0"/>
    </xf>
    <xf numFmtId="169" fontId="56" fillId="0" borderId="0">
      <protection locked="0"/>
    </xf>
    <xf numFmtId="169" fontId="56" fillId="0" borderId="0">
      <protection locked="0"/>
    </xf>
    <xf numFmtId="169" fontId="56" fillId="0" borderId="0">
      <protection locked="0"/>
    </xf>
    <xf numFmtId="169" fontId="57" fillId="0" borderId="0">
      <protection locked="0"/>
    </xf>
    <xf numFmtId="169" fontId="57" fillId="0" borderId="0">
      <protection locked="0"/>
    </xf>
    <xf numFmtId="2" fontId="55" fillId="0" borderId="0" applyFont="0" applyFill="0" applyBorder="0" applyAlignment="0" applyProtection="0"/>
    <xf numFmtId="2" fontId="55" fillId="0" borderId="0" applyFont="0" applyFill="0" applyBorder="0" applyAlignment="0" applyProtection="0"/>
    <xf numFmtId="170" fontId="58" fillId="0" borderId="0"/>
    <xf numFmtId="171" fontId="58" fillId="0" borderId="0"/>
    <xf numFmtId="172" fontId="58" fillId="0" borderId="0"/>
    <xf numFmtId="0" fontId="59" fillId="0" borderId="0" applyNumberFormat="0" applyFill="0" applyBorder="0" applyAlignment="0" applyProtection="0"/>
    <xf numFmtId="0" fontId="59"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1" fillId="0" borderId="0">
      <protection locked="0"/>
    </xf>
    <xf numFmtId="0" fontId="61" fillId="0" borderId="0">
      <protection locked="0"/>
    </xf>
    <xf numFmtId="0" fontId="62" fillId="0" borderId="0" applyNumberFormat="0" applyFill="0" applyBorder="0" applyAlignment="0" applyProtection="0">
      <alignment vertical="top"/>
      <protection locked="0"/>
    </xf>
    <xf numFmtId="0" fontId="7" fillId="0" borderId="1" applyFill="0" applyBorder="0" applyProtection="0">
      <alignment horizontal="center"/>
    </xf>
    <xf numFmtId="0" fontId="8" fillId="0" borderId="10" applyFill="0" applyBorder="0" applyProtection="0">
      <alignment horizontal="centerContinuous"/>
    </xf>
    <xf numFmtId="0" fontId="14" fillId="0" borderId="0"/>
    <xf numFmtId="0" fontId="63" fillId="8" borderId="0"/>
    <xf numFmtId="0" fontId="14" fillId="0" borderId="0"/>
    <xf numFmtId="0" fontId="3" fillId="0" borderId="0"/>
    <xf numFmtId="0" fontId="15" fillId="0" borderId="0"/>
    <xf numFmtId="0" fontId="15" fillId="0" borderId="0"/>
    <xf numFmtId="0" fontId="15" fillId="0" borderId="0"/>
    <xf numFmtId="0" fontId="58" fillId="0" borderId="0"/>
    <xf numFmtId="0" fontId="15" fillId="0" borderId="0"/>
    <xf numFmtId="2" fontId="7" fillId="0" borderId="4" applyFill="0" applyBorder="0" applyProtection="0"/>
    <xf numFmtId="9" fontId="15" fillId="0" borderId="0" applyFont="0" applyFill="0" applyBorder="0" applyAlignment="0" applyProtection="0"/>
    <xf numFmtId="0" fontId="64" fillId="0" borderId="0" applyNumberFormat="0" applyBorder="0" applyAlignment="0"/>
    <xf numFmtId="0" fontId="58" fillId="0" borderId="0"/>
    <xf numFmtId="0" fontId="65" fillId="0" borderId="0" applyNumberFormat="0" applyBorder="0" applyAlignment="0"/>
    <xf numFmtId="0" fontId="66" fillId="0" borderId="0"/>
    <xf numFmtId="0" fontId="67" fillId="0" borderId="0" applyNumberFormat="0" applyBorder="0" applyAlignment="0"/>
    <xf numFmtId="0" fontId="68" fillId="0" borderId="0"/>
    <xf numFmtId="0" fontId="7" fillId="0" borderId="4" applyFill="0" applyBorder="0" applyProtection="0"/>
    <xf numFmtId="0" fontId="55" fillId="0" borderId="70" applyNumberFormat="0" applyFont="0" applyFill="0" applyAlignment="0" applyProtection="0"/>
    <xf numFmtId="0" fontId="55" fillId="0" borderId="70" applyNumberFormat="0" applyFont="0" applyFill="0" applyAlignment="0" applyProtection="0"/>
    <xf numFmtId="0" fontId="7" fillId="0" borderId="0" applyBorder="0"/>
    <xf numFmtId="9" fontId="7" fillId="0" borderId="0" applyFont="0" applyFill="0" applyBorder="0" applyAlignment="0" applyProtection="0"/>
    <xf numFmtId="7" fontId="7" fillId="0" borderId="4" applyFill="0" applyBorder="0" applyProtection="0"/>
    <xf numFmtId="164" fontId="6" fillId="0" borderId="0" applyFill="0" applyBorder="0" applyProtection="0">
      <alignment horizontal="center"/>
    </xf>
    <xf numFmtId="0" fontId="8" fillId="0" borderId="4" applyFill="0" applyBorder="0" applyProtection="0">
      <alignment horizontal="center"/>
    </xf>
    <xf numFmtId="0" fontId="8" fillId="0" borderId="4" applyFill="0" applyBorder="0" applyProtection="0">
      <alignment horizontal="center" wrapText="1"/>
    </xf>
    <xf numFmtId="0" fontId="7" fillId="0" borderId="4" applyFill="0" applyBorder="0" applyProtection="0">
      <alignment horizontal="center" vertical="center"/>
    </xf>
    <xf numFmtId="10" fontId="7" fillId="0" borderId="4" applyFill="0" applyBorder="0" applyProtection="0"/>
    <xf numFmtId="10" fontId="7" fillId="0" borderId="4" applyFill="0" applyBorder="0" applyProtection="0"/>
    <xf numFmtId="0" fontId="7" fillId="11" borderId="0" applyNumberFormat="0" applyFont="0" applyBorder="0" applyAlignment="0" applyProtection="0"/>
    <xf numFmtId="0" fontId="7" fillId="0" borderId="4" applyFill="0" applyBorder="0" applyProtection="0">
      <alignment horizontal="center"/>
    </xf>
    <xf numFmtId="0" fontId="1" fillId="0" borderId="0"/>
  </cellStyleXfs>
  <cellXfs count="1070">
    <xf numFmtId="0" fontId="0" fillId="0" borderId="0" xfId="0"/>
    <xf numFmtId="0" fontId="0" fillId="0" borderId="0" xfId="0" applyProtection="1">
      <protection locked="0"/>
    </xf>
    <xf numFmtId="0" fontId="0" fillId="0" borderId="0" xfId="0" applyAlignment="1" applyProtection="1">
      <alignment wrapText="1"/>
      <protection locked="0"/>
    </xf>
    <xf numFmtId="43" fontId="0" fillId="0" borderId="0" xfId="1" applyFont="1" applyProtection="1">
      <protection locked="0"/>
    </xf>
    <xf numFmtId="10" fontId="9" fillId="2" borderId="0" xfId="0" applyNumberFormat="1" applyFont="1" applyFill="1" applyAlignment="1" applyProtection="1">
      <alignment vertical="center" wrapText="1"/>
      <protection locked="0"/>
    </xf>
    <xf numFmtId="10" fontId="0" fillId="2" borderId="0" xfId="0" applyNumberFormat="1" applyFill="1" applyAlignment="1" applyProtection="1">
      <alignment vertical="center" wrapText="1"/>
      <protection locked="0"/>
    </xf>
    <xf numFmtId="0" fontId="23" fillId="2" borderId="2" xfId="10" applyFont="1" applyFill="1" applyBorder="1"/>
    <xf numFmtId="0" fontId="22" fillId="2" borderId="3" xfId="0" applyFont="1" applyFill="1" applyBorder="1"/>
    <xf numFmtId="0" fontId="17" fillId="2" borderId="2" xfId="10" applyFont="1" applyFill="1" applyBorder="1"/>
    <xf numFmtId="7" fontId="22" fillId="2" borderId="3" xfId="0" applyNumberFormat="1" applyFont="1" applyFill="1" applyBorder="1"/>
    <xf numFmtId="43" fontId="23" fillId="7" borderId="24" xfId="1" applyFont="1" applyFill="1" applyBorder="1" applyProtection="1">
      <protection locked="0"/>
    </xf>
    <xf numFmtId="43" fontId="23" fillId="7" borderId="16" xfId="1" applyFont="1" applyFill="1" applyBorder="1" applyAlignment="1" applyProtection="1">
      <alignment horizontal="centerContinuous"/>
      <protection locked="0"/>
    </xf>
    <xf numFmtId="43" fontId="22" fillId="0" borderId="0" xfId="1" applyFont="1" applyProtection="1">
      <protection locked="0"/>
    </xf>
    <xf numFmtId="0" fontId="22" fillId="0" borderId="0" xfId="0" applyFont="1" applyProtection="1">
      <protection locked="0"/>
    </xf>
    <xf numFmtId="0" fontId="22" fillId="2" borderId="0" xfId="0" applyFont="1" applyFill="1" applyProtection="1">
      <protection locked="0"/>
    </xf>
    <xf numFmtId="0" fontId="0" fillId="2" borderId="0" xfId="0" applyFill="1" applyProtection="1">
      <protection locked="0"/>
    </xf>
    <xf numFmtId="49" fontId="19" fillId="6" borderId="48" xfId="1" applyNumberFormat="1" applyFont="1" applyFill="1" applyBorder="1" applyAlignment="1" applyProtection="1">
      <alignment horizontal="center" wrapText="1"/>
      <protection locked="0"/>
    </xf>
    <xf numFmtId="49" fontId="19" fillId="6" borderId="49" xfId="1" applyNumberFormat="1" applyFont="1" applyFill="1" applyBorder="1" applyAlignment="1" applyProtection="1">
      <alignment horizontal="center" wrapText="1"/>
      <protection locked="0"/>
    </xf>
    <xf numFmtId="49" fontId="19" fillId="6" borderId="102" xfId="1" applyNumberFormat="1" applyFont="1" applyFill="1" applyBorder="1" applyAlignment="1" applyProtection="1">
      <alignment horizontal="center" wrapText="1"/>
      <protection locked="0"/>
    </xf>
    <xf numFmtId="49" fontId="19" fillId="6" borderId="50" xfId="1" applyNumberFormat="1" applyFont="1" applyFill="1" applyBorder="1" applyAlignment="1" applyProtection="1">
      <alignment horizontal="center" wrapText="1"/>
      <protection locked="0"/>
    </xf>
    <xf numFmtId="49" fontId="19" fillId="6" borderId="56" xfId="1" applyNumberFormat="1" applyFont="1" applyFill="1" applyBorder="1" applyAlignment="1" applyProtection="1">
      <alignment horizontal="center" wrapText="1"/>
      <protection locked="0"/>
    </xf>
    <xf numFmtId="0" fontId="7" fillId="0" borderId="110" xfId="14" applyBorder="1" applyProtection="1">
      <protection locked="0"/>
    </xf>
    <xf numFmtId="0" fontId="7" fillId="0" borderId="64" xfId="14" applyBorder="1" applyProtection="1">
      <protection locked="0"/>
    </xf>
    <xf numFmtId="0" fontId="7" fillId="0" borderId="91" xfId="14" applyBorder="1" applyProtection="1">
      <protection locked="0"/>
    </xf>
    <xf numFmtId="0" fontId="0" fillId="0" borderId="8" xfId="0" applyBorder="1" applyProtection="1">
      <protection locked="0"/>
    </xf>
    <xf numFmtId="0" fontId="32" fillId="0" borderId="8" xfId="0" applyFont="1" applyBorder="1" applyProtection="1">
      <protection locked="0"/>
    </xf>
    <xf numFmtId="0" fontId="40" fillId="0" borderId="0" xfId="0" applyFont="1" applyProtection="1">
      <protection locked="0"/>
    </xf>
    <xf numFmtId="0" fontId="21" fillId="0" borderId="0" xfId="0" applyFont="1" applyProtection="1">
      <protection locked="0"/>
    </xf>
    <xf numFmtId="0" fontId="7" fillId="0" borderId="114" xfId="14" applyBorder="1" applyProtection="1">
      <protection locked="0"/>
    </xf>
    <xf numFmtId="0" fontId="7" fillId="0" borderId="68" xfId="14" applyBorder="1" applyProtection="1">
      <protection locked="0"/>
    </xf>
    <xf numFmtId="0" fontId="7" fillId="0" borderId="115" xfId="14" applyBorder="1" applyProtection="1">
      <protection locked="0"/>
    </xf>
    <xf numFmtId="0" fontId="7" fillId="0" borderId="116" xfId="14" applyBorder="1" applyProtection="1">
      <protection locked="0"/>
    </xf>
    <xf numFmtId="0" fontId="7" fillId="0" borderId="67" xfId="14" applyBorder="1" applyProtection="1">
      <protection locked="0"/>
    </xf>
    <xf numFmtId="0" fontId="7" fillId="0" borderId="117" xfId="14" applyBorder="1" applyProtection="1">
      <protection locked="0"/>
    </xf>
    <xf numFmtId="0" fontId="48" fillId="0" borderId="0" xfId="0" applyFont="1" applyProtection="1">
      <protection locked="0"/>
    </xf>
    <xf numFmtId="0" fontId="7" fillId="6" borderId="8" xfId="12" applyFill="1" applyBorder="1">
      <alignment horizontal="centerContinuous"/>
    </xf>
    <xf numFmtId="0" fontId="7" fillId="6" borderId="5" xfId="12" applyFill="1" applyBorder="1">
      <alignment horizontal="centerContinuous"/>
    </xf>
    <xf numFmtId="0" fontId="7" fillId="6" borderId="9" xfId="8" applyFill="1" applyBorder="1">
      <alignment horizontal="center"/>
    </xf>
    <xf numFmtId="0" fontId="7" fillId="6" borderId="10" xfId="8" applyFill="1" applyBorder="1">
      <alignment horizontal="center"/>
    </xf>
    <xf numFmtId="43" fontId="7" fillId="7" borderId="3" xfId="1" applyFont="1" applyFill="1" applyBorder="1" applyProtection="1">
      <protection locked="0"/>
    </xf>
    <xf numFmtId="43" fontId="7" fillId="7" borderId="6" xfId="1" applyFont="1" applyFill="1" applyBorder="1" applyProtection="1">
      <protection locked="0"/>
    </xf>
    <xf numFmtId="43" fontId="7" fillId="7" borderId="4" xfId="1" applyFont="1" applyFill="1" applyBorder="1" applyProtection="1">
      <protection locked="0"/>
    </xf>
    <xf numFmtId="167" fontId="7" fillId="7" borderId="3" xfId="1" applyNumberFormat="1" applyFont="1" applyFill="1" applyBorder="1" applyProtection="1">
      <protection locked="0"/>
    </xf>
    <xf numFmtId="0" fontId="7" fillId="6" borderId="16" xfId="8" applyFill="1" applyBorder="1" applyProtection="1">
      <alignment horizontal="center"/>
      <protection locked="0"/>
    </xf>
    <xf numFmtId="0" fontId="7" fillId="6" borderId="113" xfId="8" applyFill="1" applyBorder="1" applyProtection="1">
      <alignment horizontal="center"/>
      <protection locked="0"/>
    </xf>
    <xf numFmtId="0" fontId="7" fillId="0" borderId="0" xfId="0" applyFont="1" applyProtection="1">
      <protection locked="0"/>
    </xf>
    <xf numFmtId="0" fontId="23" fillId="0" borderId="0" xfId="0" applyFont="1" applyAlignment="1" applyProtection="1">
      <alignment horizontal="center"/>
      <protection locked="0"/>
    </xf>
    <xf numFmtId="0" fontId="52" fillId="0" borderId="0" xfId="0" applyFont="1" applyProtection="1">
      <protection locked="0"/>
    </xf>
    <xf numFmtId="0" fontId="52" fillId="0" borderId="0" xfId="0" applyFont="1" applyAlignment="1" applyProtection="1">
      <alignment horizontal="center" vertical="center"/>
      <protection locked="0"/>
    </xf>
    <xf numFmtId="0" fontId="52" fillId="0" borderId="8" xfId="0" applyFont="1" applyBorder="1" applyAlignment="1" applyProtection="1">
      <alignment horizontal="center" vertical="center"/>
      <protection locked="0"/>
    </xf>
    <xf numFmtId="0" fontId="26" fillId="0" borderId="0" xfId="0" applyFont="1" applyProtection="1">
      <protection locked="0"/>
    </xf>
    <xf numFmtId="0" fontId="5" fillId="0" borderId="0" xfId="0" applyFont="1" applyAlignment="1">
      <alignment horizontal="centerContinuous"/>
    </xf>
    <xf numFmtId="0" fontId="5" fillId="0" borderId="0" xfId="0" applyFont="1" applyAlignment="1" applyProtection="1">
      <alignment horizontal="centerContinuous"/>
      <protection locked="0"/>
    </xf>
    <xf numFmtId="0" fontId="15" fillId="2" borderId="0" xfId="0" applyFont="1" applyFill="1"/>
    <xf numFmtId="0" fontId="15" fillId="2" borderId="0" xfId="0" applyFont="1" applyFill="1" applyProtection="1">
      <protection locked="0"/>
    </xf>
    <xf numFmtId="0" fontId="15" fillId="2" borderId="149" xfId="0" applyFont="1" applyFill="1" applyBorder="1" applyProtection="1">
      <protection locked="0"/>
    </xf>
    <xf numFmtId="0" fontId="15" fillId="2" borderId="150" xfId="0" applyFont="1" applyFill="1" applyBorder="1" applyProtection="1">
      <protection locked="0"/>
    </xf>
    <xf numFmtId="0" fontId="15" fillId="2" borderId="151" xfId="0" applyFont="1" applyFill="1" applyBorder="1" applyProtection="1">
      <protection locked="0"/>
    </xf>
    <xf numFmtId="0" fontId="5" fillId="2" borderId="0" xfId="0" applyFont="1" applyFill="1" applyProtection="1">
      <protection locked="0"/>
    </xf>
    <xf numFmtId="0" fontId="5" fillId="2" borderId="0" xfId="0" applyFont="1" applyFill="1"/>
    <xf numFmtId="0" fontId="15" fillId="2" borderId="152" xfId="0" applyFont="1" applyFill="1" applyBorder="1" applyProtection="1">
      <protection locked="0"/>
    </xf>
    <xf numFmtId="0" fontId="15" fillId="2" borderId="153" xfId="0" applyFont="1" applyFill="1" applyBorder="1"/>
    <xf numFmtId="0" fontId="15" fillId="2" borderId="12" xfId="0" applyFont="1" applyFill="1" applyBorder="1"/>
    <xf numFmtId="0" fontId="15" fillId="2" borderId="11" xfId="0" applyFont="1" applyFill="1" applyBorder="1"/>
    <xf numFmtId="0" fontId="15" fillId="2" borderId="7" xfId="0" applyFont="1" applyFill="1" applyBorder="1"/>
    <xf numFmtId="0" fontId="15" fillId="2" borderId="13" xfId="0" applyFont="1" applyFill="1" applyBorder="1"/>
    <xf numFmtId="0" fontId="15" fillId="2" borderId="15" xfId="0" applyFont="1" applyFill="1" applyBorder="1"/>
    <xf numFmtId="0" fontId="15" fillId="2" borderId="10" xfId="0" applyFont="1" applyFill="1" applyBorder="1"/>
    <xf numFmtId="0" fontId="15" fillId="2" borderId="8" xfId="0" applyFont="1" applyFill="1" applyBorder="1"/>
    <xf numFmtId="0" fontId="15" fillId="2" borderId="5" xfId="0" applyFont="1" applyFill="1" applyBorder="1"/>
    <xf numFmtId="0" fontId="15" fillId="2" borderId="0" xfId="0" applyFont="1" applyFill="1" applyAlignment="1" applyProtection="1">
      <alignment horizontal="center" vertical="center"/>
      <protection locked="0"/>
    </xf>
    <xf numFmtId="0" fontId="75" fillId="2" borderId="12" xfId="0" applyFont="1" applyFill="1" applyBorder="1"/>
    <xf numFmtId="0" fontId="75" fillId="2" borderId="13" xfId="0" applyFont="1" applyFill="1" applyBorder="1"/>
    <xf numFmtId="0" fontId="75" fillId="2" borderId="0" xfId="0" applyFont="1" applyFill="1"/>
    <xf numFmtId="0" fontId="15" fillId="2" borderId="154" xfId="0" applyFont="1" applyFill="1" applyBorder="1" applyProtection="1">
      <protection locked="0"/>
    </xf>
    <xf numFmtId="0" fontId="15" fillId="2" borderId="155" xfId="0" applyFont="1" applyFill="1" applyBorder="1"/>
    <xf numFmtId="0" fontId="15" fillId="2" borderId="156" xfId="0" applyFont="1" applyFill="1" applyBorder="1"/>
    <xf numFmtId="0" fontId="15" fillId="2" borderId="149" xfId="0" applyFont="1" applyFill="1" applyBorder="1"/>
    <xf numFmtId="0" fontId="15" fillId="2" borderId="151" xfId="0" applyFont="1" applyFill="1" applyBorder="1"/>
    <xf numFmtId="0" fontId="15" fillId="2" borderId="152" xfId="0" applyFont="1" applyFill="1" applyBorder="1"/>
    <xf numFmtId="0" fontId="15" fillId="2" borderId="4" xfId="0" applyFont="1" applyFill="1" applyBorder="1" applyAlignment="1" applyProtection="1">
      <alignment horizontal="center" vertical="center"/>
      <protection locked="0"/>
    </xf>
    <xf numFmtId="0" fontId="15" fillId="2" borderId="145" xfId="0" applyFont="1" applyFill="1" applyBorder="1"/>
    <xf numFmtId="0" fontId="15" fillId="2" borderId="67" xfId="0" applyFont="1" applyFill="1" applyBorder="1"/>
    <xf numFmtId="0" fontId="15" fillId="2" borderId="158" xfId="0" applyFont="1" applyFill="1" applyBorder="1"/>
    <xf numFmtId="0" fontId="15" fillId="2" borderId="154" xfId="0" applyFont="1" applyFill="1" applyBorder="1"/>
    <xf numFmtId="0" fontId="74" fillId="2" borderId="0" xfId="0" applyFont="1" applyFill="1"/>
    <xf numFmtId="43" fontId="23" fillId="7" borderId="159" xfId="1" applyFont="1" applyFill="1" applyBorder="1" applyAlignment="1" applyProtection="1">
      <alignment horizontal="center" wrapText="1"/>
      <protection locked="0"/>
    </xf>
    <xf numFmtId="43" fontId="23" fillId="7" borderId="160" xfId="1" applyFont="1" applyFill="1" applyBorder="1" applyAlignment="1" applyProtection="1">
      <alignment horizontal="center" wrapText="1"/>
      <protection locked="0"/>
    </xf>
    <xf numFmtId="43" fontId="23" fillId="7" borderId="34" xfId="1" applyFont="1" applyFill="1" applyBorder="1" applyAlignment="1" applyProtection="1">
      <alignment horizontal="center" wrapText="1"/>
      <protection locked="0"/>
    </xf>
    <xf numFmtId="43" fontId="23" fillId="7" borderId="42" xfId="1" applyFont="1" applyFill="1" applyBorder="1" applyAlignment="1" applyProtection="1">
      <alignment horizontal="center" wrapText="1"/>
      <protection locked="0"/>
    </xf>
    <xf numFmtId="43" fontId="23" fillId="7" borderId="108" xfId="1" applyFont="1" applyFill="1" applyBorder="1" applyAlignment="1" applyProtection="1">
      <alignment horizontal="center" wrapText="1"/>
      <protection locked="0"/>
    </xf>
    <xf numFmtId="43" fontId="23" fillId="7" borderId="109" xfId="1" applyFont="1" applyFill="1" applyBorder="1" applyAlignment="1" applyProtection="1">
      <alignment horizontal="center" wrapText="1"/>
      <protection locked="0"/>
    </xf>
    <xf numFmtId="43" fontId="23" fillId="7" borderId="25" xfId="1" applyFont="1" applyFill="1" applyBorder="1" applyProtection="1">
      <protection locked="0"/>
    </xf>
    <xf numFmtId="43" fontId="23" fillId="7" borderId="16" xfId="1" applyFont="1" applyFill="1" applyBorder="1" applyProtection="1">
      <protection locked="0"/>
    </xf>
    <xf numFmtId="43" fontId="23" fillId="7" borderId="4" xfId="1" applyFont="1" applyFill="1" applyBorder="1" applyProtection="1">
      <protection locked="0"/>
    </xf>
    <xf numFmtId="43" fontId="6" fillId="7" borderId="98" xfId="1" applyFont="1" applyFill="1" applyBorder="1" applyAlignment="1" applyProtection="1">
      <alignment wrapText="1"/>
      <protection locked="0"/>
    </xf>
    <xf numFmtId="43" fontId="6" fillId="7" borderId="99" xfId="1" applyFont="1" applyFill="1" applyBorder="1" applyProtection="1">
      <protection locked="0"/>
    </xf>
    <xf numFmtId="43" fontId="6" fillId="7" borderId="100" xfId="1" applyFont="1" applyFill="1" applyBorder="1" applyProtection="1">
      <protection locked="0"/>
    </xf>
    <xf numFmtId="43" fontId="14" fillId="7" borderId="109" xfId="0" applyNumberFormat="1" applyFont="1" applyFill="1" applyBorder="1" applyProtection="1">
      <protection locked="0"/>
    </xf>
    <xf numFmtId="43" fontId="14" fillId="7" borderId="108" xfId="0" applyNumberFormat="1" applyFont="1" applyFill="1" applyBorder="1" applyProtection="1">
      <protection locked="0"/>
    </xf>
    <xf numFmtId="43" fontId="14" fillId="7" borderId="112" xfId="0" applyNumberFormat="1" applyFont="1" applyFill="1" applyBorder="1" applyProtection="1">
      <protection locked="0"/>
    </xf>
    <xf numFmtId="43" fontId="14" fillId="7" borderId="42" xfId="0" applyNumberFormat="1" applyFont="1" applyFill="1" applyBorder="1" applyProtection="1">
      <protection locked="0"/>
    </xf>
    <xf numFmtId="43" fontId="14" fillId="7" borderId="34" xfId="0" applyNumberFormat="1" applyFont="1" applyFill="1" applyBorder="1" applyProtection="1">
      <protection locked="0"/>
    </xf>
    <xf numFmtId="43" fontId="14" fillId="7" borderId="52" xfId="0" applyNumberFormat="1" applyFont="1" applyFill="1" applyBorder="1" applyProtection="1">
      <protection locked="0"/>
    </xf>
    <xf numFmtId="41" fontId="14" fillId="7" borderId="107" xfId="0" applyNumberFormat="1" applyFont="1" applyFill="1" applyBorder="1" applyProtection="1">
      <protection locked="0"/>
    </xf>
    <xf numFmtId="41" fontId="14" fillId="7" borderId="33" xfId="0" applyNumberFormat="1" applyFont="1" applyFill="1" applyBorder="1" applyProtection="1">
      <protection locked="0"/>
    </xf>
    <xf numFmtId="41" fontId="14" fillId="7" borderId="108" xfId="0" applyNumberFormat="1" applyFont="1" applyFill="1" applyBorder="1" applyProtection="1">
      <protection locked="0"/>
    </xf>
    <xf numFmtId="41" fontId="14" fillId="7" borderId="34" xfId="0" applyNumberFormat="1" applyFont="1" applyFill="1" applyBorder="1" applyProtection="1">
      <protection locked="0"/>
    </xf>
    <xf numFmtId="41" fontId="14" fillId="7" borderId="111" xfId="0" applyNumberFormat="1" applyFont="1" applyFill="1" applyBorder="1" applyProtection="1">
      <protection locked="0"/>
    </xf>
    <xf numFmtId="41" fontId="14" fillId="7" borderId="54" xfId="0" applyNumberFormat="1" applyFont="1" applyFill="1" applyBorder="1" applyProtection="1">
      <protection locked="0"/>
    </xf>
    <xf numFmtId="0" fontId="24" fillId="0" borderId="2" xfId="10" applyFont="1" applyBorder="1"/>
    <xf numFmtId="0" fontId="17" fillId="0" borderId="2" xfId="10" applyFont="1" applyBorder="1"/>
    <xf numFmtId="0" fontId="23" fillId="0" borderId="2" xfId="10" applyFont="1" applyBorder="1"/>
    <xf numFmtId="43" fontId="22" fillId="7" borderId="46" xfId="1" applyFont="1" applyFill="1" applyBorder="1" applyProtection="1">
      <protection locked="0"/>
    </xf>
    <xf numFmtId="43" fontId="22" fillId="7" borderId="45" xfId="1" applyFont="1" applyFill="1" applyBorder="1" applyProtection="1">
      <protection locked="0"/>
    </xf>
    <xf numFmtId="43" fontId="22" fillId="7" borderId="33" xfId="1" applyFont="1" applyFill="1" applyBorder="1" applyProtection="1">
      <protection locked="0"/>
    </xf>
    <xf numFmtId="43" fontId="22" fillId="7" borderId="34" xfId="1" applyFont="1" applyFill="1" applyBorder="1" applyProtection="1">
      <protection locked="0"/>
    </xf>
    <xf numFmtId="43" fontId="22" fillId="7" borderId="47" xfId="1" applyFont="1" applyFill="1" applyBorder="1" applyProtection="1">
      <protection locked="0"/>
    </xf>
    <xf numFmtId="43" fontId="22" fillId="7" borderId="52" xfId="1" applyFont="1" applyFill="1" applyBorder="1" applyProtection="1">
      <protection locked="0"/>
    </xf>
    <xf numFmtId="43" fontId="22" fillId="7" borderId="42" xfId="1" applyFont="1" applyFill="1" applyBorder="1" applyProtection="1">
      <protection locked="0"/>
    </xf>
    <xf numFmtId="0" fontId="22" fillId="7" borderId="64" xfId="0" applyFont="1" applyFill="1" applyBorder="1" applyProtection="1">
      <protection locked="0"/>
    </xf>
    <xf numFmtId="0" fontId="5" fillId="0" borderId="0" xfId="0" applyFont="1"/>
    <xf numFmtId="0" fontId="48" fillId="0" borderId="0" xfId="0" applyFont="1"/>
    <xf numFmtId="0" fontId="22" fillId="0" borderId="67" xfId="0" applyFont="1" applyBorder="1"/>
    <xf numFmtId="0" fontId="22" fillId="0" borderId="64" xfId="0" applyFont="1" applyBorder="1"/>
    <xf numFmtId="0" fontId="24" fillId="6" borderId="64" xfId="0" applyFont="1" applyFill="1" applyBorder="1"/>
    <xf numFmtId="0" fontId="0" fillId="0" borderId="0" xfId="0" applyAlignment="1">
      <alignment horizontal="centerContinuous"/>
    </xf>
    <xf numFmtId="43" fontId="0" fillId="0" borderId="0" xfId="1" applyFont="1" applyAlignment="1">
      <alignment horizontal="centerContinuous"/>
    </xf>
    <xf numFmtId="43" fontId="5" fillId="0" borderId="0" xfId="1" applyFont="1" applyAlignment="1">
      <alignment horizontal="center"/>
    </xf>
    <xf numFmtId="43" fontId="0" fillId="0" borderId="0" xfId="1" applyFont="1"/>
    <xf numFmtId="43" fontId="29" fillId="0" borderId="0" xfId="1" applyFont="1"/>
    <xf numFmtId="43" fontId="11" fillId="0" borderId="0" xfId="1" applyFont="1"/>
    <xf numFmtId="0" fontId="25" fillId="0" borderId="0" xfId="0" applyFont="1"/>
    <xf numFmtId="0" fontId="18" fillId="0" borderId="0" xfId="0" applyFont="1"/>
    <xf numFmtId="49" fontId="46" fillId="0" borderId="8" xfId="0" applyNumberFormat="1" applyFont="1" applyBorder="1" applyAlignment="1">
      <alignment horizontal="center"/>
    </xf>
    <xf numFmtId="43" fontId="25" fillId="0" borderId="0" xfId="1" applyFont="1" applyAlignment="1">
      <alignment horizontal="right"/>
    </xf>
    <xf numFmtId="49" fontId="46" fillId="0" borderId="8" xfId="1" applyNumberFormat="1" applyFont="1" applyBorder="1" applyAlignment="1">
      <alignment horizontal="center"/>
    </xf>
    <xf numFmtId="49" fontId="21" fillId="7" borderId="123" xfId="1" applyNumberFormat="1" applyFont="1" applyFill="1" applyBorder="1" applyAlignment="1" applyProtection="1">
      <alignment horizontal="center" wrapText="1"/>
      <protection locked="0"/>
    </xf>
    <xf numFmtId="49" fontId="21" fillId="7" borderId="84" xfId="1" applyNumberFormat="1" applyFont="1" applyFill="1" applyBorder="1" applyAlignment="1" applyProtection="1">
      <alignment horizontal="center" wrapText="1"/>
      <protection locked="0"/>
    </xf>
    <xf numFmtId="49" fontId="41" fillId="7" borderId="85" xfId="0" applyNumberFormat="1" applyFont="1" applyFill="1" applyBorder="1" applyAlignment="1" applyProtection="1">
      <alignment horizontal="center" wrapText="1"/>
      <protection locked="0"/>
    </xf>
    <xf numFmtId="43" fontId="23" fillId="7" borderId="161" xfId="1" applyFont="1" applyFill="1" applyBorder="1" applyAlignment="1" applyProtection="1">
      <alignment horizontal="center" wrapText="1"/>
      <protection locked="0"/>
    </xf>
    <xf numFmtId="43" fontId="23" fillId="7" borderId="54" xfId="1" applyFont="1" applyFill="1" applyBorder="1" applyAlignment="1" applyProtection="1">
      <alignment horizontal="center" wrapText="1"/>
      <protection locked="0"/>
    </xf>
    <xf numFmtId="43" fontId="23" fillId="7" borderId="54" xfId="1" applyFont="1" applyFill="1" applyBorder="1" applyProtection="1">
      <protection locked="0"/>
    </xf>
    <xf numFmtId="43" fontId="23" fillId="7" borderId="34" xfId="1" applyFont="1" applyFill="1" applyBorder="1" applyProtection="1">
      <protection locked="0"/>
    </xf>
    <xf numFmtId="43" fontId="23" fillId="7" borderId="42" xfId="1" applyFont="1" applyFill="1" applyBorder="1" applyProtection="1">
      <protection locked="0"/>
    </xf>
    <xf numFmtId="0" fontId="22" fillId="7" borderId="2" xfId="10" applyFont="1" applyFill="1" applyBorder="1" applyProtection="1">
      <protection locked="0"/>
    </xf>
    <xf numFmtId="0" fontId="22" fillId="7" borderId="3" xfId="0" applyFont="1" applyFill="1" applyBorder="1" applyProtection="1">
      <protection locked="0"/>
    </xf>
    <xf numFmtId="0" fontId="0" fillId="0" borderId="0" xfId="0" applyAlignment="1" applyProtection="1">
      <alignment horizontal="centerContinuous"/>
      <protection locked="0"/>
    </xf>
    <xf numFmtId="0" fontId="5" fillId="0" borderId="0" xfId="0" applyFont="1" applyProtection="1">
      <protection locked="0"/>
    </xf>
    <xf numFmtId="43" fontId="28" fillId="0" borderId="0" xfId="1" applyFont="1" applyProtection="1">
      <protection locked="0"/>
    </xf>
    <xf numFmtId="43" fontId="29" fillId="0" borderId="0" xfId="1" applyFont="1" applyProtection="1">
      <protection locked="0"/>
    </xf>
    <xf numFmtId="43" fontId="11" fillId="0" borderId="0" xfId="1" applyFont="1" applyProtection="1">
      <protection locked="0"/>
    </xf>
    <xf numFmtId="0" fontId="18" fillId="0" borderId="0" xfId="0" applyFont="1" applyProtection="1">
      <protection locked="0"/>
    </xf>
    <xf numFmtId="0" fontId="22" fillId="6" borderId="120" xfId="0" applyFont="1" applyFill="1" applyBorder="1" applyAlignment="1" applyProtection="1">
      <alignment horizontal="center"/>
      <protection locked="0"/>
    </xf>
    <xf numFmtId="0" fontId="24" fillId="0" borderId="0" xfId="0" applyFont="1" applyProtection="1">
      <protection locked="0"/>
    </xf>
    <xf numFmtId="0" fontId="49" fillId="0" borderId="0" xfId="0" applyFont="1" applyAlignment="1" applyProtection="1">
      <alignment horizontal="left" wrapText="1"/>
      <protection locked="0"/>
    </xf>
    <xf numFmtId="0" fontId="6" fillId="0" borderId="0" xfId="0" applyFont="1" applyAlignment="1" applyProtection="1">
      <alignment horizontal="left"/>
      <protection locked="0"/>
    </xf>
    <xf numFmtId="0" fontId="7" fillId="0" borderId="0" xfId="0" applyFont="1" applyAlignment="1" applyProtection="1">
      <alignment horizontal="left"/>
      <protection locked="0"/>
    </xf>
    <xf numFmtId="5" fontId="7" fillId="0" borderId="0" xfId="16" applyBorder="1" applyProtection="1">
      <protection locked="0"/>
    </xf>
    <xf numFmtId="0" fontId="8" fillId="0" borderId="0" xfId="9" applyBorder="1" applyProtection="1">
      <protection locked="0"/>
    </xf>
    <xf numFmtId="43" fontId="0" fillId="2" borderId="0" xfId="1" applyFont="1" applyFill="1" applyProtection="1">
      <protection locked="0"/>
    </xf>
    <xf numFmtId="0" fontId="23" fillId="0" borderId="0" xfId="0" applyFont="1" applyAlignment="1" applyProtection="1">
      <alignment horizontal="left"/>
      <protection locked="0"/>
    </xf>
    <xf numFmtId="0" fontId="23" fillId="0" borderId="0" xfId="0" applyFont="1" applyProtection="1">
      <protection locked="0"/>
    </xf>
    <xf numFmtId="49" fontId="51" fillId="0" borderId="0" xfId="0" applyNumberFormat="1" applyFont="1" applyAlignment="1" applyProtection="1">
      <alignment vertical="center"/>
      <protection locked="0"/>
    </xf>
    <xf numFmtId="0" fontId="53" fillId="0" borderId="0" xfId="0" applyFont="1" applyProtection="1">
      <protection locked="0"/>
    </xf>
    <xf numFmtId="43" fontId="53" fillId="0" borderId="0" xfId="1" applyFont="1" applyProtection="1">
      <protection locked="0"/>
    </xf>
    <xf numFmtId="0" fontId="52" fillId="0" borderId="0" xfId="5" applyFont="1" applyProtection="1">
      <alignment horizontal="right"/>
      <protection locked="0"/>
    </xf>
    <xf numFmtId="49" fontId="50" fillId="0" borderId="0" xfId="0" applyNumberFormat="1" applyFont="1" applyAlignment="1" applyProtection="1">
      <alignment vertical="center"/>
      <protection locked="0"/>
    </xf>
    <xf numFmtId="0" fontId="52" fillId="0" borderId="0" xfId="12" applyFont="1" applyBorder="1" applyAlignment="1" applyProtection="1">
      <alignment horizontal="right"/>
      <protection locked="0"/>
    </xf>
    <xf numFmtId="43" fontId="53" fillId="0" borderId="8" xfId="1" applyFont="1" applyBorder="1" applyProtection="1">
      <protection locked="0"/>
    </xf>
    <xf numFmtId="0" fontId="23" fillId="0" borderId="0" xfId="12" applyFont="1" applyBorder="1" applyProtection="1">
      <alignment horizontal="centerContinuous"/>
      <protection locked="0"/>
    </xf>
    <xf numFmtId="49" fontId="51" fillId="0" borderId="0" xfId="0" applyNumberFormat="1" applyFont="1" applyAlignment="1" applyProtection="1">
      <alignment horizontal="left" vertical="center"/>
      <protection locked="0"/>
    </xf>
    <xf numFmtId="43" fontId="28" fillId="0" borderId="0" xfId="1" applyFont="1"/>
    <xf numFmtId="0" fontId="25" fillId="0" borderId="0" xfId="0" applyFont="1" applyAlignment="1">
      <alignment horizontal="right"/>
    </xf>
    <xf numFmtId="0" fontId="46" fillId="0" borderId="8" xfId="0" applyFont="1" applyBorder="1"/>
    <xf numFmtId="0" fontId="0" fillId="6" borderId="119" xfId="0" applyFill="1" applyBorder="1"/>
    <xf numFmtId="0" fontId="23" fillId="6" borderId="40" xfId="0" applyFont="1" applyFill="1" applyBorder="1" applyAlignment="1">
      <alignment horizontal="left" vertical="center"/>
    </xf>
    <xf numFmtId="0" fontId="23" fillId="6" borderId="40" xfId="0" applyFont="1" applyFill="1" applyBorder="1" applyAlignment="1">
      <alignment horizontal="left" wrapText="1"/>
    </xf>
    <xf numFmtId="0" fontId="19" fillId="6" borderId="75" xfId="1" applyNumberFormat="1" applyFont="1" applyFill="1" applyBorder="1" applyAlignment="1">
      <alignment horizontal="center" vertical="center" wrapText="1"/>
    </xf>
    <xf numFmtId="0" fontId="21" fillId="6" borderId="31" xfId="1" applyNumberFormat="1" applyFont="1" applyFill="1" applyBorder="1" applyAlignment="1">
      <alignment horizontal="center" wrapText="1"/>
    </xf>
    <xf numFmtId="0" fontId="0" fillId="6" borderId="120" xfId="0" applyFill="1" applyBorder="1"/>
    <xf numFmtId="0" fontId="23" fillId="6" borderId="68" xfId="0" applyFont="1" applyFill="1" applyBorder="1" applyAlignment="1">
      <alignment horizontal="left" vertical="center"/>
    </xf>
    <xf numFmtId="0" fontId="23" fillId="6" borderId="68" xfId="0" applyFont="1" applyFill="1" applyBorder="1" applyAlignment="1">
      <alignment horizontal="left" wrapText="1"/>
    </xf>
    <xf numFmtId="0" fontId="21" fillId="6" borderId="80" xfId="1" applyNumberFormat="1" applyFont="1" applyFill="1" applyBorder="1" applyAlignment="1">
      <alignment horizontal="center" wrapText="1"/>
    </xf>
    <xf numFmtId="0" fontId="21" fillId="6" borderId="49" xfId="1" applyNumberFormat="1" applyFont="1" applyFill="1" applyBorder="1" applyAlignment="1">
      <alignment horizontal="center" wrapText="1"/>
    </xf>
    <xf numFmtId="0" fontId="22" fillId="6" borderId="120" xfId="0" applyFont="1" applyFill="1" applyBorder="1" applyAlignment="1">
      <alignment horizontal="center"/>
    </xf>
    <xf numFmtId="43" fontId="22" fillId="0" borderId="76" xfId="1" applyFont="1" applyBorder="1"/>
    <xf numFmtId="43" fontId="22" fillId="0" borderId="77" xfId="1" applyFont="1" applyBorder="1"/>
    <xf numFmtId="43" fontId="24" fillId="6" borderId="77" xfId="1" applyFont="1" applyFill="1" applyBorder="1"/>
    <xf numFmtId="43" fontId="24" fillId="6" borderId="34" xfId="1" applyFont="1" applyFill="1" applyBorder="1"/>
    <xf numFmtId="43" fontId="24" fillId="6" borderId="42" xfId="1" applyFont="1" applyFill="1" applyBorder="1"/>
    <xf numFmtId="43" fontId="22" fillId="0" borderId="34" xfId="1" applyFont="1" applyBorder="1"/>
    <xf numFmtId="43" fontId="22" fillId="0" borderId="52" xfId="1" applyFont="1" applyBorder="1"/>
    <xf numFmtId="43" fontId="22" fillId="0" borderId="42" xfId="1" applyFont="1" applyBorder="1"/>
    <xf numFmtId="0" fontId="22" fillId="6" borderId="121" xfId="0" applyFont="1" applyFill="1" applyBorder="1" applyAlignment="1">
      <alignment horizontal="center"/>
    </xf>
    <xf numFmtId="0" fontId="24" fillId="6" borderId="66" xfId="0" applyFont="1" applyFill="1" applyBorder="1"/>
    <xf numFmtId="43" fontId="24" fillId="6" borderId="78" xfId="1" applyFont="1" applyFill="1" applyBorder="1"/>
    <xf numFmtId="43" fontId="24" fillId="6" borderId="43" xfId="1" applyFont="1" applyFill="1" applyBorder="1"/>
    <xf numFmtId="43" fontId="24" fillId="6" borderId="95" xfId="1" applyFont="1" applyFill="1" applyBorder="1"/>
    <xf numFmtId="43" fontId="24" fillId="6" borderId="44" xfId="1" applyFont="1" applyFill="1" applyBorder="1"/>
    <xf numFmtId="43" fontId="22" fillId="0" borderId="45" xfId="1" applyFont="1" applyBorder="1"/>
    <xf numFmtId="43" fontId="22" fillId="0" borderId="51" xfId="1" applyFont="1" applyBorder="1"/>
    <xf numFmtId="43" fontId="22" fillId="0" borderId="47" xfId="1" applyFont="1" applyBorder="1"/>
    <xf numFmtId="0" fontId="69" fillId="0" borderId="0" xfId="0" applyFont="1"/>
    <xf numFmtId="0" fontId="0" fillId="6" borderId="124" xfId="0" applyFill="1" applyBorder="1"/>
    <xf numFmtId="0" fontId="23" fillId="6" borderId="125" xfId="0" applyFont="1" applyFill="1" applyBorder="1" applyAlignment="1">
      <alignment horizontal="left" vertical="center"/>
    </xf>
    <xf numFmtId="0" fontId="23" fillId="6" borderId="125" xfId="0" applyFont="1" applyFill="1" applyBorder="1" applyAlignment="1">
      <alignment horizontal="left" wrapText="1"/>
    </xf>
    <xf numFmtId="0" fontId="19" fillId="9" borderId="126" xfId="1" applyNumberFormat="1" applyFont="1" applyFill="1" applyBorder="1" applyAlignment="1">
      <alignment horizontal="center" vertical="center" wrapText="1"/>
    </xf>
    <xf numFmtId="0" fontId="21" fillId="6" borderId="127" xfId="1" applyNumberFormat="1" applyFont="1" applyFill="1" applyBorder="1" applyAlignment="1">
      <alignment horizontal="center" wrapText="1"/>
    </xf>
    <xf numFmtId="0" fontId="21" fillId="6" borderId="128" xfId="1" applyNumberFormat="1" applyFont="1" applyFill="1" applyBorder="1" applyAlignment="1">
      <alignment horizontal="center" wrapText="1"/>
    </xf>
    <xf numFmtId="0" fontId="0" fillId="6" borderId="129" xfId="0" applyFill="1" applyBorder="1"/>
    <xf numFmtId="0" fontId="21" fillId="6" borderId="130" xfId="1" applyNumberFormat="1" applyFont="1" applyFill="1" applyBorder="1" applyAlignment="1">
      <alignment horizontal="center" wrapText="1"/>
    </xf>
    <xf numFmtId="0" fontId="22" fillId="2" borderId="129" xfId="0" applyFont="1" applyFill="1" applyBorder="1" applyAlignment="1">
      <alignment horizontal="center"/>
    </xf>
    <xf numFmtId="0" fontId="22" fillId="2" borderId="67" xfId="0" applyFont="1" applyFill="1" applyBorder="1"/>
    <xf numFmtId="0" fontId="22" fillId="2" borderId="0" xfId="0" applyFont="1" applyFill="1"/>
    <xf numFmtId="9" fontId="22" fillId="2" borderId="164" xfId="20" applyFont="1" applyFill="1" applyBorder="1"/>
    <xf numFmtId="9" fontId="22" fillId="2" borderId="53" xfId="20" applyFont="1" applyFill="1" applyBorder="1"/>
    <xf numFmtId="0" fontId="22" fillId="2" borderId="64" xfId="0" applyFont="1" applyFill="1" applyBorder="1"/>
    <xf numFmtId="9" fontId="22" fillId="2" borderId="77" xfId="20" applyFont="1" applyFill="1" applyBorder="1"/>
    <xf numFmtId="9" fontId="22" fillId="2" borderId="131" xfId="20" applyFont="1" applyFill="1" applyBorder="1"/>
    <xf numFmtId="0" fontId="22" fillId="2" borderId="132" xfId="0" applyFont="1" applyFill="1" applyBorder="1" applyAlignment="1">
      <alignment horizontal="center"/>
    </xf>
    <xf numFmtId="0" fontId="24" fillId="2" borderId="133" xfId="0" applyFont="1" applyFill="1" applyBorder="1"/>
    <xf numFmtId="10" fontId="24" fillId="2" borderId="134" xfId="20" applyNumberFormat="1" applyFont="1" applyFill="1" applyBorder="1"/>
    <xf numFmtId="10" fontId="24" fillId="2" borderId="135" xfId="20" applyNumberFormat="1" applyFont="1" applyFill="1" applyBorder="1"/>
    <xf numFmtId="10" fontId="24" fillId="2" borderId="136" xfId="20" applyNumberFormat="1" applyFont="1" applyFill="1" applyBorder="1"/>
    <xf numFmtId="10" fontId="24" fillId="2" borderId="136" xfId="1" applyNumberFormat="1" applyFont="1" applyFill="1" applyBorder="1"/>
    <xf numFmtId="10" fontId="24" fillId="2" borderId="137" xfId="1" applyNumberFormat="1" applyFont="1" applyFill="1" applyBorder="1"/>
    <xf numFmtId="0" fontId="22" fillId="6" borderId="140" xfId="0" applyFont="1" applyFill="1" applyBorder="1"/>
    <xf numFmtId="0" fontId="17" fillId="6" borderId="143" xfId="0" applyFont="1" applyFill="1" applyBorder="1" applyAlignment="1">
      <alignment horizontal="left" vertical="center"/>
    </xf>
    <xf numFmtId="0" fontId="23" fillId="6" borderId="138" xfId="0" applyFont="1" applyFill="1" applyBorder="1" applyAlignment="1">
      <alignment horizontal="left" wrapText="1"/>
    </xf>
    <xf numFmtId="0" fontId="24" fillId="9" borderId="126" xfId="1" applyNumberFormat="1" applyFont="1" applyFill="1" applyBorder="1" applyAlignment="1">
      <alignment horizontal="center" vertical="center" wrapText="1"/>
    </xf>
    <xf numFmtId="0" fontId="22" fillId="2" borderId="145" xfId="0" applyFont="1" applyFill="1" applyBorder="1"/>
    <xf numFmtId="0" fontId="23" fillId="2" borderId="116" xfId="0" applyFont="1" applyFill="1" applyBorder="1" applyAlignment="1">
      <alignment horizontal="left" vertical="center"/>
    </xf>
    <xf numFmtId="0" fontId="23" fillId="2" borderId="117" xfId="0" applyFont="1" applyFill="1" applyBorder="1" applyAlignment="1">
      <alignment horizontal="left" wrapText="1"/>
    </xf>
    <xf numFmtId="43" fontId="22" fillId="10" borderId="76" xfId="1" applyFont="1" applyFill="1" applyBorder="1" applyAlignment="1">
      <alignment horizontal="center" vertical="center" wrapText="1"/>
    </xf>
    <xf numFmtId="0" fontId="22" fillId="2" borderId="141" xfId="0" applyFont="1" applyFill="1" applyBorder="1"/>
    <xf numFmtId="0" fontId="23" fillId="2" borderId="110" xfId="0" applyFont="1" applyFill="1" applyBorder="1" applyAlignment="1">
      <alignment horizontal="left" vertical="center"/>
    </xf>
    <xf numFmtId="0" fontId="23" fillId="2" borderId="91" xfId="0" applyFont="1" applyFill="1" applyBorder="1" applyAlignment="1">
      <alignment horizontal="left" wrapText="1"/>
    </xf>
    <xf numFmtId="43" fontId="22" fillId="0" borderId="77" xfId="1" applyFont="1" applyBorder="1" applyAlignment="1">
      <alignment horizontal="center" vertical="center" wrapText="1"/>
    </xf>
    <xf numFmtId="43" fontId="22" fillId="2" borderId="77" xfId="1" applyFont="1" applyFill="1" applyBorder="1" applyAlignment="1">
      <alignment horizontal="center" wrapText="1"/>
    </xf>
    <xf numFmtId="0" fontId="24" fillId="2" borderId="142" xfId="0" applyFont="1" applyFill="1" applyBorder="1" applyAlignment="1">
      <alignment horizontal="center"/>
    </xf>
    <xf numFmtId="0" fontId="24" fillId="2" borderId="144" xfId="0" applyFont="1" applyFill="1" applyBorder="1"/>
    <xf numFmtId="0" fontId="24" fillId="2" borderId="139" xfId="0" applyFont="1" applyFill="1" applyBorder="1"/>
    <xf numFmtId="43" fontId="22" fillId="2" borderId="134" xfId="1" applyFont="1" applyFill="1" applyBorder="1"/>
    <xf numFmtId="0" fontId="12" fillId="0" borderId="0" xfId="0" applyFont="1" applyAlignment="1" applyProtection="1">
      <alignment horizontal="centerContinuous"/>
      <protection locked="0"/>
    </xf>
    <xf numFmtId="0" fontId="38" fillId="0" borderId="0" xfId="0" applyFont="1" applyProtection="1">
      <protection locked="0"/>
    </xf>
    <xf numFmtId="0" fontId="37" fillId="0" borderId="0" xfId="0" applyFont="1" applyAlignment="1" applyProtection="1">
      <alignment horizontal="left"/>
      <protection locked="0"/>
    </xf>
    <xf numFmtId="9" fontId="22" fillId="0" borderId="0" xfId="20" applyFont="1" applyAlignment="1" applyProtection="1">
      <alignment horizontal="left"/>
      <protection locked="0"/>
    </xf>
    <xf numFmtId="0" fontId="22" fillId="0" borderId="0" xfId="0" applyFont="1" applyAlignment="1" applyProtection="1">
      <alignment horizontal="right"/>
      <protection locked="0"/>
    </xf>
    <xf numFmtId="0" fontId="37" fillId="0" borderId="0" xfId="0" applyFont="1" applyAlignment="1" applyProtection="1">
      <alignment horizontal="left" wrapText="1"/>
      <protection locked="0"/>
    </xf>
    <xf numFmtId="0" fontId="9" fillId="2" borderId="0" xfId="0" applyFont="1" applyFill="1" applyAlignment="1" applyProtection="1">
      <alignment horizontal="left" wrapText="1"/>
      <protection locked="0"/>
    </xf>
    <xf numFmtId="0" fontId="0" fillId="0" borderId="58" xfId="0" applyBorder="1" applyProtection="1">
      <protection locked="0"/>
    </xf>
    <xf numFmtId="0" fontId="5" fillId="0" borderId="0" xfId="0" applyFont="1" applyAlignment="1">
      <alignment horizontal="center"/>
    </xf>
    <xf numFmtId="49" fontId="25" fillId="0" borderId="0" xfId="1" applyNumberFormat="1" applyFont="1" applyAlignment="1">
      <alignment horizontal="right"/>
    </xf>
    <xf numFmtId="49" fontId="25" fillId="0" borderId="0" xfId="1" applyNumberFormat="1" applyFont="1" applyAlignment="1">
      <alignment horizontal="left"/>
    </xf>
    <xf numFmtId="0" fontId="22" fillId="0" borderId="63" xfId="0" applyFont="1" applyBorder="1"/>
    <xf numFmtId="0" fontId="22" fillId="0" borderId="118" xfId="0" applyFont="1" applyBorder="1"/>
    <xf numFmtId="0" fontId="22" fillId="0" borderId="97" xfId="0" applyFont="1" applyBorder="1"/>
    <xf numFmtId="0" fontId="22" fillId="0" borderId="65" xfId="0" applyFont="1" applyBorder="1"/>
    <xf numFmtId="0" fontId="22" fillId="0" borderId="66" xfId="0" applyFont="1" applyBorder="1"/>
    <xf numFmtId="0" fontId="12" fillId="0" borderId="0" xfId="0" applyFont="1" applyProtection="1">
      <protection locked="0"/>
    </xf>
    <xf numFmtId="0" fontId="13" fillId="0" borderId="0" xfId="0" applyFont="1" applyProtection="1">
      <protection locked="0"/>
    </xf>
    <xf numFmtId="0" fontId="12" fillId="0" borderId="0" xfId="0" applyFont="1" applyAlignment="1" applyProtection="1">
      <alignment wrapText="1"/>
      <protection locked="0"/>
    </xf>
    <xf numFmtId="43" fontId="7" fillId="0" borderId="11" xfId="1" applyFont="1" applyBorder="1" applyAlignment="1" applyProtection="1">
      <alignment horizontal="center"/>
      <protection locked="0"/>
    </xf>
    <xf numFmtId="0" fontId="7" fillId="0" borderId="0" xfId="8" applyBorder="1" applyProtection="1">
      <alignment horizontal="center"/>
      <protection locked="0"/>
    </xf>
    <xf numFmtId="4" fontId="0" fillId="0" borderId="0" xfId="0" applyNumberFormat="1" applyProtection="1">
      <protection locked="0"/>
    </xf>
    <xf numFmtId="7" fontId="0" fillId="0" borderId="0" xfId="0" applyNumberFormat="1" applyProtection="1">
      <protection locked="0"/>
    </xf>
    <xf numFmtId="0" fontId="10" fillId="0" borderId="0" xfId="0" applyFont="1" applyAlignment="1">
      <alignment horizontal="centerContinuous"/>
    </xf>
    <xf numFmtId="0" fontId="6" fillId="0" borderId="0" xfId="0" applyFont="1" applyAlignment="1">
      <alignment horizontal="centerContinuous"/>
    </xf>
    <xf numFmtId="0" fontId="11" fillId="0" borderId="0" xfId="0" applyFont="1" applyAlignment="1">
      <alignment horizontal="left"/>
    </xf>
    <xf numFmtId="0" fontId="12" fillId="0" borderId="0" xfId="0" applyFont="1" applyAlignment="1">
      <alignment horizontal="centerContinuous"/>
    </xf>
    <xf numFmtId="0" fontId="13" fillId="0" borderId="0" xfId="0" applyFont="1" applyAlignment="1">
      <alignment horizontal="centerContinuous"/>
    </xf>
    <xf numFmtId="49" fontId="35" fillId="7" borderId="31" xfId="1" applyNumberFormat="1" applyFont="1" applyFill="1" applyBorder="1" applyAlignment="1" applyProtection="1">
      <alignment horizontal="center" vertical="center" wrapText="1"/>
      <protection locked="0"/>
    </xf>
    <xf numFmtId="49" fontId="35" fillId="7" borderId="32" xfId="1" applyNumberFormat="1" applyFont="1" applyFill="1" applyBorder="1" applyAlignment="1" applyProtection="1">
      <alignment horizontal="center" vertical="center" wrapText="1"/>
      <protection locked="0"/>
    </xf>
    <xf numFmtId="43" fontId="0" fillId="6" borderId="27" xfId="1" applyFont="1" applyFill="1" applyBorder="1" applyAlignment="1">
      <alignment wrapText="1"/>
    </xf>
    <xf numFmtId="43" fontId="0" fillId="6" borderId="28" xfId="1" applyFont="1" applyFill="1" applyBorder="1"/>
    <xf numFmtId="43" fontId="0" fillId="6" borderId="29" xfId="1" applyFont="1" applyFill="1" applyBorder="1"/>
    <xf numFmtId="43" fontId="22" fillId="6" borderId="73" xfId="1" applyFont="1" applyFill="1" applyBorder="1" applyProtection="1">
      <protection locked="0"/>
    </xf>
    <xf numFmtId="43" fontId="17" fillId="6" borderId="73" xfId="1" applyFont="1" applyFill="1" applyBorder="1" applyProtection="1">
      <protection locked="0"/>
    </xf>
    <xf numFmtId="43" fontId="34" fillId="6" borderId="73" xfId="1" applyFont="1" applyFill="1" applyBorder="1" applyProtection="1">
      <protection locked="0"/>
    </xf>
    <xf numFmtId="0" fontId="22" fillId="6" borderId="74" xfId="0" applyFont="1" applyFill="1" applyBorder="1" applyProtection="1">
      <protection locked="0"/>
    </xf>
    <xf numFmtId="43" fontId="23" fillId="7" borderId="108" xfId="0" applyNumberFormat="1" applyFont="1" applyFill="1" applyBorder="1" applyAlignment="1" applyProtection="1">
      <alignment horizontal="center" wrapText="1"/>
      <protection locked="0"/>
    </xf>
    <xf numFmtId="43" fontId="23" fillId="7" borderId="34" xfId="0" applyNumberFormat="1" applyFont="1" applyFill="1" applyBorder="1" applyAlignment="1" applyProtection="1">
      <alignment horizontal="center" wrapText="1"/>
      <protection locked="0"/>
    </xf>
    <xf numFmtId="0" fontId="17" fillId="6" borderId="39" xfId="0" applyFont="1" applyFill="1" applyBorder="1" applyAlignment="1">
      <alignment vertical="center"/>
    </xf>
    <xf numFmtId="0" fontId="17" fillId="6" borderId="40" xfId="0" applyFont="1" applyFill="1" applyBorder="1" applyAlignment="1">
      <alignment vertical="center"/>
    </xf>
    <xf numFmtId="0" fontId="34" fillId="6" borderId="119" xfId="0" applyFont="1" applyFill="1" applyBorder="1" applyAlignment="1">
      <alignment horizontal="center" vertical="center"/>
    </xf>
    <xf numFmtId="0" fontId="17" fillId="6" borderId="118" xfId="0" applyFont="1" applyFill="1" applyBorder="1" applyAlignment="1">
      <alignment vertical="center"/>
    </xf>
    <xf numFmtId="0" fontId="17" fillId="6" borderId="122" xfId="0" applyFont="1" applyFill="1" applyBorder="1" applyAlignment="1">
      <alignment vertical="center"/>
    </xf>
    <xf numFmtId="0" fontId="17" fillId="6" borderId="162" xfId="0" applyFont="1" applyFill="1" applyBorder="1" applyAlignment="1">
      <alignment horizontal="left" vertical="center"/>
    </xf>
    <xf numFmtId="49" fontId="37" fillId="7" borderId="62" xfId="0" applyNumberFormat="1" applyFont="1" applyFill="1" applyBorder="1" applyAlignment="1" applyProtection="1">
      <alignment horizontal="center" wrapText="1"/>
      <protection locked="0"/>
    </xf>
    <xf numFmtId="0" fontId="24" fillId="6" borderId="72" xfId="0" applyFont="1" applyFill="1" applyBorder="1" applyAlignment="1">
      <alignment horizontal="left"/>
    </xf>
    <xf numFmtId="43" fontId="22" fillId="6" borderId="73" xfId="1" applyFont="1" applyFill="1" applyBorder="1"/>
    <xf numFmtId="43" fontId="17" fillId="6" borderId="73" xfId="1" applyFont="1" applyFill="1" applyBorder="1"/>
    <xf numFmtId="43" fontId="34" fillId="6" borderId="73" xfId="1" applyFont="1" applyFill="1" applyBorder="1"/>
    <xf numFmtId="0" fontId="22" fillId="6" borderId="74" xfId="0" applyFont="1" applyFill="1" applyBorder="1"/>
    <xf numFmtId="0" fontId="17" fillId="2" borderId="58" xfId="0" applyFont="1" applyFill="1" applyBorder="1" applyAlignment="1">
      <alignment vertical="center"/>
    </xf>
    <xf numFmtId="0" fontId="17" fillId="2" borderId="0" xfId="0" applyFont="1" applyFill="1" applyAlignment="1">
      <alignment vertical="center"/>
    </xf>
    <xf numFmtId="43" fontId="23" fillId="0" borderId="163" xfId="2" applyNumberFormat="1" applyFont="1" applyBorder="1" applyAlignment="1">
      <alignment horizontal="left" vertical="center"/>
    </xf>
    <xf numFmtId="43" fontId="23" fillId="0" borderId="33" xfId="2" applyNumberFormat="1" applyFont="1" applyBorder="1" applyAlignment="1">
      <alignment horizontal="left" vertical="center"/>
    </xf>
    <xf numFmtId="43" fontId="23" fillId="0" borderId="82" xfId="1" applyFont="1" applyBorder="1" applyAlignment="1">
      <alignment horizontal="left" vertical="center"/>
    </xf>
    <xf numFmtId="0" fontId="22" fillId="0" borderId="58" xfId="0" applyFont="1" applyBorder="1" applyAlignment="1">
      <alignment horizontal="left"/>
    </xf>
    <xf numFmtId="0" fontId="22" fillId="0" borderId="0" xfId="0" applyFont="1"/>
    <xf numFmtId="0" fontId="22" fillId="0" borderId="58" xfId="0" applyFont="1" applyBorder="1"/>
    <xf numFmtId="43" fontId="23" fillId="0" borderId="82" xfId="1" applyFont="1" applyBorder="1"/>
    <xf numFmtId="43" fontId="23" fillId="0" borderId="82" xfId="2" applyNumberFormat="1" applyFont="1" applyBorder="1" applyAlignment="1">
      <alignment horizontal="left" vertical="center"/>
    </xf>
    <xf numFmtId="9" fontId="23" fillId="0" borderId="33" xfId="20" applyFont="1" applyBorder="1"/>
    <xf numFmtId="43" fontId="23" fillId="2" borderId="33" xfId="1" applyFont="1" applyFill="1" applyBorder="1"/>
    <xf numFmtId="0" fontId="22" fillId="0" borderId="8" xfId="0" applyFont="1" applyBorder="1"/>
    <xf numFmtId="0" fontId="22" fillId="0" borderId="81" xfId="0" applyFont="1" applyBorder="1"/>
    <xf numFmtId="0" fontId="22" fillId="0" borderId="19" xfId="0" applyFont="1" applyBorder="1"/>
    <xf numFmtId="43" fontId="24" fillId="6" borderId="73" xfId="1" applyFont="1" applyFill="1" applyBorder="1"/>
    <xf numFmtId="43" fontId="23" fillId="0" borderId="107" xfId="0" applyNumberFormat="1" applyFont="1" applyBorder="1" applyAlignment="1">
      <alignment horizontal="left" vertical="center"/>
    </xf>
    <xf numFmtId="43" fontId="23" fillId="0" borderId="33" xfId="0" applyNumberFormat="1" applyFont="1" applyBorder="1" applyAlignment="1">
      <alignment horizontal="left" vertical="center"/>
    </xf>
    <xf numFmtId="43" fontId="23" fillId="0" borderId="33" xfId="1" applyFont="1" applyBorder="1" applyAlignment="1">
      <alignment horizontal="left" vertical="center"/>
    </xf>
    <xf numFmtId="43" fontId="23" fillId="0" borderId="33" xfId="1" applyFont="1" applyBorder="1"/>
    <xf numFmtId="43" fontId="23" fillId="2" borderId="34" xfId="1" applyFont="1" applyFill="1" applyBorder="1" applyAlignment="1">
      <alignment horizontal="center" wrapText="1"/>
    </xf>
    <xf numFmtId="43" fontId="23" fillId="2" borderId="42" xfId="1" applyFont="1" applyFill="1" applyBorder="1" applyAlignment="1">
      <alignment horizontal="center" wrapText="1"/>
    </xf>
    <xf numFmtId="43" fontId="23" fillId="2" borderId="34" xfId="1" applyFont="1" applyFill="1" applyBorder="1"/>
    <xf numFmtId="43" fontId="23" fillId="2" borderId="42" xfId="1" applyFont="1" applyFill="1" applyBorder="1"/>
    <xf numFmtId="9" fontId="23" fillId="0" borderId="34" xfId="20" applyFont="1" applyBorder="1"/>
    <xf numFmtId="9" fontId="23" fillId="0" borderId="42" xfId="20" applyFont="1" applyBorder="1"/>
    <xf numFmtId="43" fontId="24" fillId="6" borderId="81" xfId="1" applyFont="1" applyFill="1" applyBorder="1" applyAlignment="1">
      <alignment horizontal="left"/>
    </xf>
    <xf numFmtId="43" fontId="22" fillId="0" borderId="53" xfId="1" applyFont="1" applyBorder="1"/>
    <xf numFmtId="43" fontId="22" fillId="0" borderId="54" xfId="1" applyFont="1" applyBorder="1"/>
    <xf numFmtId="0" fontId="5" fillId="0" borderId="0" xfId="0" applyFont="1" applyAlignment="1" applyProtection="1">
      <alignment horizontal="center"/>
      <protection locked="0"/>
    </xf>
    <xf numFmtId="0" fontId="0" fillId="0" borderId="3" xfId="0" applyBorder="1" applyProtection="1">
      <protection locked="0"/>
    </xf>
    <xf numFmtId="0" fontId="25" fillId="0" borderId="0" xfId="0" applyFont="1" applyAlignment="1" applyProtection="1">
      <alignment horizontal="left"/>
      <protection locked="0"/>
    </xf>
    <xf numFmtId="0" fontId="0" fillId="0" borderId="11" xfId="0" applyBorder="1" applyProtection="1">
      <protection locked="0"/>
    </xf>
    <xf numFmtId="0" fontId="0" fillId="0" borderId="69" xfId="0" applyBorder="1" applyProtection="1">
      <protection locked="0"/>
    </xf>
    <xf numFmtId="41" fontId="40" fillId="0" borderId="46" xfId="0" applyNumberFormat="1" applyFont="1" applyBorder="1" applyProtection="1">
      <protection locked="0"/>
    </xf>
    <xf numFmtId="43" fontId="40" fillId="0" borderId="47" xfId="0" applyNumberFormat="1" applyFont="1" applyBorder="1" applyProtection="1">
      <protection locked="0"/>
    </xf>
    <xf numFmtId="41" fontId="40" fillId="0" borderId="45" xfId="0" applyNumberFormat="1" applyFont="1" applyBorder="1" applyProtection="1">
      <protection locked="0"/>
    </xf>
    <xf numFmtId="43" fontId="40" fillId="0" borderId="45" xfId="0" applyNumberFormat="1" applyFont="1" applyBorder="1" applyProtection="1">
      <protection locked="0"/>
    </xf>
    <xf numFmtId="43" fontId="40" fillId="0" borderId="51" xfId="0" applyNumberFormat="1" applyFont="1" applyBorder="1" applyProtection="1">
      <protection locked="0"/>
    </xf>
    <xf numFmtId="41" fontId="40" fillId="0" borderId="53" xfId="0" applyNumberFormat="1" applyFont="1" applyBorder="1" applyProtection="1">
      <protection locked="0"/>
    </xf>
    <xf numFmtId="41" fontId="40" fillId="0" borderId="33" xfId="0" applyNumberFormat="1" applyFont="1" applyBorder="1" applyProtection="1">
      <protection locked="0"/>
    </xf>
    <xf numFmtId="43" fontId="40" fillId="0" borderId="42" xfId="0" applyNumberFormat="1" applyFont="1" applyBorder="1" applyProtection="1">
      <protection locked="0"/>
    </xf>
    <xf numFmtId="41" fontId="40" fillId="0" borderId="34" xfId="0" applyNumberFormat="1" applyFont="1" applyBorder="1" applyProtection="1">
      <protection locked="0"/>
    </xf>
    <xf numFmtId="43" fontId="40" fillId="0" borderId="34" xfId="0" applyNumberFormat="1" applyFont="1" applyBorder="1" applyProtection="1">
      <protection locked="0"/>
    </xf>
    <xf numFmtId="43" fontId="40" fillId="0" borderId="52" xfId="0" applyNumberFormat="1" applyFont="1" applyBorder="1" applyProtection="1">
      <protection locked="0"/>
    </xf>
    <xf numFmtId="41" fontId="40" fillId="0" borderId="54" xfId="0" applyNumberFormat="1" applyFont="1" applyBorder="1" applyProtection="1">
      <protection locked="0"/>
    </xf>
    <xf numFmtId="41" fontId="40" fillId="0" borderId="48" xfId="0" applyNumberFormat="1" applyFont="1" applyBorder="1" applyProtection="1">
      <protection locked="0"/>
    </xf>
    <xf numFmtId="43" fontId="40" fillId="0" borderId="50" xfId="0" applyNumberFormat="1" applyFont="1" applyBorder="1" applyProtection="1">
      <protection locked="0"/>
    </xf>
    <xf numFmtId="41" fontId="40" fillId="0" borderId="49" xfId="0" applyNumberFormat="1" applyFont="1" applyBorder="1" applyProtection="1">
      <protection locked="0"/>
    </xf>
    <xf numFmtId="43" fontId="40" fillId="0" borderId="49" xfId="0" applyNumberFormat="1" applyFont="1" applyBorder="1" applyProtection="1">
      <protection locked="0"/>
    </xf>
    <xf numFmtId="43" fontId="40" fillId="0" borderId="102" xfId="0" applyNumberFormat="1" applyFont="1" applyBorder="1" applyProtection="1">
      <protection locked="0"/>
    </xf>
    <xf numFmtId="41" fontId="40" fillId="0" borderId="56" xfId="0" applyNumberFormat="1" applyFont="1" applyBorder="1" applyProtection="1">
      <protection locked="0"/>
    </xf>
    <xf numFmtId="0" fontId="12" fillId="6" borderId="81" xfId="8" applyFont="1" applyFill="1" applyBorder="1" applyProtection="1">
      <alignment horizontal="center"/>
      <protection locked="0"/>
    </xf>
    <xf numFmtId="0" fontId="12" fillId="6" borderId="18" xfId="9" applyFont="1" applyFill="1" applyBorder="1" applyProtection="1">
      <protection locked="0"/>
    </xf>
    <xf numFmtId="0" fontId="12" fillId="6" borderId="19" xfId="0" applyFont="1" applyFill="1" applyBorder="1" applyAlignment="1" applyProtection="1">
      <alignment horizontal="centerContinuous"/>
      <protection locked="0"/>
    </xf>
    <xf numFmtId="0" fontId="12" fillId="6" borderId="61" xfId="0" applyFont="1" applyFill="1" applyBorder="1" applyAlignment="1" applyProtection="1">
      <alignment horizontal="centerContinuous"/>
      <protection locked="0"/>
    </xf>
    <xf numFmtId="0" fontId="31" fillId="0" borderId="0" xfId="0" applyFont="1" applyProtection="1">
      <protection locked="0"/>
    </xf>
    <xf numFmtId="0" fontId="47" fillId="0" borderId="0" xfId="8" applyFont="1" applyBorder="1" applyAlignment="1" applyProtection="1">
      <alignment horizontal="left"/>
      <protection locked="0"/>
    </xf>
    <xf numFmtId="49" fontId="19" fillId="6" borderId="48" xfId="1" applyNumberFormat="1" applyFont="1" applyFill="1" applyBorder="1" applyAlignment="1">
      <alignment horizontal="center" wrapText="1"/>
    </xf>
    <xf numFmtId="49" fontId="19" fillId="6" borderId="56" xfId="1" applyNumberFormat="1" applyFont="1" applyFill="1" applyBorder="1" applyAlignment="1">
      <alignment horizontal="center" wrapText="1"/>
    </xf>
    <xf numFmtId="41" fontId="14" fillId="0" borderId="107" xfId="0" applyNumberFormat="1" applyFont="1" applyBorder="1" applyAlignment="1">
      <alignment wrapText="1"/>
    </xf>
    <xf numFmtId="43" fontId="14" fillId="0" borderId="111" xfId="0" applyNumberFormat="1" applyFont="1" applyBorder="1" applyAlignment="1">
      <alignment wrapText="1"/>
    </xf>
    <xf numFmtId="41" fontId="14" fillId="0" borderId="33" xfId="0" applyNumberFormat="1" applyFont="1" applyBorder="1" applyAlignment="1">
      <alignment wrapText="1"/>
    </xf>
    <xf numFmtId="43" fontId="14" fillId="0" borderId="54" xfId="0" applyNumberFormat="1" applyFont="1" applyBorder="1" applyAlignment="1">
      <alignment wrapText="1"/>
    </xf>
    <xf numFmtId="41" fontId="31" fillId="6" borderId="27" xfId="1" applyNumberFormat="1" applyFont="1" applyFill="1" applyBorder="1" applyAlignment="1">
      <alignment wrapText="1"/>
    </xf>
    <xf numFmtId="43" fontId="31" fillId="6" borderId="87" xfId="1" applyFont="1" applyFill="1" applyBorder="1" applyAlignment="1">
      <alignment wrapText="1"/>
    </xf>
    <xf numFmtId="41" fontId="31" fillId="6" borderId="27" xfId="1" applyNumberFormat="1" applyFont="1" applyFill="1" applyBorder="1"/>
    <xf numFmtId="43" fontId="31" fillId="6" borderId="29" xfId="1" applyFont="1" applyFill="1" applyBorder="1"/>
    <xf numFmtId="41" fontId="31" fillId="6" borderId="28" xfId="1" applyNumberFormat="1" applyFont="1" applyFill="1" applyBorder="1"/>
    <xf numFmtId="43" fontId="31" fillId="6" borderId="28" xfId="1" applyFont="1" applyFill="1" applyBorder="1"/>
    <xf numFmtId="43" fontId="31" fillId="6" borderId="86" xfId="1" applyFont="1" applyFill="1" applyBorder="1"/>
    <xf numFmtId="41" fontId="31" fillId="6" borderId="87" xfId="1" applyNumberFormat="1" applyFont="1" applyFill="1" applyBorder="1"/>
    <xf numFmtId="0" fontId="10" fillId="0" borderId="0" xfId="0" applyFont="1" applyAlignment="1" applyProtection="1">
      <alignment horizontal="centerContinuous"/>
      <protection locked="0"/>
    </xf>
    <xf numFmtId="0" fontId="6" fillId="0" borderId="0" xfId="0" applyFont="1" applyAlignment="1" applyProtection="1">
      <alignment horizontal="centerContinuous"/>
      <protection locked="0"/>
    </xf>
    <xf numFmtId="0" fontId="5" fillId="0" borderId="0" xfId="0" applyFont="1" applyAlignment="1" applyProtection="1">
      <alignment horizontal="left"/>
      <protection locked="0"/>
    </xf>
    <xf numFmtId="0" fontId="13" fillId="0" borderId="0" xfId="0" applyFont="1" applyAlignment="1" applyProtection="1">
      <alignment horizontal="centerContinuous"/>
      <protection locked="0"/>
    </xf>
    <xf numFmtId="165" fontId="4" fillId="0" borderId="3" xfId="0" applyNumberFormat="1" applyFont="1" applyBorder="1" applyAlignment="1" applyProtection="1">
      <alignment horizontal="right"/>
      <protection locked="0"/>
    </xf>
    <xf numFmtId="165" fontId="4" fillId="0" borderId="0" xfId="0" applyNumberFormat="1" applyFont="1" applyAlignment="1" applyProtection="1">
      <alignment horizontal="right"/>
      <protection locked="0"/>
    </xf>
    <xf numFmtId="37" fontId="15" fillId="0" borderId="0" xfId="18" applyProtection="1">
      <protection locked="0"/>
    </xf>
    <xf numFmtId="37" fontId="15" fillId="0" borderId="15" xfId="18" applyBorder="1" applyProtection="1">
      <protection locked="0"/>
    </xf>
    <xf numFmtId="37" fontId="15" fillId="0" borderId="10" xfId="18" applyBorder="1" applyAlignment="1" applyProtection="1">
      <alignment horizontal="left" vertical="top" wrapText="1"/>
      <protection locked="0"/>
    </xf>
    <xf numFmtId="37" fontId="15" fillId="0" borderId="8" xfId="18" applyBorder="1" applyAlignment="1" applyProtection="1">
      <alignment horizontal="left" vertical="top" wrapText="1"/>
      <protection locked="0"/>
    </xf>
    <xf numFmtId="37" fontId="15" fillId="0" borderId="5" xfId="18" applyBorder="1" applyAlignment="1" applyProtection="1">
      <alignment horizontal="left" vertical="top" wrapText="1"/>
      <protection locked="0"/>
    </xf>
    <xf numFmtId="37" fontId="15" fillId="0" borderId="10" xfId="18" applyBorder="1" applyProtection="1">
      <protection locked="0"/>
    </xf>
    <xf numFmtId="37" fontId="15" fillId="0" borderId="8" xfId="18" applyBorder="1" applyProtection="1">
      <protection locked="0"/>
    </xf>
    <xf numFmtId="37" fontId="15" fillId="0" borderId="5" xfId="18" applyBorder="1" applyProtection="1">
      <protection locked="0"/>
    </xf>
    <xf numFmtId="37" fontId="15" fillId="0" borderId="13" xfId="18" applyBorder="1" applyProtection="1">
      <protection locked="0"/>
    </xf>
    <xf numFmtId="0" fontId="24" fillId="0" borderId="8" xfId="0" applyFont="1" applyBorder="1" applyAlignment="1">
      <alignment horizontal="center" vertical="center"/>
    </xf>
    <xf numFmtId="165" fontId="17" fillId="0" borderId="3" xfId="0" applyNumberFormat="1" applyFont="1" applyBorder="1" applyAlignment="1">
      <alignment horizontal="center"/>
    </xf>
    <xf numFmtId="49" fontId="19" fillId="6" borderId="89" xfId="1" applyNumberFormat="1" applyFont="1" applyFill="1" applyBorder="1" applyAlignment="1">
      <alignment horizontal="center" vertical="center" wrapText="1"/>
    </xf>
    <xf numFmtId="49" fontId="19" fillId="6" borderId="14" xfId="1" applyNumberFormat="1" applyFont="1" applyFill="1" applyBorder="1" applyAlignment="1">
      <alignment horizontal="center" vertical="center" wrapText="1"/>
    </xf>
    <xf numFmtId="49" fontId="19" fillId="6" borderId="90" xfId="1" applyNumberFormat="1" applyFont="1" applyFill="1" applyBorder="1" applyAlignment="1">
      <alignment horizontal="center" vertical="center" wrapText="1"/>
    </xf>
    <xf numFmtId="43" fontId="22" fillId="2" borderId="16" xfId="1" applyFont="1" applyFill="1" applyBorder="1"/>
    <xf numFmtId="43" fontId="22" fillId="2" borderId="4" xfId="1" applyFont="1" applyFill="1" applyBorder="1"/>
    <xf numFmtId="43" fontId="22" fillId="2" borderId="37" xfId="1" applyFont="1" applyFill="1" applyBorder="1"/>
    <xf numFmtId="43" fontId="23" fillId="2" borderId="37" xfId="1" applyFont="1" applyFill="1" applyBorder="1"/>
    <xf numFmtId="43" fontId="23" fillId="6" borderId="17" xfId="1" applyFont="1" applyFill="1" applyBorder="1"/>
    <xf numFmtId="43" fontId="23" fillId="6" borderId="20" xfId="1" applyFont="1" applyFill="1" applyBorder="1"/>
    <xf numFmtId="43" fontId="23" fillId="6" borderId="38" xfId="1" applyFont="1" applyFill="1" applyBorder="1"/>
    <xf numFmtId="43" fontId="5" fillId="0" borderId="0" xfId="1" applyFont="1" applyAlignment="1" applyProtection="1">
      <alignment horizontal="center"/>
      <protection locked="0"/>
    </xf>
    <xf numFmtId="43" fontId="5" fillId="0" borderId="0" xfId="1" applyFont="1" applyAlignment="1" applyProtection="1">
      <alignment horizontal="centerContinuous"/>
      <protection locked="0"/>
    </xf>
    <xf numFmtId="0" fontId="12" fillId="0" borderId="0" xfId="0" applyFont="1" applyAlignment="1" applyProtection="1">
      <alignment horizontal="left" wrapText="1"/>
      <protection locked="0"/>
    </xf>
    <xf numFmtId="43" fontId="12" fillId="0" borderId="0" xfId="1" applyFont="1" applyAlignment="1" applyProtection="1">
      <alignment horizontal="left" wrapText="1"/>
      <protection locked="0"/>
    </xf>
    <xf numFmtId="0" fontId="27" fillId="0" borderId="60" xfId="0" applyFont="1" applyBorder="1" applyAlignment="1" applyProtection="1">
      <alignment horizontal="center" wrapText="1"/>
      <protection locked="0"/>
    </xf>
    <xf numFmtId="0" fontId="32" fillId="0" borderId="0" xfId="0" applyFont="1" applyAlignment="1" applyProtection="1">
      <alignment vertical="center" wrapText="1"/>
      <protection locked="0"/>
    </xf>
    <xf numFmtId="0" fontId="14" fillId="0" borderId="0" xfId="0" applyFont="1" applyProtection="1">
      <protection locked="0"/>
    </xf>
    <xf numFmtId="165" fontId="45" fillId="0" borderId="0" xfId="0" applyNumberFormat="1" applyFont="1" applyAlignment="1">
      <alignment horizontal="left"/>
    </xf>
    <xf numFmtId="0" fontId="17" fillId="6" borderId="39" xfId="0" applyFont="1" applyFill="1" applyBorder="1" applyAlignment="1">
      <alignment horizontal="left" vertical="center"/>
    </xf>
    <xf numFmtId="0" fontId="17" fillId="6" borderId="40" xfId="0" applyFont="1" applyFill="1" applyBorder="1" applyAlignment="1">
      <alignment horizontal="left" wrapText="1"/>
    </xf>
    <xf numFmtId="0" fontId="17" fillId="6" borderId="41" xfId="0" applyFont="1" applyFill="1" applyBorder="1" applyAlignment="1">
      <alignment horizontal="left" wrapText="1"/>
    </xf>
    <xf numFmtId="0" fontId="17" fillId="6" borderId="35" xfId="0" applyFont="1" applyFill="1" applyBorder="1" applyAlignment="1">
      <alignment horizontal="left" vertical="center"/>
    </xf>
    <xf numFmtId="0" fontId="17" fillId="6" borderId="8" xfId="0" applyFont="1" applyFill="1" applyBorder="1" applyAlignment="1">
      <alignment horizontal="left" wrapText="1"/>
    </xf>
    <xf numFmtId="0" fontId="17" fillId="6" borderId="36" xfId="0" applyFont="1" applyFill="1" applyBorder="1" applyAlignment="1">
      <alignment horizontal="left" wrapText="1"/>
    </xf>
    <xf numFmtId="0" fontId="17" fillId="6" borderId="35" xfId="0" applyFont="1" applyFill="1" applyBorder="1" applyAlignment="1">
      <alignment horizontal="left" vertical="center" wrapText="1"/>
    </xf>
    <xf numFmtId="0" fontId="17" fillId="6" borderId="8" xfId="0" applyFont="1" applyFill="1" applyBorder="1" applyAlignment="1">
      <alignment horizontal="left" vertical="center" wrapText="1"/>
    </xf>
    <xf numFmtId="0" fontId="23" fillId="2" borderId="16" xfId="8" applyFont="1" applyFill="1" applyBorder="1">
      <alignment horizontal="center"/>
    </xf>
    <xf numFmtId="0" fontId="23" fillId="6" borderId="17" xfId="8" applyFont="1" applyFill="1" applyBorder="1">
      <alignment horizontal="center"/>
    </xf>
    <xf numFmtId="0" fontId="17" fillId="6" borderId="18" xfId="9" applyFont="1" applyFill="1" applyBorder="1"/>
    <xf numFmtId="0" fontId="17" fillId="6" borderId="19" xfId="0" applyFont="1" applyFill="1" applyBorder="1"/>
    <xf numFmtId="43" fontId="23" fillId="6" borderId="27" xfId="1" applyFont="1" applyFill="1" applyBorder="1"/>
    <xf numFmtId="43" fontId="23" fillId="6" borderId="28" xfId="1" applyFont="1" applyFill="1" applyBorder="1"/>
    <xf numFmtId="43" fontId="23" fillId="6" borderId="29" xfId="1" applyFont="1" applyFill="1" applyBorder="1"/>
    <xf numFmtId="43" fontId="22" fillId="6" borderId="38" xfId="1" applyFont="1" applyFill="1" applyBorder="1"/>
    <xf numFmtId="0" fontId="7" fillId="0" borderId="0" xfId="10" applyBorder="1"/>
    <xf numFmtId="0" fontId="40" fillId="0" borderId="0" xfId="0" applyFont="1"/>
    <xf numFmtId="43" fontId="21" fillId="0" borderId="0" xfId="1" applyFont="1"/>
    <xf numFmtId="43" fontId="41" fillId="0" borderId="0" xfId="1" applyFont="1"/>
    <xf numFmtId="43" fontId="20" fillId="6" borderId="21" xfId="1" applyFont="1" applyFill="1" applyBorder="1" applyAlignment="1">
      <alignment horizontal="center" vertical="center" wrapText="1"/>
    </xf>
    <xf numFmtId="43" fontId="20" fillId="6" borderId="22" xfId="1" applyFont="1" applyFill="1" applyBorder="1" applyAlignment="1">
      <alignment horizontal="center" vertical="center" wrapText="1"/>
    </xf>
    <xf numFmtId="43" fontId="20" fillId="6" borderId="23" xfId="1" applyFont="1" applyFill="1" applyBorder="1" applyAlignment="1">
      <alignment horizontal="center" vertical="center" wrapText="1"/>
    </xf>
    <xf numFmtId="43" fontId="23" fillId="2" borderId="26" xfId="1" applyFont="1" applyFill="1" applyBorder="1"/>
    <xf numFmtId="37" fontId="15" fillId="0" borderId="1" xfId="18" applyBorder="1" applyAlignment="1">
      <alignment horizontal="left"/>
    </xf>
    <xf numFmtId="166" fontId="5" fillId="4" borderId="5" xfId="2" applyNumberFormat="1" applyFont="1" applyFill="1" applyBorder="1" applyAlignment="1">
      <alignment horizontal="right"/>
    </xf>
    <xf numFmtId="166" fontId="5" fillId="4" borderId="9" xfId="2" applyNumberFormat="1" applyFont="1" applyFill="1" applyBorder="1" applyAlignment="1">
      <alignment horizontal="right"/>
    </xf>
    <xf numFmtId="44" fontId="5" fillId="3" borderId="9" xfId="2" applyFont="1" applyFill="1" applyBorder="1" applyAlignment="1">
      <alignment horizontal="right"/>
    </xf>
    <xf numFmtId="0" fontId="15" fillId="0" borderId="0" xfId="0" applyFont="1" applyAlignment="1" applyProtection="1">
      <alignment horizontal="left"/>
      <protection locked="0"/>
    </xf>
    <xf numFmtId="49" fontId="22" fillId="0" borderId="48" xfId="1" applyNumberFormat="1" applyFont="1" applyBorder="1" applyAlignment="1" applyProtection="1">
      <alignment horizontal="center" wrapText="1"/>
      <protection locked="0"/>
    </xf>
    <xf numFmtId="49" fontId="22" fillId="0" borderId="49" xfId="1" applyNumberFormat="1" applyFont="1" applyBorder="1" applyAlignment="1" applyProtection="1">
      <alignment horizontal="center" wrapText="1"/>
      <protection locked="0"/>
    </xf>
    <xf numFmtId="0" fontId="34" fillId="6" borderId="73" xfId="1" applyNumberFormat="1" applyFont="1" applyFill="1" applyBorder="1"/>
    <xf numFmtId="167" fontId="23" fillId="0" borderId="33" xfId="2" applyNumberFormat="1" applyFont="1" applyBorder="1" applyAlignment="1">
      <alignment horizontal="left" vertical="center"/>
    </xf>
    <xf numFmtId="167" fontId="23" fillId="7" borderId="54" xfId="1" applyNumberFormat="1" applyFont="1" applyFill="1" applyBorder="1" applyProtection="1">
      <protection locked="0"/>
    </xf>
    <xf numFmtId="167" fontId="23" fillId="7" borderId="34" xfId="1" applyNumberFormat="1" applyFont="1" applyFill="1" applyBorder="1" applyProtection="1">
      <protection locked="0"/>
    </xf>
    <xf numFmtId="167" fontId="23" fillId="7" borderId="42" xfId="1" applyNumberFormat="1" applyFont="1" applyFill="1" applyBorder="1" applyProtection="1">
      <protection locked="0"/>
    </xf>
    <xf numFmtId="167" fontId="23" fillId="0" borderId="82" xfId="2" applyNumberFormat="1" applyFont="1" applyBorder="1" applyAlignment="1">
      <alignment horizontal="left" vertical="center"/>
    </xf>
    <xf numFmtId="167" fontId="23" fillId="0" borderId="33" xfId="1" applyNumberFormat="1" applyFont="1" applyBorder="1"/>
    <xf numFmtId="43" fontId="23" fillId="2" borderId="54" xfId="1" applyFont="1" applyFill="1" applyBorder="1" applyAlignment="1">
      <alignment horizontal="center" wrapText="1"/>
    </xf>
    <xf numFmtId="43" fontId="23" fillId="2" borderId="54" xfId="1" applyFont="1" applyFill="1" applyBorder="1"/>
    <xf numFmtId="9" fontId="23" fillId="0" borderId="54" xfId="20" applyFont="1" applyBorder="1"/>
    <xf numFmtId="49" fontId="22" fillId="0" borderId="50" xfId="1" applyNumberFormat="1" applyFont="1" applyBorder="1" applyAlignment="1" applyProtection="1">
      <alignment horizontal="center" wrapText="1"/>
      <protection locked="0"/>
    </xf>
    <xf numFmtId="0" fontId="4" fillId="0" borderId="0" xfId="0" applyFont="1" applyProtection="1">
      <protection locked="0"/>
    </xf>
    <xf numFmtId="10" fontId="22" fillId="0" borderId="34" xfId="20" applyNumberFormat="1" applyFont="1" applyBorder="1"/>
    <xf numFmtId="10" fontId="22" fillId="0" borderId="42" xfId="20" applyNumberFormat="1" applyFont="1" applyBorder="1"/>
    <xf numFmtId="10" fontId="22" fillId="0" borderId="123" xfId="20" applyNumberFormat="1" applyFont="1" applyBorder="1"/>
    <xf numFmtId="10" fontId="22" fillId="0" borderId="84" xfId="20" applyNumberFormat="1" applyFont="1" applyBorder="1"/>
    <xf numFmtId="10" fontId="22" fillId="0" borderId="43" xfId="1" applyNumberFormat="1" applyFont="1" applyBorder="1"/>
    <xf numFmtId="10" fontId="22" fillId="0" borderId="44" xfId="1" applyNumberFormat="1" applyFont="1" applyBorder="1"/>
    <xf numFmtId="0" fontId="0" fillId="0" borderId="70" xfId="0" applyBorder="1" applyProtection="1">
      <protection locked="0"/>
    </xf>
    <xf numFmtId="0" fontId="34" fillId="6" borderId="62" xfId="0" applyFont="1" applyFill="1" applyBorder="1" applyAlignment="1">
      <alignment horizontal="center" vertical="center"/>
    </xf>
    <xf numFmtId="10" fontId="22" fillId="0" borderId="54" xfId="20" applyNumberFormat="1" applyFont="1" applyBorder="1"/>
    <xf numFmtId="10" fontId="22" fillId="0" borderId="85" xfId="20" applyNumberFormat="1" applyFont="1" applyBorder="1"/>
    <xf numFmtId="10" fontId="22" fillId="0" borderId="55" xfId="0" applyNumberFormat="1" applyFont="1" applyBorder="1"/>
    <xf numFmtId="0" fontId="22" fillId="0" borderId="166" xfId="0" applyFont="1" applyBorder="1"/>
    <xf numFmtId="0" fontId="22" fillId="0" borderId="167" xfId="0" applyFont="1" applyBorder="1"/>
    <xf numFmtId="0" fontId="22" fillId="0" borderId="168" xfId="0" applyFont="1" applyBorder="1"/>
    <xf numFmtId="0" fontId="22" fillId="0" borderId="170" xfId="0" applyFont="1" applyBorder="1"/>
    <xf numFmtId="0" fontId="22" fillId="0" borderId="157" xfId="0" applyFont="1" applyBorder="1"/>
    <xf numFmtId="0" fontId="17" fillId="6" borderId="56" xfId="0" applyFont="1" applyFill="1" applyBorder="1" applyAlignment="1">
      <alignment horizontal="left" vertical="center"/>
    </xf>
    <xf numFmtId="49" fontId="21" fillId="6" borderId="49" xfId="1" applyNumberFormat="1" applyFont="1" applyFill="1" applyBorder="1" applyAlignment="1">
      <alignment horizontal="center" wrapText="1"/>
    </xf>
    <xf numFmtId="0" fontId="24" fillId="6" borderId="49" xfId="0" applyFont="1" applyFill="1" applyBorder="1" applyAlignment="1" applyProtection="1">
      <alignment horizontal="center" vertical="center" wrapText="1"/>
      <protection locked="0"/>
    </xf>
    <xf numFmtId="0" fontId="24" fillId="6" borderId="48" xfId="0" applyFont="1" applyFill="1" applyBorder="1" applyAlignment="1" applyProtection="1">
      <alignment horizontal="center" vertical="center" wrapText="1"/>
      <protection locked="0"/>
    </xf>
    <xf numFmtId="0" fontId="25" fillId="2" borderId="0" xfId="0" applyFont="1" applyFill="1" applyAlignment="1">
      <alignment horizontal="left"/>
    </xf>
    <xf numFmtId="43" fontId="25" fillId="2" borderId="0" xfId="1" applyFont="1" applyFill="1"/>
    <xf numFmtId="0" fontId="25" fillId="2" borderId="0" xfId="1" applyNumberFormat="1" applyFont="1" applyFill="1" applyAlignment="1">
      <alignment horizontal="left"/>
    </xf>
    <xf numFmtId="0" fontId="42" fillId="0" borderId="0" xfId="0" applyFont="1"/>
    <xf numFmtId="43" fontId="24" fillId="6" borderId="19" xfId="1" applyFont="1" applyFill="1" applyBorder="1" applyAlignment="1">
      <alignment horizontal="left"/>
    </xf>
    <xf numFmtId="0" fontId="17" fillId="0" borderId="0" xfId="0" applyFont="1" applyAlignment="1">
      <alignment horizontal="right"/>
    </xf>
    <xf numFmtId="0" fontId="78" fillId="0" borderId="0" xfId="0" applyFont="1" applyAlignment="1">
      <alignment horizontal="left"/>
    </xf>
    <xf numFmtId="0" fontId="79" fillId="0" borderId="0" xfId="0" applyFont="1" applyAlignment="1">
      <alignment horizontal="left"/>
    </xf>
    <xf numFmtId="0" fontId="73" fillId="0" borderId="0" xfId="0" applyFont="1" applyAlignment="1">
      <alignment horizontal="left"/>
    </xf>
    <xf numFmtId="0" fontId="0" fillId="0" borderId="0" xfId="0" applyAlignment="1">
      <alignment wrapText="1"/>
    </xf>
    <xf numFmtId="0" fontId="81" fillId="0" borderId="0" xfId="0" applyFont="1" applyAlignment="1">
      <alignment horizontal="left"/>
    </xf>
    <xf numFmtId="0" fontId="18" fillId="0" borderId="0" xfId="0" applyFont="1" applyAlignment="1">
      <alignment horizontal="left"/>
    </xf>
    <xf numFmtId="0" fontId="82" fillId="0" borderId="0" xfId="0" applyFont="1" applyAlignment="1">
      <alignment horizontal="left"/>
    </xf>
    <xf numFmtId="0" fontId="28" fillId="0" borderId="0" xfId="0" applyFont="1"/>
    <xf numFmtId="43" fontId="13" fillId="0" borderId="0" xfId="1" applyFont="1" applyAlignment="1">
      <alignment horizontal="center"/>
    </xf>
    <xf numFmtId="43" fontId="12" fillId="0" borderId="0" xfId="1" applyFont="1" applyAlignment="1">
      <alignment horizontal="center"/>
    </xf>
    <xf numFmtId="0" fontId="41" fillId="0" borderId="0" xfId="0" applyFont="1"/>
    <xf numFmtId="0" fontId="27" fillId="0" borderId="0" xfId="0" applyFont="1"/>
    <xf numFmtId="0" fontId="21" fillId="0" borderId="0" xfId="0" applyFont="1"/>
    <xf numFmtId="0" fontId="21" fillId="2" borderId="0" xfId="0" applyFont="1" applyFill="1"/>
    <xf numFmtId="0" fontId="40" fillId="2" borderId="0" xfId="0" applyFont="1" applyFill="1"/>
    <xf numFmtId="0" fontId="0" fillId="0" borderId="0" xfId="0" applyAlignment="1">
      <alignment horizontal="center"/>
    </xf>
    <xf numFmtId="43" fontId="0" fillId="0" borderId="0" xfId="1" applyFont="1" applyAlignment="1">
      <alignment horizontal="center"/>
    </xf>
    <xf numFmtId="165" fontId="76" fillId="0" borderId="0" xfId="0" applyNumberFormat="1" applyFont="1" applyAlignment="1">
      <alignment horizontal="left"/>
    </xf>
    <xf numFmtId="49" fontId="21" fillId="6" borderId="102" xfId="1" applyNumberFormat="1" applyFont="1" applyFill="1" applyBorder="1" applyAlignment="1">
      <alignment horizontal="center" wrapText="1"/>
    </xf>
    <xf numFmtId="43" fontId="22" fillId="7" borderId="52" xfId="1" applyFont="1" applyFill="1" applyBorder="1" applyAlignment="1" applyProtection="1">
      <alignment horizontal="right"/>
      <protection locked="0"/>
    </xf>
    <xf numFmtId="0" fontId="12" fillId="0" borderId="0" xfId="0" applyFont="1" applyAlignment="1">
      <alignment horizontal="center"/>
    </xf>
    <xf numFmtId="0" fontId="32" fillId="0" borderId="8" xfId="0" applyFont="1" applyBorder="1" applyAlignment="1">
      <alignment horizontal="left"/>
    </xf>
    <xf numFmtId="0" fontId="0" fillId="0" borderId="8" xfId="0" applyBorder="1"/>
    <xf numFmtId="0" fontId="12" fillId="0" borderId="0" xfId="0" applyFont="1"/>
    <xf numFmtId="0" fontId="8" fillId="6" borderId="72" xfId="9" applyFill="1" applyBorder="1"/>
    <xf numFmtId="0" fontId="5" fillId="6" borderId="73" xfId="0" applyFont="1" applyFill="1" applyBorder="1"/>
    <xf numFmtId="0" fontId="5" fillId="6" borderId="74" xfId="0" applyFont="1" applyFill="1" applyBorder="1"/>
    <xf numFmtId="0" fontId="7" fillId="6" borderId="35" xfId="12" applyFill="1" applyBorder="1">
      <alignment horizontal="centerContinuous"/>
    </xf>
    <xf numFmtId="0" fontId="0" fillId="6" borderId="0" xfId="0" applyFill="1" applyAlignment="1">
      <alignment horizontal="center"/>
    </xf>
    <xf numFmtId="0" fontId="7" fillId="6" borderId="172" xfId="8" applyFill="1" applyBorder="1">
      <alignment horizontal="center"/>
    </xf>
    <xf numFmtId="43" fontId="7" fillId="7" borderId="88" xfId="1" applyFont="1" applyFill="1" applyBorder="1" applyProtection="1">
      <protection locked="0"/>
    </xf>
    <xf numFmtId="43" fontId="7" fillId="2" borderId="37" xfId="1" applyFont="1" applyFill="1" applyBorder="1"/>
    <xf numFmtId="43" fontId="8" fillId="6" borderId="81" xfId="1" applyFont="1" applyFill="1" applyBorder="1"/>
    <xf numFmtId="43" fontId="5" fillId="6" borderId="19" xfId="1" applyFont="1" applyFill="1" applyBorder="1" applyAlignment="1">
      <alignment horizontal="centerContinuous"/>
    </xf>
    <xf numFmtId="43" fontId="5" fillId="6" borderId="19" xfId="1" applyFont="1" applyFill="1" applyBorder="1"/>
    <xf numFmtId="43" fontId="0" fillId="6" borderId="173" xfId="1" applyFont="1" applyFill="1" applyBorder="1"/>
    <xf numFmtId="43" fontId="7" fillId="6" borderId="38" xfId="1" applyFont="1" applyFill="1" applyBorder="1"/>
    <xf numFmtId="0" fontId="12" fillId="0" borderId="3" xfId="0" applyFont="1" applyBorder="1"/>
    <xf numFmtId="167" fontId="7" fillId="6" borderId="2" xfId="1" applyNumberFormat="1" applyFont="1" applyFill="1" applyBorder="1" applyAlignment="1">
      <alignment horizontal="center"/>
    </xf>
    <xf numFmtId="0" fontId="0" fillId="0" borderId="0" xfId="0" applyAlignment="1">
      <alignment horizontal="left" vertical="center" indent="4"/>
    </xf>
    <xf numFmtId="0" fontId="85" fillId="0" borderId="0" xfId="0" applyFont="1" applyAlignment="1">
      <alignment horizontal="left" vertical="center" indent="4"/>
    </xf>
    <xf numFmtId="0" fontId="77" fillId="0" borderId="0" xfId="0" applyFont="1"/>
    <xf numFmtId="0" fontId="33" fillId="0" borderId="0" xfId="0" applyFont="1" applyAlignment="1">
      <alignment wrapText="1"/>
    </xf>
    <xf numFmtId="43" fontId="24" fillId="2" borderId="0" xfId="1" applyFont="1" applyFill="1" applyAlignment="1">
      <alignment horizontal="left"/>
    </xf>
    <xf numFmtId="43" fontId="22" fillId="2" borderId="0" xfId="1" applyFont="1" applyFill="1"/>
    <xf numFmtId="0" fontId="83" fillId="0" borderId="8" xfId="0" applyFont="1" applyBorder="1" applyAlignment="1">
      <alignment horizontal="center"/>
    </xf>
    <xf numFmtId="0" fontId="14" fillId="0" borderId="0" xfId="0" applyFont="1" applyAlignment="1" applyProtection="1">
      <alignment horizontal="right"/>
      <protection locked="0"/>
    </xf>
    <xf numFmtId="0" fontId="83" fillId="0" borderId="0" xfId="0" applyFont="1" applyAlignment="1">
      <alignment horizontal="center"/>
    </xf>
    <xf numFmtId="0" fontId="12" fillId="0" borderId="0" xfId="0" applyFont="1" applyAlignment="1" applyProtection="1">
      <alignment horizontal="center" wrapText="1"/>
      <protection locked="0"/>
    </xf>
    <xf numFmtId="0" fontId="5" fillId="0" borderId="8" xfId="0" applyFont="1" applyBorder="1"/>
    <xf numFmtId="0" fontId="0" fillId="0" borderId="3" xfId="0" applyBorder="1"/>
    <xf numFmtId="0" fontId="5" fillId="0" borderId="0" xfId="0" applyFont="1" applyAlignment="1">
      <alignment horizontal="right"/>
    </xf>
    <xf numFmtId="41" fontId="40" fillId="0" borderId="46" xfId="0" applyNumberFormat="1" applyFont="1" applyBorder="1" applyAlignment="1">
      <alignment wrapText="1"/>
    </xf>
    <xf numFmtId="43" fontId="40" fillId="0" borderId="53" xfId="0" applyNumberFormat="1" applyFont="1" applyBorder="1" applyAlignment="1">
      <alignment wrapText="1"/>
    </xf>
    <xf numFmtId="41" fontId="40" fillId="0" borderId="33" xfId="0" applyNumberFormat="1" applyFont="1" applyBorder="1" applyAlignment="1">
      <alignment wrapText="1"/>
    </xf>
    <xf numFmtId="43" fontId="40" fillId="0" borderId="54" xfId="0" applyNumberFormat="1" applyFont="1" applyBorder="1" applyAlignment="1">
      <alignment wrapText="1"/>
    </xf>
    <xf numFmtId="41" fontId="40" fillId="0" borderId="48" xfId="0" applyNumberFormat="1" applyFont="1" applyBorder="1" applyAlignment="1">
      <alignment wrapText="1"/>
    </xf>
    <xf numFmtId="43" fontId="40" fillId="0" borderId="56" xfId="0" applyNumberFormat="1" applyFont="1" applyBorder="1" applyAlignment="1">
      <alignment wrapText="1"/>
    </xf>
    <xf numFmtId="0" fontId="32" fillId="0" borderId="3" xfId="0" applyFont="1" applyBorder="1" applyAlignment="1" applyProtection="1">
      <alignment horizontal="center"/>
      <protection locked="0"/>
    </xf>
    <xf numFmtId="0" fontId="87" fillId="0" borderId="0" xfId="0" applyFont="1" applyProtection="1">
      <protection locked="0"/>
    </xf>
    <xf numFmtId="0" fontId="22" fillId="6" borderId="175" xfId="0" applyFont="1" applyFill="1" applyBorder="1" applyAlignment="1">
      <alignment horizontal="center"/>
    </xf>
    <xf numFmtId="0" fontId="22" fillId="6" borderId="162" xfId="0" applyFont="1" applyFill="1" applyBorder="1" applyAlignment="1">
      <alignment horizontal="center"/>
    </xf>
    <xf numFmtId="0" fontId="24" fillId="0" borderId="97" xfId="0" applyFont="1" applyBorder="1"/>
    <xf numFmtId="43" fontId="24" fillId="0" borderId="174" xfId="1" applyFont="1" applyBorder="1"/>
    <xf numFmtId="43" fontId="24" fillId="0" borderId="123" xfId="1" applyFont="1" applyBorder="1"/>
    <xf numFmtId="43" fontId="24" fillId="0" borderId="83" xfId="1" applyFont="1" applyBorder="1"/>
    <xf numFmtId="43" fontId="24" fillId="0" borderId="84" xfId="1" applyFont="1" applyBorder="1"/>
    <xf numFmtId="0" fontId="46" fillId="0" borderId="0" xfId="0" applyFont="1" applyAlignment="1">
      <alignment horizontal="center"/>
    </xf>
    <xf numFmtId="49" fontId="46" fillId="0" borderId="0" xfId="0" applyNumberFormat="1" applyFont="1" applyAlignment="1">
      <alignment horizontal="center"/>
    </xf>
    <xf numFmtId="49" fontId="46" fillId="0" borderId="0" xfId="1" applyNumberFormat="1" applyFont="1" applyAlignment="1">
      <alignment horizontal="center"/>
    </xf>
    <xf numFmtId="0" fontId="17" fillId="0" borderId="0" xfId="0" applyFont="1"/>
    <xf numFmtId="0" fontId="83" fillId="0" borderId="0" xfId="0" applyFont="1" applyAlignment="1">
      <alignment horizontal="left"/>
    </xf>
    <xf numFmtId="0" fontId="34" fillId="6" borderId="73" xfId="0" applyFont="1" applyFill="1" applyBorder="1" applyAlignment="1">
      <alignment horizontal="left"/>
    </xf>
    <xf numFmtId="0" fontId="34" fillId="6" borderId="73" xfId="1" applyNumberFormat="1" applyFont="1" applyFill="1" applyBorder="1" applyAlignment="1">
      <alignment horizontal="left"/>
    </xf>
    <xf numFmtId="0" fontId="34" fillId="6" borderId="73" xfId="1" applyNumberFormat="1" applyFont="1" applyFill="1" applyBorder="1" applyAlignment="1" applyProtection="1">
      <alignment horizontal="left"/>
      <protection locked="0"/>
    </xf>
    <xf numFmtId="43" fontId="0" fillId="0" borderId="0" xfId="0" applyNumberFormat="1" applyProtection="1">
      <protection locked="0"/>
    </xf>
    <xf numFmtId="0" fontId="0" fillId="0" borderId="176" xfId="0" applyBorder="1" applyAlignment="1" applyProtection="1">
      <alignment vertical="top" wrapText="1"/>
      <protection locked="0"/>
    </xf>
    <xf numFmtId="0" fontId="30" fillId="0" borderId="176" xfId="0" applyFont="1" applyBorder="1" applyAlignment="1" applyProtection="1">
      <alignment vertical="center"/>
      <protection locked="0"/>
    </xf>
    <xf numFmtId="49" fontId="21" fillId="6" borderId="31" xfId="1" applyNumberFormat="1" applyFont="1" applyFill="1" applyBorder="1" applyAlignment="1">
      <alignment horizontal="center" wrapText="1"/>
    </xf>
    <xf numFmtId="49" fontId="21" fillId="6" borderId="101" xfId="1" applyNumberFormat="1" applyFont="1" applyFill="1" applyBorder="1" applyAlignment="1">
      <alignment horizontal="center" wrapText="1"/>
    </xf>
    <xf numFmtId="43" fontId="24" fillId="6" borderId="81" xfId="1" applyFont="1" applyFill="1" applyBorder="1"/>
    <xf numFmtId="0" fontId="26" fillId="0" borderId="0" xfId="5" applyFont="1">
      <alignment horizontal="right"/>
    </xf>
    <xf numFmtId="0" fontId="26" fillId="0" borderId="0" xfId="0" applyFont="1" applyAlignment="1">
      <alignment horizontal="right"/>
    </xf>
    <xf numFmtId="0" fontId="54" fillId="0" borderId="0" xfId="0" applyFont="1" applyAlignment="1">
      <alignment horizontal="right"/>
    </xf>
    <xf numFmtId="166" fontId="5" fillId="3" borderId="5" xfId="2" applyNumberFormat="1" applyFont="1" applyFill="1" applyBorder="1" applyAlignment="1">
      <alignment horizontal="right"/>
    </xf>
    <xf numFmtId="2" fontId="0" fillId="7" borderId="96" xfId="0" applyNumberFormat="1" applyFill="1" applyBorder="1" applyProtection="1">
      <protection locked="0"/>
    </xf>
    <xf numFmtId="10" fontId="0" fillId="7" borderId="96" xfId="20" applyNumberFormat="1" applyFont="1" applyFill="1" applyBorder="1" applyProtection="1">
      <protection locked="0"/>
    </xf>
    <xf numFmtId="43" fontId="22" fillId="0" borderId="0" xfId="0" applyNumberFormat="1" applyFont="1" applyProtection="1">
      <protection locked="0"/>
    </xf>
    <xf numFmtId="43" fontId="23" fillId="2" borderId="82" xfId="1" applyFont="1" applyFill="1" applyBorder="1"/>
    <xf numFmtId="167" fontId="23" fillId="0" borderId="34" xfId="1" applyNumberFormat="1" applyFont="1" applyBorder="1"/>
    <xf numFmtId="167" fontId="23" fillId="0" borderId="34" xfId="0" applyNumberFormat="1" applyFont="1" applyBorder="1"/>
    <xf numFmtId="167" fontId="23" fillId="0" borderId="42" xfId="0" applyNumberFormat="1" applyFont="1" applyBorder="1"/>
    <xf numFmtId="167" fontId="23" fillId="0" borderId="54" xfId="1" applyNumberFormat="1" applyFont="1" applyBorder="1"/>
    <xf numFmtId="43" fontId="23" fillId="2" borderId="85" xfId="1" applyFont="1" applyFill="1" applyBorder="1"/>
    <xf numFmtId="43" fontId="23" fillId="2" borderId="27" xfId="1" applyFont="1" applyFill="1" applyBorder="1"/>
    <xf numFmtId="43" fontId="23" fillId="2" borderId="87" xfId="1" applyFont="1" applyFill="1" applyBorder="1"/>
    <xf numFmtId="43" fontId="23" fillId="2" borderId="28" xfId="1" applyFont="1" applyFill="1" applyBorder="1"/>
    <xf numFmtId="43" fontId="23" fillId="2" borderId="29" xfId="1" applyFont="1" applyFill="1" applyBorder="1"/>
    <xf numFmtId="41" fontId="31" fillId="6" borderId="27" xfId="1" applyNumberFormat="1" applyFont="1" applyFill="1" applyBorder="1" applyProtection="1">
      <protection locked="0"/>
    </xf>
    <xf numFmtId="43" fontId="31" fillId="6" borderId="29" xfId="1" applyFont="1" applyFill="1" applyBorder="1" applyProtection="1">
      <protection locked="0"/>
    </xf>
    <xf numFmtId="43" fontId="23" fillId="0" borderId="0" xfId="1" applyFont="1" applyProtection="1">
      <protection locked="0"/>
    </xf>
    <xf numFmtId="43" fontId="23" fillId="0" borderId="0" xfId="1" applyFont="1" applyAlignment="1" applyProtection="1">
      <alignment horizontal="centerContinuous"/>
      <protection locked="0"/>
    </xf>
    <xf numFmtId="0" fontId="14" fillId="0" borderId="0" xfId="0" applyFont="1"/>
    <xf numFmtId="49" fontId="19" fillId="0" borderId="0" xfId="1" applyNumberFormat="1" applyFont="1" applyAlignment="1" applyProtection="1">
      <alignment horizontal="center" vertical="center" wrapText="1"/>
      <protection locked="0"/>
    </xf>
    <xf numFmtId="167" fontId="23" fillId="7" borderId="16" xfId="1" applyNumberFormat="1" applyFont="1" applyFill="1" applyBorder="1" applyProtection="1">
      <protection locked="0"/>
    </xf>
    <xf numFmtId="167" fontId="23" fillId="7" borderId="4" xfId="1" applyNumberFormat="1" applyFont="1" applyFill="1" applyBorder="1" applyProtection="1">
      <protection locked="0"/>
    </xf>
    <xf numFmtId="167" fontId="22" fillId="2" borderId="37" xfId="1" applyNumberFormat="1" applyFont="1" applyFill="1" applyBorder="1"/>
    <xf numFmtId="167" fontId="23" fillId="6" borderId="17" xfId="1" applyNumberFormat="1" applyFont="1" applyFill="1" applyBorder="1"/>
    <xf numFmtId="167" fontId="23" fillId="6" borderId="20" xfId="1" applyNumberFormat="1" applyFont="1" applyFill="1" applyBorder="1"/>
    <xf numFmtId="167" fontId="22" fillId="6" borderId="38" xfId="1" applyNumberFormat="1" applyFont="1" applyFill="1" applyBorder="1"/>
    <xf numFmtId="0" fontId="89" fillId="0" borderId="0" xfId="0" applyFont="1" applyAlignment="1">
      <alignment horizontal="left"/>
    </xf>
    <xf numFmtId="0" fontId="21" fillId="6" borderId="50" xfId="1" applyNumberFormat="1" applyFont="1" applyFill="1" applyBorder="1" applyAlignment="1">
      <alignment horizontal="center" wrapText="1"/>
    </xf>
    <xf numFmtId="43" fontId="22" fillId="7" borderId="51" xfId="1" applyFont="1" applyFill="1" applyBorder="1" applyProtection="1">
      <protection locked="0"/>
    </xf>
    <xf numFmtId="43" fontId="6" fillId="7" borderId="177" xfId="1" applyFont="1" applyFill="1" applyBorder="1" applyProtection="1">
      <protection locked="0"/>
    </xf>
    <xf numFmtId="0" fontId="37" fillId="6" borderId="31" xfId="0" applyFont="1" applyFill="1" applyBorder="1" applyAlignment="1">
      <alignment horizontal="center" wrapText="1"/>
    </xf>
    <xf numFmtId="0" fontId="35" fillId="6" borderId="31" xfId="1" applyNumberFormat="1" applyFont="1" applyFill="1" applyBorder="1" applyAlignment="1">
      <alignment horizontal="center" vertical="center" wrapText="1"/>
    </xf>
    <xf numFmtId="0" fontId="35" fillId="6" borderId="32" xfId="1" applyNumberFormat="1" applyFont="1" applyFill="1" applyBorder="1" applyAlignment="1">
      <alignment horizontal="center" vertical="center" wrapText="1"/>
    </xf>
    <xf numFmtId="0" fontId="41" fillId="6" borderId="49" xfId="0" applyFont="1" applyFill="1" applyBorder="1" applyAlignment="1">
      <alignment horizontal="center" wrapText="1"/>
    </xf>
    <xf numFmtId="0" fontId="37" fillId="0" borderId="30" xfId="1" applyNumberFormat="1" applyFont="1" applyBorder="1" applyAlignment="1">
      <alignment horizontal="center" vertical="center" wrapText="1"/>
    </xf>
    <xf numFmtId="0" fontId="37" fillId="0" borderId="31" xfId="1" applyNumberFormat="1" applyFont="1" applyBorder="1" applyAlignment="1">
      <alignment horizontal="center" vertical="center" wrapText="1"/>
    </xf>
    <xf numFmtId="49" fontId="37" fillId="0" borderId="32" xfId="1" applyNumberFormat="1" applyFont="1" applyBorder="1" applyAlignment="1">
      <alignment horizontal="center" vertical="center" wrapText="1"/>
    </xf>
    <xf numFmtId="0" fontId="37" fillId="0" borderId="33" xfId="1" applyNumberFormat="1" applyFont="1" applyBorder="1" applyAlignment="1">
      <alignment horizontal="center" wrapText="1"/>
    </xf>
    <xf numFmtId="0" fontId="37" fillId="0" borderId="34" xfId="1" applyNumberFormat="1" applyFont="1" applyBorder="1" applyAlignment="1">
      <alignment horizontal="center" wrapText="1"/>
    </xf>
    <xf numFmtId="49" fontId="37" fillId="0" borderId="42" xfId="1" applyNumberFormat="1" applyFont="1" applyBorder="1" applyAlignment="1">
      <alignment horizontal="center" wrapText="1"/>
    </xf>
    <xf numFmtId="0" fontId="81" fillId="0" borderId="0" xfId="0" applyFont="1" applyAlignment="1">
      <alignment horizontal="left" vertical="top"/>
    </xf>
    <xf numFmtId="0" fontId="2" fillId="0" borderId="0" xfId="0" applyFont="1" applyAlignment="1">
      <alignment horizontal="left" vertical="top"/>
    </xf>
    <xf numFmtId="0" fontId="46" fillId="0" borderId="11" xfId="0" applyFont="1" applyBorder="1" applyAlignment="1">
      <alignment horizontal="left" vertical="top"/>
    </xf>
    <xf numFmtId="0" fontId="46" fillId="0" borderId="11" xfId="0" applyFont="1" applyBorder="1" applyAlignment="1">
      <alignment horizontal="right" vertical="top"/>
    </xf>
    <xf numFmtId="0" fontId="46" fillId="0" borderId="11" xfId="0" applyFont="1" applyBorder="1" applyAlignment="1">
      <alignment horizontal="center" vertical="top"/>
    </xf>
    <xf numFmtId="37" fontId="6" fillId="0" borderId="0" xfId="18" applyFont="1" applyProtection="1">
      <protection locked="0"/>
    </xf>
    <xf numFmtId="0" fontId="2" fillId="0" borderId="0" xfId="78" applyFont="1" applyAlignment="1">
      <alignment horizontal="center" vertical="center" wrapText="1"/>
    </xf>
    <xf numFmtId="0" fontId="2" fillId="0" borderId="0" xfId="78" quotePrefix="1" applyFont="1" applyAlignment="1">
      <alignment horizontal="center" vertical="center" wrapText="1"/>
    </xf>
    <xf numFmtId="0" fontId="2" fillId="0" borderId="0" xfId="78" applyFont="1" applyAlignment="1">
      <alignment horizontal="center" vertical="center"/>
    </xf>
    <xf numFmtId="0" fontId="2" fillId="7" borderId="0" xfId="78" applyFont="1" applyFill="1" applyAlignment="1" applyProtection="1">
      <alignment vertical="center" wrapText="1"/>
      <protection locked="0"/>
    </xf>
    <xf numFmtId="43" fontId="2" fillId="7" borderId="0" xfId="78" applyNumberFormat="1" applyFont="1" applyFill="1" applyAlignment="1" applyProtection="1">
      <alignment vertical="center"/>
      <protection locked="0"/>
    </xf>
    <xf numFmtId="43" fontId="2" fillId="0" borderId="0" xfId="78" applyNumberFormat="1" applyFont="1" applyAlignment="1">
      <alignment vertical="center"/>
    </xf>
    <xf numFmtId="41" fontId="2" fillId="7" borderId="0" xfId="78" applyNumberFormat="1" applyFont="1" applyFill="1" applyAlignment="1" applyProtection="1">
      <alignment vertical="center"/>
      <protection locked="0"/>
    </xf>
    <xf numFmtId="174" fontId="2" fillId="0" borderId="0" xfId="20" applyNumberFormat="1" applyFont="1" applyAlignment="1">
      <alignment vertical="center"/>
    </xf>
    <xf numFmtId="43" fontId="81" fillId="7" borderId="0" xfId="78" applyNumberFormat="1" applyFont="1" applyFill="1" applyAlignment="1" applyProtection="1">
      <alignment vertical="center"/>
      <protection locked="0"/>
    </xf>
    <xf numFmtId="41" fontId="2" fillId="0" borderId="0" xfId="78" applyNumberFormat="1" applyFont="1" applyAlignment="1">
      <alignment vertical="center"/>
    </xf>
    <xf numFmtId="43" fontId="81" fillId="7" borderId="0" xfId="20" applyNumberFormat="1" applyFont="1" applyFill="1" applyAlignment="1" applyProtection="1">
      <alignment vertical="center"/>
      <protection locked="0"/>
    </xf>
    <xf numFmtId="43" fontId="81" fillId="7" borderId="0" xfId="20" applyNumberFormat="1" applyFont="1" applyFill="1" applyAlignment="1">
      <alignment vertical="center"/>
    </xf>
    <xf numFmtId="0" fontId="2" fillId="0" borderId="0" xfId="0" applyFont="1" applyAlignment="1">
      <alignment horizontal="center" vertical="center"/>
    </xf>
    <xf numFmtId="0" fontId="2" fillId="0" borderId="0" xfId="0" applyFont="1" applyAlignment="1">
      <alignment vertical="center" wrapText="1"/>
    </xf>
    <xf numFmtId="43" fontId="2" fillId="0" borderId="0" xfId="0" applyNumberFormat="1" applyFont="1" applyAlignment="1">
      <alignment vertical="center"/>
    </xf>
    <xf numFmtId="174" fontId="2" fillId="0" borderId="0" xfId="0" applyNumberFormat="1" applyFont="1" applyAlignment="1">
      <alignment vertical="center"/>
    </xf>
    <xf numFmtId="41" fontId="2" fillId="0" borderId="0" xfId="0" applyNumberFormat="1" applyFont="1" applyAlignment="1">
      <alignment vertical="center"/>
    </xf>
    <xf numFmtId="0" fontId="0" fillId="0" borderId="0" xfId="0" applyAlignment="1">
      <alignment vertical="center"/>
    </xf>
    <xf numFmtId="0" fontId="0" fillId="0" borderId="0" xfId="0" applyAlignment="1">
      <alignment vertical="top"/>
    </xf>
    <xf numFmtId="0" fontId="91" fillId="0" borderId="0" xfId="0" applyFont="1"/>
    <xf numFmtId="0" fontId="2" fillId="2" borderId="0" xfId="0" applyFont="1" applyFill="1" applyProtection="1">
      <protection locked="0"/>
    </xf>
    <xf numFmtId="0" fontId="24" fillId="6" borderId="102" xfId="0" applyFont="1" applyFill="1" applyBorder="1" applyAlignment="1" applyProtection="1">
      <alignment horizontal="center" vertical="center" wrapText="1"/>
      <protection locked="0"/>
    </xf>
    <xf numFmtId="0" fontId="24" fillId="6" borderId="179" xfId="0" applyFont="1" applyFill="1" applyBorder="1" applyAlignment="1" applyProtection="1">
      <alignment horizontal="center" vertical="center" wrapText="1"/>
      <protection locked="0"/>
    </xf>
    <xf numFmtId="0" fontId="24" fillId="6" borderId="50" xfId="0" applyFont="1" applyFill="1" applyBorder="1" applyAlignment="1" applyProtection="1">
      <alignment horizontal="center" vertical="center" wrapText="1"/>
      <protection locked="0"/>
    </xf>
    <xf numFmtId="0" fontId="22" fillId="7" borderId="180" xfId="0" applyFont="1" applyFill="1" applyBorder="1" applyAlignment="1" applyProtection="1">
      <alignment horizontal="center"/>
      <protection locked="0"/>
    </xf>
    <xf numFmtId="0" fontId="22" fillId="7" borderId="34" xfId="0" applyFont="1" applyFill="1" applyBorder="1" applyAlignment="1" applyProtection="1">
      <alignment horizontal="center"/>
      <protection locked="0"/>
    </xf>
    <xf numFmtId="0" fontId="22" fillId="7" borderId="53" xfId="0" applyFont="1" applyFill="1" applyBorder="1" applyAlignment="1" applyProtection="1">
      <alignment horizontal="center"/>
      <protection locked="0"/>
    </xf>
    <xf numFmtId="0" fontId="22" fillId="7" borderId="67" xfId="0" applyFont="1" applyFill="1" applyBorder="1" applyAlignment="1" applyProtection="1">
      <alignment horizontal="center"/>
      <protection locked="0"/>
    </xf>
    <xf numFmtId="0" fontId="22" fillId="7" borderId="181" xfId="0" applyFont="1" applyFill="1" applyBorder="1" applyAlignment="1" applyProtection="1">
      <alignment horizontal="center"/>
      <protection locked="0"/>
    </xf>
    <xf numFmtId="0" fontId="22" fillId="7" borderId="47" xfId="0" applyFont="1" applyFill="1" applyBorder="1" applyProtection="1">
      <protection locked="0"/>
    </xf>
    <xf numFmtId="0" fontId="22" fillId="7" borderId="63" xfId="0" applyFont="1" applyFill="1" applyBorder="1" applyAlignment="1" applyProtection="1">
      <alignment horizontal="center"/>
      <protection locked="0"/>
    </xf>
    <xf numFmtId="0" fontId="22" fillId="7" borderId="54" xfId="0" applyFont="1" applyFill="1" applyBorder="1" applyAlignment="1" applyProtection="1">
      <alignment horizontal="center"/>
      <protection locked="0"/>
    </xf>
    <xf numFmtId="0" fontId="22" fillId="7" borderId="64" xfId="0" applyFont="1" applyFill="1" applyBorder="1" applyAlignment="1" applyProtection="1">
      <alignment horizontal="center"/>
      <protection locked="0"/>
    </xf>
    <xf numFmtId="0" fontId="22" fillId="7" borderId="182" xfId="0" applyFont="1" applyFill="1" applyBorder="1" applyAlignment="1" applyProtection="1">
      <alignment horizontal="center"/>
      <protection locked="0"/>
    </xf>
    <xf numFmtId="0" fontId="22" fillId="7" borderId="42" xfId="0" applyFont="1" applyFill="1" applyBorder="1" applyProtection="1">
      <protection locked="0"/>
    </xf>
    <xf numFmtId="0" fontId="22" fillId="7" borderId="169" xfId="0" applyFont="1" applyFill="1" applyBorder="1" applyAlignment="1" applyProtection="1">
      <alignment horizontal="center"/>
      <protection locked="0"/>
    </xf>
    <xf numFmtId="0" fontId="22" fillId="7" borderId="85" xfId="0" applyFont="1" applyFill="1" applyBorder="1" applyAlignment="1" applyProtection="1">
      <alignment horizontal="center"/>
      <protection locked="0"/>
    </xf>
    <xf numFmtId="0" fontId="22" fillId="7" borderId="97" xfId="0" applyFont="1" applyFill="1" applyBorder="1" applyAlignment="1" applyProtection="1">
      <alignment horizontal="center"/>
      <protection locked="0"/>
    </xf>
    <xf numFmtId="0" fontId="22" fillId="7" borderId="179" xfId="0" applyFont="1" applyFill="1" applyBorder="1" applyAlignment="1" applyProtection="1">
      <alignment horizontal="center"/>
      <protection locked="0"/>
    </xf>
    <xf numFmtId="0" fontId="22" fillId="7" borderId="50" xfId="0" applyFont="1" applyFill="1" applyBorder="1" applyProtection="1">
      <protection locked="0"/>
    </xf>
    <xf numFmtId="0" fontId="22" fillId="7" borderId="108" xfId="0" applyFont="1" applyFill="1" applyBorder="1" applyAlignment="1" applyProtection="1">
      <alignment horizontal="center"/>
      <protection locked="0"/>
    </xf>
    <xf numFmtId="0" fontId="22" fillId="7" borderId="170" xfId="0" applyFont="1" applyFill="1" applyBorder="1" applyAlignment="1" applyProtection="1">
      <alignment horizontal="center"/>
      <protection locked="0"/>
    </xf>
    <xf numFmtId="0" fontId="22" fillId="7" borderId="33" xfId="0" applyFont="1" applyFill="1" applyBorder="1" applyAlignment="1" applyProtection="1">
      <alignment horizontal="center"/>
      <protection locked="0"/>
    </xf>
    <xf numFmtId="0" fontId="46" fillId="0" borderId="0" xfId="0" applyFont="1" applyAlignment="1">
      <alignment horizontal="left" vertical="top"/>
    </xf>
    <xf numFmtId="0" fontId="23" fillId="2" borderId="16" xfId="8" applyFont="1" applyFill="1" applyBorder="1" applyProtection="1">
      <alignment horizontal="center"/>
    </xf>
    <xf numFmtId="43" fontId="23" fillId="2" borderId="26" xfId="1" applyFont="1" applyFill="1" applyBorder="1" applyProtection="1"/>
    <xf numFmtId="43" fontId="23" fillId="2" borderId="37" xfId="1" applyFont="1" applyFill="1" applyBorder="1" applyProtection="1"/>
    <xf numFmtId="43" fontId="22" fillId="2" borderId="37" xfId="1" applyFont="1" applyFill="1" applyBorder="1" applyProtection="1"/>
    <xf numFmtId="167" fontId="22" fillId="2" borderId="37" xfId="1" applyNumberFormat="1" applyFont="1" applyFill="1" applyBorder="1" applyProtection="1"/>
    <xf numFmtId="43" fontId="22" fillId="2" borderId="16" xfId="1" applyFont="1" applyFill="1" applyBorder="1" applyProtection="1"/>
    <xf numFmtId="0" fontId="17" fillId="2" borderId="2" xfId="10" applyFont="1" applyFill="1" applyBorder="1" applyProtection="1">
      <protection locked="0"/>
    </xf>
    <xf numFmtId="0" fontId="24" fillId="7" borderId="2" xfId="10" applyFont="1" applyFill="1" applyBorder="1" applyProtection="1">
      <protection locked="0"/>
    </xf>
    <xf numFmtId="0" fontId="21" fillId="6" borderId="102" xfId="1" applyNumberFormat="1" applyFont="1" applyFill="1" applyBorder="1" applyAlignment="1">
      <alignment horizontal="center" wrapText="1"/>
    </xf>
    <xf numFmtId="0" fontId="21" fillId="6" borderId="101" xfId="1" applyNumberFormat="1" applyFont="1" applyFill="1" applyBorder="1" applyAlignment="1">
      <alignment horizontal="center" wrapText="1"/>
    </xf>
    <xf numFmtId="0" fontId="21" fillId="6" borderId="32" xfId="1" applyNumberFormat="1" applyFont="1" applyFill="1" applyBorder="1" applyAlignment="1">
      <alignment horizontal="center" wrapText="1"/>
    </xf>
    <xf numFmtId="0" fontId="19" fillId="6" borderId="56" xfId="1" applyNumberFormat="1" applyFont="1" applyFill="1" applyBorder="1" applyAlignment="1" applyProtection="1">
      <alignment horizontal="center" wrapText="1"/>
      <protection locked="0"/>
    </xf>
    <xf numFmtId="0" fontId="19" fillId="6" borderId="102" xfId="1" applyNumberFormat="1" applyFont="1" applyFill="1" applyBorder="1" applyAlignment="1" applyProtection="1">
      <alignment horizontal="center" wrapText="1"/>
      <protection locked="0"/>
    </xf>
    <xf numFmtId="0" fontId="19" fillId="6" borderId="48" xfId="1" applyNumberFormat="1" applyFont="1" applyFill="1" applyBorder="1" applyAlignment="1" applyProtection="1">
      <alignment horizontal="center" wrapText="1"/>
      <protection locked="0"/>
    </xf>
    <xf numFmtId="0" fontId="19" fillId="6" borderId="50" xfId="1" applyNumberFormat="1" applyFont="1" applyFill="1" applyBorder="1" applyAlignment="1" applyProtection="1">
      <alignment horizontal="center" wrapText="1"/>
      <protection locked="0"/>
    </xf>
    <xf numFmtId="0" fontId="96" fillId="0" borderId="183" xfId="0" applyFont="1" applyBorder="1" applyAlignment="1">
      <alignment horizontal="center" vertical="center" wrapText="1"/>
    </xf>
    <xf numFmtId="0" fontId="96" fillId="0" borderId="184" xfId="0" applyFont="1" applyBorder="1" applyAlignment="1">
      <alignment horizontal="center" vertical="center" wrapText="1"/>
    </xf>
    <xf numFmtId="0" fontId="96" fillId="0" borderId="185" xfId="0" applyFont="1" applyBorder="1" applyAlignment="1">
      <alignment horizontal="center" vertical="center" wrapText="1"/>
    </xf>
    <xf numFmtId="0" fontId="96" fillId="0" borderId="186" xfId="0" applyFont="1" applyBorder="1" applyAlignment="1">
      <alignment horizontal="center" vertical="center" wrapText="1"/>
    </xf>
    <xf numFmtId="0" fontId="96" fillId="0" borderId="187" xfId="0" applyFont="1" applyBorder="1" applyAlignment="1">
      <alignment horizontal="center" vertical="center" wrapText="1"/>
    </xf>
    <xf numFmtId="0" fontId="49" fillId="2" borderId="0" xfId="0" applyFont="1" applyFill="1"/>
    <xf numFmtId="0" fontId="24" fillId="6" borderId="118" xfId="0" applyFont="1" applyFill="1" applyBorder="1" applyAlignment="1" applyProtection="1">
      <alignment horizontal="center" vertical="center" wrapText="1"/>
      <protection locked="0"/>
    </xf>
    <xf numFmtId="0" fontId="96" fillId="0" borderId="189" xfId="0" applyFont="1" applyBorder="1" applyAlignment="1">
      <alignment horizontal="center" vertical="center" wrapText="1"/>
    </xf>
    <xf numFmtId="0" fontId="101" fillId="0" borderId="0" xfId="0" applyFont="1" applyAlignment="1">
      <alignment horizontal="center" vertical="center" wrapText="1"/>
    </xf>
    <xf numFmtId="0" fontId="106" fillId="0" borderId="0" xfId="0" applyFont="1" applyAlignment="1">
      <alignment horizontal="left" vertical="center" wrapText="1"/>
    </xf>
    <xf numFmtId="0" fontId="105" fillId="0" borderId="0" xfId="0" applyFont="1" applyAlignment="1">
      <alignment horizontal="left" vertical="center" wrapText="1"/>
    </xf>
    <xf numFmtId="0" fontId="79" fillId="0" borderId="0" xfId="0" applyFont="1" applyAlignment="1">
      <alignment horizontal="left" vertical="center" wrapText="1"/>
    </xf>
    <xf numFmtId="0" fontId="110" fillId="0" borderId="0" xfId="0" applyFont="1" applyAlignment="1">
      <alignment horizontal="left" vertical="center" wrapText="1"/>
    </xf>
    <xf numFmtId="0" fontId="102" fillId="12" borderId="191" xfId="0" applyFont="1" applyFill="1" applyBorder="1" applyAlignment="1">
      <alignment horizontal="center" vertical="center" wrapText="1"/>
    </xf>
    <xf numFmtId="0" fontId="96" fillId="0" borderId="192" xfId="0" applyFont="1" applyBorder="1" applyAlignment="1">
      <alignment horizontal="center" vertical="center" wrapText="1"/>
    </xf>
    <xf numFmtId="0" fontId="98" fillId="0" borderId="192" xfId="0" applyFont="1" applyBorder="1" applyAlignment="1">
      <alignment horizontal="center" vertical="center" wrapText="1"/>
    </xf>
    <xf numFmtId="0" fontId="96" fillId="0" borderId="193" xfId="0" applyFont="1" applyBorder="1" applyAlignment="1">
      <alignment horizontal="center" vertical="center" wrapText="1"/>
    </xf>
    <xf numFmtId="0" fontId="99" fillId="0" borderId="0" xfId="0" applyFont="1" applyAlignment="1">
      <alignment vertical="center" wrapText="1"/>
    </xf>
    <xf numFmtId="0" fontId="107" fillId="14" borderId="194" xfId="0" applyFont="1" applyFill="1" applyBorder="1" applyAlignment="1">
      <alignment horizontal="center" vertical="center" wrapText="1"/>
    </xf>
    <xf numFmtId="0" fontId="107" fillId="14" borderId="195" xfId="0" applyFont="1" applyFill="1" applyBorder="1" applyAlignment="1">
      <alignment horizontal="center" vertical="center" wrapText="1"/>
    </xf>
    <xf numFmtId="0" fontId="107" fillId="14" borderId="196" xfId="0" applyFont="1" applyFill="1" applyBorder="1" applyAlignment="1">
      <alignment horizontal="center" vertical="center" wrapText="1"/>
    </xf>
    <xf numFmtId="0" fontId="108" fillId="14" borderId="197" xfId="0" applyFont="1" applyFill="1" applyBorder="1" applyAlignment="1">
      <alignment horizontal="center" vertical="center" wrapText="1"/>
    </xf>
    <xf numFmtId="0" fontId="108" fillId="14" borderId="198" xfId="0" applyFont="1" applyFill="1" applyBorder="1" applyAlignment="1">
      <alignment horizontal="center" vertical="center" wrapText="1"/>
    </xf>
    <xf numFmtId="0" fontId="108" fillId="14" borderId="199" xfId="0" applyFont="1" applyFill="1" applyBorder="1" applyAlignment="1">
      <alignment horizontal="center" vertical="center" wrapText="1"/>
    </xf>
    <xf numFmtId="0" fontId="98" fillId="0" borderId="194" xfId="0" applyFont="1" applyBorder="1" applyAlignment="1">
      <alignment horizontal="center" vertical="center" wrapText="1"/>
    </xf>
    <xf numFmtId="0" fontId="98" fillId="0" borderId="195" xfId="0" applyFont="1" applyBorder="1" applyAlignment="1">
      <alignment horizontal="center" vertical="center" wrapText="1"/>
    </xf>
    <xf numFmtId="0" fontId="98" fillId="0" borderId="196" xfId="0" applyFont="1" applyBorder="1" applyAlignment="1">
      <alignment horizontal="center" vertical="center" wrapText="1"/>
    </xf>
    <xf numFmtId="0" fontId="98" fillId="0" borderId="200" xfId="0" applyFont="1" applyBorder="1" applyAlignment="1">
      <alignment horizontal="center" vertical="center" wrapText="1"/>
    </xf>
    <xf numFmtId="0" fontId="98" fillId="0" borderId="188" xfId="0" applyFont="1" applyBorder="1" applyAlignment="1">
      <alignment horizontal="center" vertical="center" wrapText="1"/>
    </xf>
    <xf numFmtId="0" fontId="98" fillId="0" borderId="201" xfId="0" applyFont="1" applyBorder="1" applyAlignment="1">
      <alignment horizontal="center" vertical="center" wrapText="1"/>
    </xf>
    <xf numFmtId="0" fontId="98" fillId="0" borderId="197" xfId="0" applyFont="1" applyBorder="1" applyAlignment="1">
      <alignment horizontal="center" vertical="center" wrapText="1"/>
    </xf>
    <xf numFmtId="0" fontId="98" fillId="0" borderId="198" xfId="0" applyFont="1" applyBorder="1" applyAlignment="1">
      <alignment horizontal="center" vertical="center" wrapText="1"/>
    </xf>
    <xf numFmtId="0" fontId="98" fillId="0" borderId="199" xfId="0" applyFont="1" applyBorder="1" applyAlignment="1">
      <alignment horizontal="center" vertical="center" wrapText="1"/>
    </xf>
    <xf numFmtId="0" fontId="2" fillId="0" borderId="0" xfId="0" applyFont="1" applyAlignment="1" applyProtection="1">
      <alignment horizontal="left" vertical="top"/>
      <protection locked="0"/>
    </xf>
    <xf numFmtId="167" fontId="7" fillId="6" borderId="2" xfId="1" applyNumberFormat="1" applyFont="1" applyFill="1" applyBorder="1" applyAlignment="1" applyProtection="1">
      <alignment horizontal="center"/>
      <protection locked="0"/>
    </xf>
    <xf numFmtId="43" fontId="7" fillId="7" borderId="57" xfId="1" applyFont="1" applyFill="1" applyBorder="1" applyProtection="1">
      <protection locked="0"/>
    </xf>
    <xf numFmtId="43" fontId="7" fillId="7" borderId="11" xfId="1" applyFont="1" applyFill="1" applyBorder="1" applyProtection="1">
      <protection locked="0"/>
    </xf>
    <xf numFmtId="43" fontId="7" fillId="7" borderId="7" xfId="1" applyFont="1" applyFill="1" applyBorder="1" applyProtection="1">
      <protection locked="0"/>
    </xf>
    <xf numFmtId="43" fontId="7" fillId="7" borderId="1" xfId="1" applyFont="1" applyFill="1" applyBorder="1" applyProtection="1">
      <protection locked="0"/>
    </xf>
    <xf numFmtId="43" fontId="0" fillId="7" borderId="98" xfId="1" applyFont="1" applyFill="1" applyBorder="1" applyAlignment="1" applyProtection="1">
      <alignment wrapText="1"/>
      <protection locked="0"/>
    </xf>
    <xf numFmtId="43" fontId="0" fillId="7" borderId="99" xfId="1" applyFont="1" applyFill="1" applyBorder="1" applyProtection="1">
      <protection locked="0"/>
    </xf>
    <xf numFmtId="43" fontId="0" fillId="7" borderId="177" xfId="1" applyFont="1" applyFill="1" applyBorder="1" applyProtection="1">
      <protection locked="0"/>
    </xf>
    <xf numFmtId="43" fontId="0" fillId="7" borderId="100" xfId="1" applyFont="1" applyFill="1" applyBorder="1" applyProtection="1">
      <protection locked="0"/>
    </xf>
    <xf numFmtId="0" fontId="21" fillId="6" borderId="202" xfId="1" applyNumberFormat="1" applyFont="1" applyFill="1" applyBorder="1" applyAlignment="1">
      <alignment horizontal="center" wrapText="1"/>
    </xf>
    <xf numFmtId="0" fontId="46" fillId="0" borderId="0" xfId="0" applyFont="1"/>
    <xf numFmtId="49" fontId="24" fillId="0" borderId="8" xfId="0" applyNumberFormat="1" applyFont="1" applyBorder="1" applyAlignment="1">
      <alignment horizontal="center" vertical="center"/>
    </xf>
    <xf numFmtId="0" fontId="111" fillId="0" borderId="0" xfId="0" applyFont="1" applyAlignment="1">
      <alignment horizontal="left" vertical="top"/>
    </xf>
    <xf numFmtId="0" fontId="46" fillId="0" borderId="0" xfId="109" applyFont="1" applyAlignment="1">
      <alignment horizontal="left" vertical="top"/>
    </xf>
    <xf numFmtId="0" fontId="46" fillId="0" borderId="0" xfId="109" applyFont="1" applyAlignment="1">
      <alignment vertical="top"/>
    </xf>
    <xf numFmtId="0" fontId="46" fillId="0" borderId="0" xfId="109" applyFont="1" applyAlignment="1">
      <alignment vertical="top" wrapText="1"/>
    </xf>
    <xf numFmtId="0" fontId="112" fillId="0" borderId="0" xfId="0" applyFont="1" applyAlignment="1">
      <alignment horizontal="left" vertical="top"/>
    </xf>
    <xf numFmtId="0" fontId="46" fillId="0" borderId="0" xfId="109" applyFont="1" applyAlignment="1">
      <alignment horizontal="right" vertical="top"/>
    </xf>
    <xf numFmtId="0" fontId="46" fillId="0" borderId="0" xfId="109" applyFont="1" applyAlignment="1">
      <alignment horizontal="right" vertical="top" wrapText="1"/>
    </xf>
    <xf numFmtId="43" fontId="46" fillId="0" borderId="0" xfId="109" applyNumberFormat="1" applyFont="1" applyAlignment="1">
      <alignment horizontal="left" vertical="top"/>
    </xf>
    <xf numFmtId="0" fontId="2" fillId="0" borderId="0" xfId="109" applyFont="1" applyAlignment="1">
      <alignment horizontal="center" vertical="center" wrapText="1"/>
    </xf>
    <xf numFmtId="0" fontId="22" fillId="0" borderId="0" xfId="109" applyFont="1" applyAlignment="1">
      <alignment horizontal="center" vertical="center" wrapText="1"/>
    </xf>
    <xf numFmtId="0" fontId="2" fillId="0" borderId="69" xfId="109" applyFont="1" applyBorder="1" applyAlignment="1">
      <alignment horizontal="center" vertical="center" wrapText="1"/>
    </xf>
    <xf numFmtId="0" fontId="2" fillId="0" borderId="70" xfId="109" applyFont="1" applyBorder="1" applyAlignment="1">
      <alignment horizontal="center" vertical="center" wrapText="1"/>
    </xf>
    <xf numFmtId="0" fontId="2" fillId="0" borderId="71" xfId="109" applyFont="1" applyBorder="1" applyAlignment="1">
      <alignment horizontal="center" vertical="center" wrapText="1"/>
    </xf>
    <xf numFmtId="43" fontId="24" fillId="15" borderId="33" xfId="1" applyFont="1" applyFill="1" applyBorder="1" applyAlignment="1">
      <alignment horizontal="center" wrapText="1"/>
    </xf>
    <xf numFmtId="43" fontId="24" fillId="15" borderId="52" xfId="1" applyFont="1" applyFill="1" applyBorder="1" applyAlignment="1">
      <alignment horizontal="center" wrapText="1"/>
    </xf>
    <xf numFmtId="43" fontId="24" fillId="15" borderId="42" xfId="1" applyFont="1" applyFill="1" applyBorder="1" applyAlignment="1">
      <alignment horizontal="center" wrapText="1"/>
    </xf>
    <xf numFmtId="43" fontId="24" fillId="15" borderId="54" xfId="1" applyFont="1" applyFill="1" applyBorder="1" applyAlignment="1">
      <alignment horizontal="center" wrapText="1"/>
    </xf>
    <xf numFmtId="0" fontId="2" fillId="0" borderId="0" xfId="109" applyFont="1" applyAlignment="1">
      <alignment horizontal="center" vertical="top" wrapText="1"/>
    </xf>
    <xf numFmtId="0" fontId="2" fillId="7" borderId="203" xfId="109" applyFont="1" applyFill="1" applyBorder="1" applyAlignment="1" applyProtection="1">
      <alignment vertical="center" wrapText="1"/>
      <protection locked="0"/>
    </xf>
    <xf numFmtId="0" fontId="2" fillId="7" borderId="204" xfId="109" applyFont="1" applyFill="1" applyBorder="1" applyAlignment="1" applyProtection="1">
      <alignment vertical="center" wrapText="1"/>
      <protection locked="0"/>
    </xf>
    <xf numFmtId="0" fontId="2" fillId="7" borderId="204" xfId="109" applyFont="1" applyFill="1" applyBorder="1" applyAlignment="1" applyProtection="1">
      <alignment vertical="center"/>
      <protection locked="0"/>
    </xf>
    <xf numFmtId="0" fontId="2" fillId="7" borderId="205" xfId="109" applyFont="1" applyFill="1" applyBorder="1" applyAlignment="1" applyProtection="1">
      <alignment vertical="center"/>
      <protection locked="0"/>
    </xf>
    <xf numFmtId="0" fontId="2" fillId="7" borderId="206" xfId="109" applyFont="1" applyFill="1" applyBorder="1" applyAlignment="1" applyProtection="1">
      <alignment vertical="center" wrapText="1"/>
      <protection locked="0"/>
    </xf>
    <xf numFmtId="43" fontId="2" fillId="7" borderId="207" xfId="109" applyNumberFormat="1" applyFont="1" applyFill="1" applyBorder="1" applyAlignment="1" applyProtection="1">
      <alignment vertical="center" wrapText="1"/>
      <protection locked="0"/>
    </xf>
    <xf numFmtId="43" fontId="2" fillId="7" borderId="204" xfId="109" applyNumberFormat="1" applyFont="1" applyFill="1" applyBorder="1" applyAlignment="1" applyProtection="1">
      <alignment vertical="center" wrapText="1"/>
      <protection locked="0"/>
    </xf>
    <xf numFmtId="43" fontId="2" fillId="0" borderId="204" xfId="109" applyNumberFormat="1" applyFont="1" applyBorder="1" applyAlignment="1">
      <alignment vertical="center" wrapText="1"/>
    </xf>
    <xf numFmtId="10" fontId="2" fillId="7" borderId="204" xfId="109" applyNumberFormat="1" applyFont="1" applyFill="1" applyBorder="1" applyAlignment="1" applyProtection="1">
      <alignment vertical="center" wrapText="1"/>
      <protection locked="0"/>
    </xf>
    <xf numFmtId="43" fontId="2" fillId="2" borderId="204" xfId="109" applyNumberFormat="1" applyFont="1" applyFill="1" applyBorder="1" applyAlignment="1" applyProtection="1">
      <alignment vertical="center" wrapText="1"/>
      <protection locked="0"/>
    </xf>
    <xf numFmtId="43" fontId="2" fillId="0" borderId="206" xfId="109" applyNumberFormat="1" applyFont="1" applyBorder="1" applyAlignment="1">
      <alignment vertical="center" wrapText="1"/>
    </xf>
    <xf numFmtId="43" fontId="2" fillId="0" borderId="207" xfId="109" applyNumberFormat="1" applyFont="1" applyBorder="1" applyAlignment="1">
      <alignment vertical="center" wrapText="1"/>
    </xf>
    <xf numFmtId="0" fontId="2" fillId="0" borderId="0" xfId="109" applyFont="1" applyAlignment="1">
      <alignment vertical="top" wrapText="1"/>
    </xf>
    <xf numFmtId="43" fontId="2" fillId="0" borderId="33" xfId="109" applyNumberFormat="1" applyFont="1" applyBorder="1" applyAlignment="1">
      <alignment vertical="top" wrapText="1"/>
    </xf>
    <xf numFmtId="43" fontId="2" fillId="0" borderId="52" xfId="109" applyNumberFormat="1" applyFont="1" applyBorder="1" applyAlignment="1">
      <alignment vertical="top" wrapText="1"/>
    </xf>
    <xf numFmtId="43" fontId="2" fillId="0" borderId="42" xfId="109" applyNumberFormat="1" applyFont="1" applyBorder="1" applyAlignment="1">
      <alignment vertical="top" wrapText="1"/>
    </xf>
    <xf numFmtId="43" fontId="2" fillId="0" borderId="54" xfId="109" applyNumberFormat="1" applyFont="1" applyBorder="1" applyAlignment="1">
      <alignment vertical="top" wrapText="1"/>
    </xf>
    <xf numFmtId="0" fontId="2" fillId="7" borderId="208" xfId="109" applyFont="1" applyFill="1" applyBorder="1" applyAlignment="1" applyProtection="1">
      <alignment vertical="center" wrapText="1"/>
      <protection locked="0"/>
    </xf>
    <xf numFmtId="43" fontId="2" fillId="7" borderId="209" xfId="109" applyNumberFormat="1" applyFont="1" applyFill="1" applyBorder="1" applyAlignment="1" applyProtection="1">
      <alignment vertical="center" wrapText="1"/>
      <protection locked="0"/>
    </xf>
    <xf numFmtId="43" fontId="2" fillId="7" borderId="210" xfId="109" applyNumberFormat="1" applyFont="1" applyFill="1" applyBorder="1" applyAlignment="1" applyProtection="1">
      <alignment vertical="center" wrapText="1"/>
      <protection locked="0"/>
    </xf>
    <xf numFmtId="43" fontId="2" fillId="0" borderId="210" xfId="109" applyNumberFormat="1" applyFont="1" applyBorder="1" applyAlignment="1">
      <alignment vertical="center" wrapText="1"/>
    </xf>
    <xf numFmtId="10" fontId="2" fillId="7" borderId="210" xfId="109" applyNumberFormat="1" applyFont="1" applyFill="1" applyBorder="1" applyAlignment="1" applyProtection="1">
      <alignment vertical="center" wrapText="1"/>
      <protection locked="0"/>
    </xf>
    <xf numFmtId="43" fontId="2" fillId="2" borderId="210" xfId="109" applyNumberFormat="1" applyFont="1" applyFill="1" applyBorder="1" applyAlignment="1" applyProtection="1">
      <alignment vertical="center" wrapText="1"/>
      <protection locked="0"/>
    </xf>
    <xf numFmtId="43" fontId="2" fillId="0" borderId="211" xfId="109" applyNumberFormat="1" applyFont="1" applyBorder="1" applyAlignment="1">
      <alignment vertical="center" wrapText="1"/>
    </xf>
    <xf numFmtId="43" fontId="2" fillId="0" borderId="209" xfId="109" applyNumberFormat="1" applyFont="1" applyBorder="1" applyAlignment="1">
      <alignment vertical="center" wrapText="1"/>
    </xf>
    <xf numFmtId="43" fontId="2" fillId="0" borderId="33" xfId="1" applyFont="1" applyBorder="1" applyAlignment="1" applyProtection="1">
      <alignment vertical="top" wrapText="1"/>
    </xf>
    <xf numFmtId="43" fontId="2" fillId="0" borderId="52" xfId="1" applyFont="1" applyBorder="1" applyAlignment="1" applyProtection="1">
      <alignment vertical="top" wrapText="1"/>
    </xf>
    <xf numFmtId="43" fontId="2" fillId="0" borderId="42" xfId="1" applyFont="1" applyBorder="1" applyAlignment="1" applyProtection="1">
      <alignment vertical="top" wrapText="1"/>
    </xf>
    <xf numFmtId="43" fontId="2" fillId="0" borderId="54" xfId="1" applyFont="1" applyBorder="1" applyAlignment="1" applyProtection="1">
      <alignment vertical="top" wrapText="1"/>
    </xf>
    <xf numFmtId="43" fontId="2" fillId="15" borderId="210" xfId="109" applyNumberFormat="1" applyFont="1" applyFill="1" applyBorder="1" applyAlignment="1" applyProtection="1">
      <alignment vertical="center" wrapText="1"/>
      <protection locked="0"/>
    </xf>
    <xf numFmtId="0" fontId="2" fillId="0" borderId="8" xfId="109" applyFont="1" applyBorder="1" applyAlignment="1">
      <alignment horizontal="center" vertical="top" wrapText="1"/>
    </xf>
    <xf numFmtId="0" fontId="2" fillId="7" borderId="212" xfId="109" applyFont="1" applyFill="1" applyBorder="1" applyAlignment="1" applyProtection="1">
      <alignment vertical="center" wrapText="1"/>
      <protection locked="0"/>
    </xf>
    <xf numFmtId="0" fontId="2" fillId="7" borderId="213" xfId="109" applyFont="1" applyFill="1" applyBorder="1" applyAlignment="1" applyProtection="1">
      <alignment vertical="center" wrapText="1"/>
      <protection locked="0"/>
    </xf>
    <xf numFmtId="0" fontId="2" fillId="7" borderId="213" xfId="109" applyFont="1" applyFill="1" applyBorder="1" applyAlignment="1" applyProtection="1">
      <alignment vertical="center"/>
      <protection locked="0"/>
    </xf>
    <xf numFmtId="0" fontId="2" fillId="7" borderId="214" xfId="109" applyFont="1" applyFill="1" applyBorder="1" applyAlignment="1" applyProtection="1">
      <alignment vertical="center"/>
      <protection locked="0"/>
    </xf>
    <xf numFmtId="0" fontId="2" fillId="7" borderId="215" xfId="109" applyFont="1" applyFill="1" applyBorder="1" applyAlignment="1" applyProtection="1">
      <alignment vertical="center" wrapText="1"/>
      <protection locked="0"/>
    </xf>
    <xf numFmtId="43" fontId="2" fillId="7" borderId="216" xfId="109" applyNumberFormat="1" applyFont="1" applyFill="1" applyBorder="1" applyAlignment="1" applyProtection="1">
      <alignment vertical="center" wrapText="1"/>
      <protection locked="0"/>
    </xf>
    <xf numFmtId="43" fontId="2" fillId="7" borderId="213" xfId="109" applyNumberFormat="1" applyFont="1" applyFill="1" applyBorder="1" applyAlignment="1" applyProtection="1">
      <alignment vertical="center" wrapText="1"/>
      <protection locked="0"/>
    </xf>
    <xf numFmtId="43" fontId="2" fillId="0" borderId="213" xfId="109" applyNumberFormat="1" applyFont="1" applyBorder="1" applyAlignment="1">
      <alignment vertical="center" wrapText="1"/>
    </xf>
    <xf numFmtId="10" fontId="2" fillId="7" borderId="213" xfId="109" applyNumberFormat="1" applyFont="1" applyFill="1" applyBorder="1" applyAlignment="1" applyProtection="1">
      <alignment vertical="center" wrapText="1"/>
      <protection locked="0"/>
    </xf>
    <xf numFmtId="43" fontId="2" fillId="2" borderId="213" xfId="109" applyNumberFormat="1" applyFont="1" applyFill="1" applyBorder="1" applyAlignment="1" applyProtection="1">
      <alignment vertical="center" wrapText="1"/>
      <protection locked="0"/>
    </xf>
    <xf numFmtId="43" fontId="2" fillId="0" borderId="215" xfId="109" applyNumberFormat="1" applyFont="1" applyBorder="1" applyAlignment="1">
      <alignment vertical="center" wrapText="1"/>
    </xf>
    <xf numFmtId="43" fontId="2" fillId="15" borderId="213" xfId="109" applyNumberFormat="1" applyFont="1" applyFill="1" applyBorder="1" applyAlignment="1" applyProtection="1">
      <alignment vertical="center" wrapText="1"/>
      <protection locked="0"/>
    </xf>
    <xf numFmtId="43" fontId="2" fillId="0" borderId="216" xfId="109" applyNumberFormat="1" applyFont="1" applyBorder="1" applyAlignment="1">
      <alignment vertical="center" wrapText="1"/>
    </xf>
    <xf numFmtId="0" fontId="2" fillId="0" borderId="0" xfId="0" applyFont="1" applyAlignment="1">
      <alignment horizontal="center" vertical="top" wrapText="1"/>
    </xf>
    <xf numFmtId="0" fontId="2" fillId="0" borderId="0" xfId="0" applyFont="1" applyAlignment="1">
      <alignment vertical="center"/>
    </xf>
    <xf numFmtId="43" fontId="2" fillId="0" borderId="190" xfId="0" applyNumberFormat="1" applyFont="1" applyBorder="1" applyAlignment="1">
      <alignment vertical="center" wrapText="1"/>
    </xf>
    <xf numFmtId="43" fontId="2" fillId="0" borderId="60" xfId="0" applyNumberFormat="1" applyFont="1" applyBorder="1" applyAlignment="1">
      <alignment vertical="center" wrapText="1"/>
    </xf>
    <xf numFmtId="43" fontId="2" fillId="0" borderId="217" xfId="0" applyNumberFormat="1" applyFont="1" applyBorder="1" applyAlignment="1">
      <alignment vertical="center" wrapText="1"/>
    </xf>
    <xf numFmtId="43" fontId="2" fillId="0" borderId="0" xfId="0" applyNumberFormat="1" applyFont="1" applyAlignment="1">
      <alignment vertical="center" wrapText="1"/>
    </xf>
    <xf numFmtId="43" fontId="2" fillId="15" borderId="79" xfId="1" applyFont="1" applyFill="1" applyBorder="1" applyAlignment="1" applyProtection="1">
      <alignment vertical="top" wrapText="1"/>
    </xf>
    <xf numFmtId="43" fontId="2" fillId="15" borderId="95" xfId="1" applyFont="1" applyFill="1" applyBorder="1" applyAlignment="1" applyProtection="1">
      <alignment vertical="top" wrapText="1"/>
    </xf>
    <xf numFmtId="43" fontId="2" fillId="15" borderId="44" xfId="1" applyFont="1" applyFill="1" applyBorder="1" applyAlignment="1" applyProtection="1">
      <alignment vertical="top" wrapText="1"/>
    </xf>
    <xf numFmtId="43" fontId="2" fillId="15" borderId="55" xfId="1" applyFont="1" applyFill="1" applyBorder="1" applyAlignment="1" applyProtection="1">
      <alignment vertical="top" wrapText="1"/>
    </xf>
    <xf numFmtId="0" fontId="2" fillId="0" borderId="0" xfId="109" applyFont="1" applyAlignment="1">
      <alignment horizontal="left" vertical="top"/>
    </xf>
    <xf numFmtId="0" fontId="2" fillId="0" borderId="0" xfId="109" applyFont="1" applyAlignment="1">
      <alignment vertical="top"/>
    </xf>
    <xf numFmtId="0" fontId="96" fillId="0" borderId="0" xfId="0" applyFont="1" applyAlignment="1">
      <alignment horizontal="center" vertical="center" wrapText="1"/>
    </xf>
    <xf numFmtId="0" fontId="104" fillId="0" borderId="0" xfId="0" applyFont="1" applyAlignment="1">
      <alignment horizontal="center" vertical="center" wrapText="1"/>
    </xf>
    <xf numFmtId="0" fontId="96" fillId="13" borderId="0" xfId="0" applyFont="1" applyFill="1" applyAlignment="1">
      <alignment horizontal="center" vertical="center" wrapText="1"/>
    </xf>
    <xf numFmtId="49" fontId="2" fillId="0" borderId="0" xfId="109" applyNumberFormat="1" applyFont="1" applyAlignment="1">
      <alignment horizontal="center" vertical="top" wrapText="1"/>
    </xf>
    <xf numFmtId="0" fontId="111" fillId="0" borderId="0" xfId="0" applyFont="1" applyAlignment="1">
      <alignment vertical="top"/>
    </xf>
    <xf numFmtId="0" fontId="112" fillId="0" borderId="0" xfId="0" applyFont="1" applyAlignment="1">
      <alignment vertical="top"/>
    </xf>
    <xf numFmtId="0" fontId="2" fillId="0" borderId="0" xfId="109" applyFont="1" applyAlignment="1">
      <alignment vertical="center" wrapText="1"/>
    </xf>
    <xf numFmtId="0" fontId="2" fillId="0" borderId="0" xfId="0" applyFont="1" applyAlignment="1">
      <alignment vertical="top" wrapText="1"/>
    </xf>
    <xf numFmtId="0" fontId="2" fillId="0" borderId="8" xfId="109" applyFont="1" applyBorder="1" applyAlignment="1">
      <alignment vertical="top"/>
    </xf>
    <xf numFmtId="165" fontId="45" fillId="0" borderId="0" xfId="0" applyNumberFormat="1" applyFont="1" applyAlignment="1">
      <alignment horizontal="center"/>
    </xf>
    <xf numFmtId="0" fontId="24" fillId="7" borderId="3" xfId="0" applyFont="1" applyFill="1" applyBorder="1" applyAlignment="1">
      <alignment horizontal="center" vertical="center"/>
    </xf>
    <xf numFmtId="0" fontId="24" fillId="7" borderId="8" xfId="0" applyFont="1" applyFill="1" applyBorder="1" applyAlignment="1">
      <alignment horizontal="center" vertical="center"/>
    </xf>
    <xf numFmtId="49" fontId="32" fillId="0" borderId="3" xfId="0" applyNumberFormat="1" applyFont="1" applyBorder="1" applyAlignment="1">
      <alignment horizontal="left"/>
    </xf>
    <xf numFmtId="49" fontId="32" fillId="0" borderId="8" xfId="0" applyNumberFormat="1" applyFont="1" applyBorder="1" applyAlignment="1">
      <alignment horizontal="center"/>
    </xf>
    <xf numFmtId="49" fontId="46" fillId="0" borderId="3" xfId="0" applyNumberFormat="1" applyFont="1" applyBorder="1" applyAlignment="1">
      <alignment horizontal="left"/>
    </xf>
    <xf numFmtId="49" fontId="12" fillId="0" borderId="3" xfId="0" applyNumberFormat="1" applyFont="1" applyBorder="1" applyAlignment="1">
      <alignment horizontal="center" wrapText="1"/>
    </xf>
    <xf numFmtId="0" fontId="46" fillId="7" borderId="8" xfId="0" applyFont="1" applyFill="1" applyBorder="1" applyProtection="1">
      <protection locked="0"/>
    </xf>
    <xf numFmtId="49" fontId="46" fillId="7" borderId="8" xfId="0" applyNumberFormat="1" applyFont="1" applyFill="1" applyBorder="1" applyAlignment="1" applyProtection="1">
      <alignment horizontal="center"/>
      <protection locked="0"/>
    </xf>
    <xf numFmtId="49" fontId="46" fillId="7" borderId="8" xfId="1" applyNumberFormat="1" applyFont="1" applyFill="1" applyBorder="1" applyAlignment="1" applyProtection="1">
      <alignment horizontal="center"/>
      <protection locked="0"/>
    </xf>
    <xf numFmtId="49" fontId="34" fillId="6" borderId="73" xfId="0" applyNumberFormat="1" applyFont="1" applyFill="1" applyBorder="1" applyAlignment="1">
      <alignment horizontal="left"/>
    </xf>
    <xf numFmtId="49" fontId="34" fillId="6" borderId="73" xfId="1" applyNumberFormat="1" applyFont="1" applyFill="1" applyBorder="1" applyAlignment="1">
      <alignment horizontal="left"/>
    </xf>
    <xf numFmtId="49" fontId="34" fillId="6" borderId="73" xfId="1" applyNumberFormat="1" applyFont="1" applyFill="1" applyBorder="1" applyAlignment="1" applyProtection="1">
      <alignment horizontal="left"/>
      <protection locked="0"/>
    </xf>
    <xf numFmtId="0" fontId="2" fillId="0" borderId="0" xfId="0" applyFont="1" applyAlignment="1" applyProtection="1">
      <alignment vertical="center" wrapText="1"/>
      <protection locked="0"/>
    </xf>
    <xf numFmtId="37" fontId="15" fillId="5" borderId="12" xfId="18" applyFill="1" applyBorder="1" applyAlignment="1" applyProtection="1">
      <alignment horizontal="left" vertical="center"/>
      <protection locked="0"/>
    </xf>
    <xf numFmtId="37" fontId="15" fillId="5" borderId="11" xfId="18" applyFill="1" applyBorder="1" applyAlignment="1" applyProtection="1">
      <alignment horizontal="left" vertical="center"/>
      <protection locked="0"/>
    </xf>
    <xf numFmtId="37" fontId="15" fillId="5" borderId="7" xfId="18" applyFill="1" applyBorder="1" applyAlignment="1" applyProtection="1">
      <alignment horizontal="left" vertical="center"/>
      <protection locked="0"/>
    </xf>
    <xf numFmtId="37" fontId="15" fillId="5" borderId="10" xfId="18" applyFill="1" applyBorder="1" applyAlignment="1" applyProtection="1">
      <alignment horizontal="left" vertical="center"/>
      <protection locked="0"/>
    </xf>
    <xf numFmtId="37" fontId="15" fillId="5" borderId="8" xfId="18" applyFill="1" applyBorder="1" applyAlignment="1" applyProtection="1">
      <alignment horizontal="left" vertical="center"/>
      <protection locked="0"/>
    </xf>
    <xf numFmtId="37" fontId="15" fillId="5" borderId="5" xfId="18" applyFill="1" applyBorder="1" applyAlignment="1" applyProtection="1">
      <alignment horizontal="left" vertical="center"/>
      <protection locked="0"/>
    </xf>
    <xf numFmtId="0" fontId="33" fillId="2" borderId="3" xfId="0" applyFont="1" applyFill="1" applyBorder="1" applyAlignment="1">
      <alignment horizontal="left"/>
    </xf>
    <xf numFmtId="165" fontId="52" fillId="2" borderId="3" xfId="0" applyNumberFormat="1" applyFont="1" applyFill="1" applyBorder="1" applyAlignment="1">
      <alignment horizontal="left"/>
    </xf>
    <xf numFmtId="0" fontId="2" fillId="2" borderId="3" xfId="1" applyNumberFormat="1" applyFont="1" applyFill="1" applyBorder="1" applyAlignment="1">
      <alignment horizontal="left"/>
    </xf>
    <xf numFmtId="49" fontId="2" fillId="2" borderId="8" xfId="1" applyNumberFormat="1" applyFont="1" applyFill="1" applyBorder="1" applyAlignment="1">
      <alignment horizontal="left"/>
    </xf>
    <xf numFmtId="0" fontId="2" fillId="7" borderId="218" xfId="109" applyFont="1" applyFill="1" applyBorder="1" applyAlignment="1" applyProtection="1">
      <alignment vertical="center" wrapText="1"/>
      <protection locked="0"/>
    </xf>
    <xf numFmtId="0" fontId="2" fillId="7" borderId="219" xfId="109" applyFont="1" applyFill="1" applyBorder="1" applyAlignment="1" applyProtection="1">
      <alignment vertical="center" wrapText="1"/>
      <protection locked="0"/>
    </xf>
    <xf numFmtId="37" fontId="15" fillId="0" borderId="13" xfId="18" applyBorder="1" applyAlignment="1" applyProtection="1">
      <alignment vertical="top" wrapText="1"/>
      <protection locked="0"/>
    </xf>
    <xf numFmtId="37" fontId="15" fillId="0" borderId="8" xfId="18" applyBorder="1" applyAlignment="1" applyProtection="1">
      <alignment vertical="center"/>
      <protection locked="0"/>
    </xf>
    <xf numFmtId="37" fontId="15" fillId="0" borderId="116" xfId="18" applyBorder="1" applyAlignment="1" applyProtection="1">
      <alignment vertical="top" wrapText="1"/>
      <protection locked="0"/>
    </xf>
    <xf numFmtId="37" fontId="15" fillId="0" borderId="67" xfId="18" applyBorder="1" applyAlignment="1" applyProtection="1">
      <alignment vertical="center" wrapText="1"/>
      <protection locked="0"/>
    </xf>
    <xf numFmtId="37" fontId="15" fillId="0" borderId="110" xfId="18" applyBorder="1" applyAlignment="1" applyProtection="1">
      <alignment vertical="top" wrapText="1"/>
      <protection locked="0"/>
    </xf>
    <xf numFmtId="37" fontId="15" fillId="0" borderId="64" xfId="18" applyBorder="1" applyAlignment="1" applyProtection="1">
      <alignment horizontal="left" vertical="center" wrapText="1"/>
      <protection locked="0"/>
    </xf>
    <xf numFmtId="37" fontId="15" fillId="5" borderId="12" xfId="18" applyFill="1" applyBorder="1" applyAlignment="1" applyProtection="1">
      <alignment vertical="center"/>
      <protection locked="0"/>
    </xf>
    <xf numFmtId="37" fontId="15" fillId="5" borderId="11" xfId="18" applyFill="1" applyBorder="1" applyAlignment="1" applyProtection="1">
      <alignment vertical="center"/>
      <protection locked="0"/>
    </xf>
    <xf numFmtId="37" fontId="15" fillId="5" borderId="7" xfId="18" applyFill="1" applyBorder="1" applyAlignment="1" applyProtection="1">
      <alignment vertical="center"/>
      <protection locked="0"/>
    </xf>
    <xf numFmtId="37" fontId="15" fillId="5" borderId="10" xfId="18" applyFill="1" applyBorder="1" applyAlignment="1" applyProtection="1">
      <alignment vertical="center"/>
      <protection locked="0"/>
    </xf>
    <xf numFmtId="37" fontId="15" fillId="5" borderId="8" xfId="18" applyFill="1" applyBorder="1" applyAlignment="1" applyProtection="1">
      <alignment vertical="center"/>
      <protection locked="0"/>
    </xf>
    <xf numFmtId="37" fontId="15" fillId="5" borderId="5" xfId="18" applyFill="1" applyBorder="1" applyAlignment="1" applyProtection="1">
      <alignment vertical="center"/>
      <protection locked="0"/>
    </xf>
    <xf numFmtId="0" fontId="2" fillId="2" borderId="8" xfId="0" applyFont="1" applyFill="1" applyBorder="1"/>
    <xf numFmtId="0" fontId="25" fillId="2" borderId="0" xfId="0" applyFont="1" applyFill="1" applyAlignment="1">
      <alignment horizontal="right"/>
    </xf>
    <xf numFmtId="0" fontId="26" fillId="2" borderId="0" xfId="0" applyFont="1" applyFill="1" applyAlignment="1">
      <alignment horizontal="right"/>
    </xf>
    <xf numFmtId="0" fontId="2" fillId="0" borderId="0" xfId="0" applyFont="1" applyProtection="1">
      <protection locked="0"/>
    </xf>
    <xf numFmtId="0" fontId="2" fillId="0" borderId="8" xfId="0" applyFont="1" applyBorder="1"/>
    <xf numFmtId="0" fontId="2" fillId="0" borderId="0" xfId="0" applyFont="1" applyAlignment="1">
      <alignment horizontal="center"/>
    </xf>
    <xf numFmtId="49" fontId="2" fillId="0" borderId="0" xfId="1" applyNumberFormat="1" applyFont="1" applyAlignment="1">
      <alignment horizontal="center"/>
    </xf>
    <xf numFmtId="0" fontId="2" fillId="0" borderId="11" xfId="0" applyFont="1" applyBorder="1" applyProtection="1">
      <protection locked="0"/>
    </xf>
    <xf numFmtId="0" fontId="2" fillId="0" borderId="0" xfId="0" applyFont="1" applyAlignment="1">
      <alignment horizontal="left" wrapText="1"/>
    </xf>
    <xf numFmtId="0" fontId="78" fillId="0" borderId="0" xfId="0" applyFont="1" applyAlignment="1">
      <alignment horizontal="left" wrapText="1"/>
    </xf>
    <xf numFmtId="0" fontId="0" fillId="0" borderId="0" xfId="0" applyAlignment="1">
      <alignment horizontal="left"/>
    </xf>
    <xf numFmtId="0" fontId="2" fillId="0" borderId="0" xfId="0" applyFont="1" applyAlignment="1">
      <alignment wrapText="1"/>
    </xf>
    <xf numFmtId="0" fontId="2" fillId="0" borderId="0" xfId="0" applyFont="1"/>
    <xf numFmtId="0" fontId="2" fillId="0" borderId="0" xfId="0" applyFont="1" applyAlignment="1">
      <alignment horizontal="left"/>
    </xf>
    <xf numFmtId="0" fontId="81" fillId="0" borderId="0" xfId="0" applyFont="1" applyAlignment="1">
      <alignment horizontal="left" wrapText="1"/>
    </xf>
    <xf numFmtId="0" fontId="5" fillId="2" borderId="0" xfId="0" applyFont="1" applyFill="1" applyAlignment="1">
      <alignment horizontal="center"/>
    </xf>
    <xf numFmtId="0" fontId="5" fillId="2" borderId="0" xfId="0" applyFont="1" applyFill="1" applyAlignment="1" applyProtection="1">
      <alignment horizontal="center"/>
      <protection locked="0"/>
    </xf>
    <xf numFmtId="0" fontId="15" fillId="2" borderId="0" xfId="0" applyFont="1" applyFill="1" applyAlignment="1">
      <alignment horizontal="center"/>
    </xf>
    <xf numFmtId="0" fontId="6" fillId="2" borderId="0" xfId="0" applyFont="1" applyFill="1" applyAlignment="1">
      <alignment horizontal="center"/>
    </xf>
    <xf numFmtId="165" fontId="52" fillId="0" borderId="0" xfId="0" applyNumberFormat="1" applyFont="1" applyAlignment="1" applyProtection="1">
      <alignment horizontal="center"/>
      <protection locked="0"/>
    </xf>
    <xf numFmtId="0" fontId="5" fillId="0" borderId="0" xfId="0" applyFont="1" applyAlignment="1">
      <alignment horizontal="left"/>
    </xf>
    <xf numFmtId="0" fontId="46" fillId="0" borderId="8" xfId="0" applyFont="1" applyBorder="1" applyAlignment="1">
      <alignment horizontal="left"/>
    </xf>
    <xf numFmtId="0" fontId="35" fillId="0" borderId="0" xfId="0" applyFont="1" applyAlignment="1">
      <alignment horizontal="left" wrapText="1"/>
    </xf>
    <xf numFmtId="49" fontId="39" fillId="0" borderId="0" xfId="1" applyNumberFormat="1" applyFont="1" applyAlignment="1" applyProtection="1">
      <alignment horizontal="center" vertical="center" wrapText="1"/>
      <protection locked="0"/>
    </xf>
    <xf numFmtId="49" fontId="39" fillId="0" borderId="0" xfId="1" applyNumberFormat="1" applyFont="1" applyAlignment="1" applyProtection="1">
      <alignment horizontal="center"/>
      <protection locked="0"/>
    </xf>
    <xf numFmtId="37" fontId="15" fillId="0" borderId="13" xfId="18" applyBorder="1" applyAlignment="1" applyProtection="1">
      <alignment horizontal="left" vertical="top" wrapText="1"/>
      <protection locked="0"/>
    </xf>
    <xf numFmtId="37" fontId="15" fillId="0" borderId="0" xfId="18" applyAlignment="1" applyProtection="1">
      <alignment horizontal="left" vertical="top" wrapText="1"/>
      <protection locked="0"/>
    </xf>
    <xf numFmtId="37" fontId="15" fillId="0" borderId="15" xfId="18" applyBorder="1" applyAlignment="1" applyProtection="1">
      <alignment horizontal="left" vertical="top" wrapText="1"/>
      <protection locked="0"/>
    </xf>
    <xf numFmtId="37" fontId="15" fillId="5" borderId="10" xfId="18" applyFill="1" applyBorder="1" applyAlignment="1">
      <alignment horizontal="left" vertical="center" wrapText="1"/>
    </xf>
    <xf numFmtId="37" fontId="15" fillId="5" borderId="8" xfId="18" applyFill="1" applyBorder="1" applyAlignment="1">
      <alignment horizontal="left" vertical="center" wrapText="1"/>
    </xf>
    <xf numFmtId="37" fontId="15" fillId="5" borderId="5" xfId="18" applyFill="1" applyBorder="1" applyAlignment="1">
      <alignment horizontal="left" vertical="center" wrapText="1"/>
    </xf>
    <xf numFmtId="37" fontId="15" fillId="0" borderId="12" xfId="18" applyBorder="1" applyAlignment="1" applyProtection="1">
      <alignment horizontal="left"/>
      <protection locked="0"/>
    </xf>
    <xf numFmtId="37" fontId="15" fillId="0" borderId="11" xfId="18" applyBorder="1" applyAlignment="1" applyProtection="1">
      <alignment horizontal="left"/>
      <protection locked="0"/>
    </xf>
    <xf numFmtId="37" fontId="15" fillId="5" borderId="11" xfId="18" applyFill="1" applyBorder="1" applyAlignment="1">
      <alignment horizontal="left" vertical="center"/>
    </xf>
    <xf numFmtId="37" fontId="15" fillId="5" borderId="7" xfId="18" applyFill="1" applyBorder="1" applyAlignment="1">
      <alignment horizontal="left" vertical="center"/>
    </xf>
    <xf numFmtId="37" fontId="15" fillId="5" borderId="10" xfId="18" applyFill="1" applyBorder="1" applyAlignment="1">
      <alignment horizontal="left" vertical="center"/>
    </xf>
    <xf numFmtId="37" fontId="15" fillId="5" borderId="8" xfId="18" applyFill="1" applyBorder="1" applyAlignment="1">
      <alignment horizontal="left" vertical="center"/>
    </xf>
    <xf numFmtId="37" fontId="15" fillId="5" borderId="5" xfId="18" applyFill="1" applyBorder="1" applyAlignment="1">
      <alignment horizontal="left" vertical="center"/>
    </xf>
    <xf numFmtId="37" fontId="15" fillId="5" borderId="12" xfId="18" applyFill="1" applyBorder="1" applyAlignment="1">
      <alignment horizontal="left" vertical="center"/>
    </xf>
    <xf numFmtId="49" fontId="0" fillId="0" borderId="8" xfId="0" applyNumberFormat="1" applyBorder="1" applyAlignment="1" applyProtection="1">
      <alignment horizontal="center"/>
      <protection locked="0"/>
    </xf>
    <xf numFmtId="0" fontId="0" fillId="0" borderId="8" xfId="0" applyBorder="1" applyAlignment="1" applyProtection="1">
      <alignment horizontal="center"/>
      <protection locked="0"/>
    </xf>
    <xf numFmtId="0" fontId="2" fillId="0" borderId="0" xfId="0" applyFont="1" applyAlignment="1">
      <alignment horizontal="left" wrapText="1"/>
    </xf>
    <xf numFmtId="0" fontId="78" fillId="0" borderId="0" xfId="0" applyFont="1" applyAlignment="1">
      <alignment horizontal="left" wrapText="1"/>
    </xf>
    <xf numFmtId="0" fontId="81" fillId="0" borderId="0" xfId="0" applyFont="1" applyAlignment="1">
      <alignment wrapText="1"/>
    </xf>
    <xf numFmtId="0" fontId="0" fillId="0" borderId="0" xfId="0" applyAlignment="1">
      <alignment horizontal="left" wrapText="1"/>
    </xf>
    <xf numFmtId="0" fontId="0" fillId="0" borderId="0" xfId="0" applyAlignment="1">
      <alignment horizontal="left"/>
    </xf>
    <xf numFmtId="0" fontId="86" fillId="0" borderId="0" xfId="0" applyFont="1" applyAlignment="1">
      <alignment horizontal="left"/>
    </xf>
    <xf numFmtId="0" fontId="2" fillId="0" borderId="0" xfId="0" applyFont="1" applyAlignment="1">
      <alignment wrapText="1"/>
    </xf>
    <xf numFmtId="0" fontId="2" fillId="0" borderId="0" xfId="0" applyFont="1"/>
    <xf numFmtId="0" fontId="2" fillId="0" borderId="0" xfId="0" applyFont="1" applyAlignment="1">
      <alignment horizontal="left"/>
    </xf>
    <xf numFmtId="0" fontId="81" fillId="0" borderId="0" xfId="0" applyFont="1" applyAlignment="1">
      <alignment horizontal="left" wrapText="1"/>
    </xf>
    <xf numFmtId="0" fontId="0" fillId="0" borderId="0" xfId="0" applyAlignment="1">
      <alignment wrapText="1"/>
    </xf>
    <xf numFmtId="0" fontId="99" fillId="0" borderId="0" xfId="0" applyFont="1" applyAlignment="1">
      <alignment horizontal="center" vertical="center" wrapText="1"/>
    </xf>
    <xf numFmtId="0" fontId="15" fillId="2" borderId="8" xfId="0" applyFont="1" applyFill="1" applyBorder="1" applyAlignment="1" applyProtection="1">
      <alignment horizontal="left"/>
      <protection locked="0"/>
    </xf>
    <xf numFmtId="49" fontId="15" fillId="2" borderId="8" xfId="0" applyNumberFormat="1" applyFont="1" applyFill="1" applyBorder="1" applyAlignment="1" applyProtection="1">
      <alignment horizontal="center"/>
      <protection locked="0"/>
    </xf>
    <xf numFmtId="0" fontId="15" fillId="2" borderId="8" xfId="0" applyFont="1" applyFill="1" applyBorder="1" applyAlignment="1" applyProtection="1">
      <alignment horizontal="center"/>
      <protection locked="0"/>
    </xf>
    <xf numFmtId="0" fontId="15" fillId="2" borderId="5" xfId="0" applyFont="1" applyFill="1" applyBorder="1" applyAlignment="1" applyProtection="1">
      <alignment horizontal="center"/>
      <protection locked="0"/>
    </xf>
    <xf numFmtId="0" fontId="5" fillId="2" borderId="152" xfId="0" applyFont="1" applyFill="1" applyBorder="1" applyAlignment="1">
      <alignment horizontal="center"/>
    </xf>
    <xf numFmtId="0" fontId="5" fillId="2" borderId="0" xfId="0" applyFont="1" applyFill="1" applyAlignment="1">
      <alignment horizontal="center"/>
    </xf>
    <xf numFmtId="0" fontId="5" fillId="2" borderId="153" xfId="0" applyFont="1" applyFill="1" applyBorder="1" applyAlignment="1">
      <alignment horizontal="center"/>
    </xf>
    <xf numFmtId="0" fontId="5" fillId="2" borderId="152" xfId="0" applyFont="1" applyFill="1" applyBorder="1" applyAlignment="1" applyProtection="1">
      <alignment horizontal="center"/>
      <protection locked="0"/>
    </xf>
    <xf numFmtId="0" fontId="5" fillId="2" borderId="0" xfId="0" applyFont="1" applyFill="1" applyAlignment="1" applyProtection="1">
      <alignment horizontal="center"/>
      <protection locked="0"/>
    </xf>
    <xf numFmtId="0" fontId="5" fillId="2" borderId="153" xfId="0" applyFont="1" applyFill="1" applyBorder="1" applyAlignment="1" applyProtection="1">
      <alignment horizontal="center"/>
      <protection locked="0"/>
    </xf>
    <xf numFmtId="0" fontId="15" fillId="7" borderId="3" xfId="0" applyFont="1" applyFill="1" applyBorder="1" applyAlignment="1" applyProtection="1">
      <alignment horizontal="left" vertical="top"/>
      <protection locked="0"/>
    </xf>
    <xf numFmtId="165" fontId="74" fillId="2" borderId="0" xfId="0" applyNumberFormat="1" applyFont="1" applyFill="1" applyAlignment="1" applyProtection="1">
      <alignment horizontal="center"/>
      <protection locked="0"/>
    </xf>
    <xf numFmtId="165" fontId="15" fillId="2" borderId="0" xfId="0" applyNumberFormat="1" applyFont="1" applyFill="1" applyAlignment="1" applyProtection="1">
      <alignment horizontal="center"/>
      <protection locked="0"/>
    </xf>
    <xf numFmtId="165" fontId="15" fillId="2" borderId="15" xfId="0" applyNumberFormat="1" applyFont="1" applyFill="1" applyBorder="1" applyAlignment="1" applyProtection="1">
      <alignment horizontal="center"/>
      <protection locked="0"/>
    </xf>
    <xf numFmtId="0" fontId="15" fillId="7" borderId="8" xfId="0" applyFont="1" applyFill="1" applyBorder="1" applyAlignment="1" applyProtection="1">
      <alignment horizontal="center"/>
      <protection locked="0"/>
    </xf>
    <xf numFmtId="0" fontId="15" fillId="7" borderId="5" xfId="0" applyFont="1" applyFill="1" applyBorder="1" applyAlignment="1" applyProtection="1">
      <alignment horizontal="center"/>
      <protection locked="0"/>
    </xf>
    <xf numFmtId="0" fontId="15" fillId="2" borderId="3" xfId="0" applyFont="1" applyFill="1" applyBorder="1" applyAlignment="1">
      <alignment horizontal="center"/>
    </xf>
    <xf numFmtId="0" fontId="15" fillId="2" borderId="6" xfId="0" applyFont="1" applyFill="1" applyBorder="1" applyAlignment="1">
      <alignment horizontal="center"/>
    </xf>
    <xf numFmtId="0" fontId="5" fillId="2" borderId="150" xfId="0" applyFont="1" applyFill="1" applyBorder="1" applyAlignment="1">
      <alignment horizontal="center"/>
    </xf>
    <xf numFmtId="0" fontId="15" fillId="7" borderId="8" xfId="0" applyFont="1" applyFill="1" applyBorder="1" applyAlignment="1" applyProtection="1">
      <alignment horizontal="left" vertical="top"/>
      <protection locked="0"/>
    </xf>
    <xf numFmtId="0" fontId="15" fillId="7" borderId="3" xfId="0" applyFont="1" applyFill="1" applyBorder="1" applyAlignment="1" applyProtection="1">
      <alignment horizontal="center"/>
      <protection locked="0"/>
    </xf>
    <xf numFmtId="0" fontId="15" fillId="7" borderId="6" xfId="0" applyFont="1" applyFill="1" applyBorder="1" applyAlignment="1" applyProtection="1">
      <alignment horizontal="center"/>
      <protection locked="0"/>
    </xf>
    <xf numFmtId="0" fontId="6" fillId="2" borderId="8" xfId="0" applyFont="1" applyFill="1" applyBorder="1" applyAlignment="1">
      <alignment horizontal="center"/>
    </xf>
    <xf numFmtId="173" fontId="15" fillId="7" borderId="8" xfId="0" applyNumberFormat="1" applyFont="1" applyFill="1" applyBorder="1" applyAlignment="1" applyProtection="1">
      <alignment horizontal="center"/>
      <protection locked="0"/>
    </xf>
    <xf numFmtId="0" fontId="74" fillId="7" borderId="13" xfId="0" applyFont="1" applyFill="1" applyBorder="1" applyAlignment="1" applyProtection="1">
      <alignment horizontal="left" vertical="top" wrapText="1"/>
      <protection locked="0"/>
    </xf>
    <xf numFmtId="0" fontId="74" fillId="7" borderId="0" xfId="0" applyFont="1" applyFill="1" applyAlignment="1" applyProtection="1">
      <alignment horizontal="left" vertical="top" wrapText="1"/>
      <protection locked="0"/>
    </xf>
    <xf numFmtId="0" fontId="74" fillId="7" borderId="15" xfId="0" applyFont="1" applyFill="1" applyBorder="1" applyAlignment="1" applyProtection="1">
      <alignment horizontal="left" vertical="top" wrapText="1"/>
      <protection locked="0"/>
    </xf>
    <xf numFmtId="0" fontId="74" fillId="7" borderId="116" xfId="0" applyFont="1" applyFill="1" applyBorder="1" applyAlignment="1" applyProtection="1">
      <alignment horizontal="left" vertical="top" wrapText="1"/>
      <protection locked="0"/>
    </xf>
    <xf numFmtId="0" fontId="74" fillId="7" borderId="67" xfId="0" applyFont="1" applyFill="1" applyBorder="1" applyAlignment="1" applyProtection="1">
      <alignment horizontal="left" vertical="top" wrapText="1"/>
      <protection locked="0"/>
    </xf>
    <xf numFmtId="0" fontId="74" fillId="7" borderId="157" xfId="0" applyFont="1" applyFill="1" applyBorder="1" applyAlignment="1" applyProtection="1">
      <alignment horizontal="left" vertical="top" wrapText="1"/>
      <protection locked="0"/>
    </xf>
    <xf numFmtId="0" fontId="74" fillId="7" borderId="10" xfId="0" applyFont="1" applyFill="1" applyBorder="1" applyAlignment="1" applyProtection="1">
      <alignment horizontal="left" vertical="top" wrapText="1"/>
      <protection locked="0"/>
    </xf>
    <xf numFmtId="0" fontId="74" fillId="7" borderId="8" xfId="0" applyFont="1" applyFill="1" applyBorder="1" applyAlignment="1" applyProtection="1">
      <alignment horizontal="left" vertical="top" wrapText="1"/>
      <protection locked="0"/>
    </xf>
    <xf numFmtId="0" fontId="74" fillId="7" borderId="5" xfId="0" applyFont="1" applyFill="1" applyBorder="1" applyAlignment="1" applyProtection="1">
      <alignment horizontal="left" vertical="top" wrapText="1"/>
      <protection locked="0"/>
    </xf>
    <xf numFmtId="165" fontId="15" fillId="2" borderId="8" xfId="0" applyNumberFormat="1" applyFont="1" applyFill="1" applyBorder="1" applyAlignment="1" applyProtection="1">
      <alignment horizontal="center"/>
      <protection locked="0"/>
    </xf>
    <xf numFmtId="0" fontId="15" fillId="2" borderId="0" xfId="0" applyFont="1" applyFill="1" applyAlignment="1" applyProtection="1">
      <alignment horizontal="center"/>
      <protection locked="0"/>
    </xf>
    <xf numFmtId="0" fontId="15" fillId="2" borderId="0" xfId="0" applyFont="1" applyFill="1" applyAlignment="1">
      <alignment horizontal="center"/>
    </xf>
    <xf numFmtId="0" fontId="6" fillId="2" borderId="0" xfId="0" applyFont="1" applyFill="1" applyAlignment="1">
      <alignment horizontal="center"/>
    </xf>
    <xf numFmtId="0" fontId="15" fillId="2" borderId="3" xfId="0" applyFont="1" applyFill="1" applyBorder="1" applyAlignment="1" applyProtection="1">
      <alignment horizontal="left"/>
      <protection locked="0"/>
    </xf>
    <xf numFmtId="0" fontId="74" fillId="2" borderId="0" xfId="0" applyFont="1" applyFill="1" applyAlignment="1">
      <alignment horizontal="center"/>
    </xf>
    <xf numFmtId="0" fontId="46" fillId="7" borderId="8" xfId="0" applyFont="1" applyFill="1" applyBorder="1" applyAlignment="1" applyProtection="1">
      <alignment horizontal="center"/>
      <protection locked="0"/>
    </xf>
    <xf numFmtId="0" fontId="54" fillId="0" borderId="11" xfId="12" applyFont="1" applyBorder="1" applyAlignment="1">
      <alignment horizontal="center"/>
    </xf>
    <xf numFmtId="0" fontId="52" fillId="0" borderId="8" xfId="0" applyFont="1" applyBorder="1" applyAlignment="1" applyProtection="1">
      <alignment horizontal="center"/>
      <protection locked="0"/>
    </xf>
    <xf numFmtId="0" fontId="49" fillId="0" borderId="0" xfId="0" applyFont="1" applyAlignment="1">
      <alignment horizontal="left" wrapText="1"/>
    </xf>
    <xf numFmtId="165" fontId="23" fillId="0" borderId="0" xfId="0" applyNumberFormat="1" applyFont="1" applyAlignment="1" applyProtection="1">
      <alignment horizontal="center"/>
      <protection locked="0"/>
    </xf>
    <xf numFmtId="165" fontId="23" fillId="0" borderId="8" xfId="0" applyNumberFormat="1" applyFont="1" applyBorder="1" applyAlignment="1" applyProtection="1">
      <alignment horizontal="center"/>
      <protection locked="0"/>
    </xf>
    <xf numFmtId="165" fontId="52" fillId="0" borderId="0" xfId="0" applyNumberFormat="1" applyFont="1" applyAlignment="1" applyProtection="1">
      <alignment horizontal="center"/>
      <protection locked="0"/>
    </xf>
    <xf numFmtId="165" fontId="52" fillId="0" borderId="8" xfId="0" applyNumberFormat="1" applyFont="1" applyBorder="1" applyAlignment="1" applyProtection="1">
      <alignment horizontal="center"/>
      <protection locked="0"/>
    </xf>
    <xf numFmtId="0" fontId="52" fillId="0" borderId="11" xfId="0" applyFont="1" applyBorder="1" applyAlignment="1" applyProtection="1">
      <alignment horizontal="center"/>
      <protection locked="0"/>
    </xf>
    <xf numFmtId="0" fontId="49" fillId="6" borderId="146" xfId="0" applyFont="1" applyFill="1" applyBorder="1" applyAlignment="1">
      <alignment horizontal="center"/>
    </xf>
    <xf numFmtId="0" fontId="49" fillId="6" borderId="147" xfId="0" applyFont="1" applyFill="1" applyBorder="1" applyAlignment="1">
      <alignment horizontal="center"/>
    </xf>
    <xf numFmtId="0" fontId="49" fillId="6" borderId="148" xfId="0" applyFont="1" applyFill="1" applyBorder="1" applyAlignment="1">
      <alignment horizontal="center"/>
    </xf>
    <xf numFmtId="0" fontId="5" fillId="0" borderId="0" xfId="0" applyFont="1" applyAlignment="1">
      <alignment horizontal="left"/>
    </xf>
    <xf numFmtId="43" fontId="24" fillId="15" borderId="30" xfId="1" applyFont="1" applyFill="1" applyBorder="1" applyAlignment="1">
      <alignment horizontal="center"/>
    </xf>
    <xf numFmtId="43" fontId="24" fillId="15" borderId="101" xfId="1" applyFont="1" applyFill="1" applyBorder="1" applyAlignment="1">
      <alignment horizontal="center"/>
    </xf>
    <xf numFmtId="43" fontId="24" fillId="15" borderId="32" xfId="1" applyFont="1" applyFill="1" applyBorder="1" applyAlignment="1">
      <alignment horizontal="center"/>
    </xf>
    <xf numFmtId="43" fontId="24" fillId="15" borderId="62" xfId="1" applyFont="1" applyFill="1" applyBorder="1" applyAlignment="1">
      <alignment horizontal="center"/>
    </xf>
    <xf numFmtId="0" fontId="46" fillId="0" borderId="8" xfId="0" applyFont="1" applyBorder="1" applyAlignment="1">
      <alignment horizontal="left"/>
    </xf>
    <xf numFmtId="0" fontId="35" fillId="0" borderId="0" xfId="0" applyFont="1" applyAlignment="1">
      <alignment horizontal="left" wrapText="1"/>
    </xf>
    <xf numFmtId="0" fontId="39" fillId="7" borderId="39" xfId="1" applyNumberFormat="1" applyFont="1" applyFill="1" applyBorder="1" applyAlignment="1" applyProtection="1">
      <alignment horizontal="center" vertical="center" wrapText="1"/>
      <protection locked="0"/>
    </xf>
    <xf numFmtId="0" fontId="39" fillId="7" borderId="40" xfId="1" applyNumberFormat="1" applyFont="1" applyFill="1" applyBorder="1" applyAlignment="1" applyProtection="1">
      <alignment horizontal="center" vertical="center" wrapText="1"/>
      <protection locked="0"/>
    </xf>
    <xf numFmtId="0" fontId="39" fillId="7" borderId="41" xfId="1" applyNumberFormat="1" applyFont="1" applyFill="1" applyBorder="1" applyAlignment="1" applyProtection="1">
      <alignment horizontal="center" vertical="center" wrapText="1"/>
      <protection locked="0"/>
    </xf>
    <xf numFmtId="0" fontId="39" fillId="7" borderId="169" xfId="1" applyNumberFormat="1" applyFont="1" applyFill="1" applyBorder="1" applyAlignment="1" applyProtection="1">
      <alignment horizontal="center"/>
      <protection locked="0"/>
    </xf>
    <xf numFmtId="0" fontId="39" fillId="7" borderId="68" xfId="1" applyNumberFormat="1" applyFont="1" applyFill="1" applyBorder="1" applyAlignment="1" applyProtection="1">
      <alignment horizontal="center"/>
      <protection locked="0"/>
    </xf>
    <xf numFmtId="0" fontId="39" fillId="7" borderId="115" xfId="1" applyNumberFormat="1" applyFont="1" applyFill="1" applyBorder="1" applyAlignment="1" applyProtection="1">
      <alignment horizontal="center"/>
      <protection locked="0"/>
    </xf>
    <xf numFmtId="43" fontId="44" fillId="6" borderId="92" xfId="1" applyFont="1" applyFill="1" applyBorder="1" applyAlignment="1">
      <alignment horizontal="center" wrapText="1"/>
    </xf>
    <xf numFmtId="43" fontId="44" fillId="6" borderId="21" xfId="1" applyFont="1" applyFill="1" applyBorder="1" applyAlignment="1">
      <alignment horizontal="center" wrapText="1"/>
    </xf>
    <xf numFmtId="43" fontId="44" fillId="6" borderId="93" xfId="1" applyFont="1" applyFill="1" applyBorder="1" applyAlignment="1">
      <alignment horizontal="center" wrapText="1"/>
    </xf>
    <xf numFmtId="43" fontId="44" fillId="6" borderId="22" xfId="1" applyFont="1" applyFill="1" applyBorder="1" applyAlignment="1">
      <alignment horizontal="center" wrapText="1"/>
    </xf>
    <xf numFmtId="43" fontId="44" fillId="6" borderId="94" xfId="1" applyFont="1" applyFill="1" applyBorder="1" applyAlignment="1">
      <alignment horizontal="center" wrapText="1"/>
    </xf>
    <xf numFmtId="43" fontId="44" fillId="6" borderId="23" xfId="1" applyFont="1" applyFill="1" applyBorder="1" applyAlignment="1">
      <alignment horizontal="center" wrapText="1"/>
    </xf>
    <xf numFmtId="49" fontId="39" fillId="6" borderId="39" xfId="1" applyNumberFormat="1" applyFont="1" applyFill="1" applyBorder="1" applyAlignment="1">
      <alignment horizontal="center" vertical="center" wrapText="1"/>
    </xf>
    <xf numFmtId="49" fontId="39" fillId="6" borderId="40" xfId="1" applyNumberFormat="1" applyFont="1" applyFill="1" applyBorder="1" applyAlignment="1">
      <alignment horizontal="center" vertical="center" wrapText="1"/>
    </xf>
    <xf numFmtId="49" fontId="39" fillId="6" borderId="41" xfId="1" applyNumberFormat="1" applyFont="1" applyFill="1" applyBorder="1" applyAlignment="1">
      <alignment horizontal="center" vertical="center" wrapText="1"/>
    </xf>
    <xf numFmtId="49" fontId="39" fillId="6" borderId="169" xfId="1" applyNumberFormat="1" applyFont="1" applyFill="1" applyBorder="1" applyAlignment="1">
      <alignment horizontal="center"/>
    </xf>
    <xf numFmtId="49" fontId="39" fillId="6" borderId="68" xfId="1" applyNumberFormat="1" applyFont="1" applyFill="1" applyBorder="1" applyAlignment="1">
      <alignment horizontal="center"/>
    </xf>
    <xf numFmtId="49" fontId="39" fillId="6" borderId="115" xfId="1" applyNumberFormat="1" applyFont="1" applyFill="1" applyBorder="1" applyAlignment="1">
      <alignment horizontal="center"/>
    </xf>
    <xf numFmtId="49" fontId="39" fillId="0" borderId="0" xfId="1" applyNumberFormat="1" applyFont="1" applyAlignment="1" applyProtection="1">
      <alignment horizontal="center" vertical="center" wrapText="1"/>
      <protection locked="0"/>
    </xf>
    <xf numFmtId="49" fontId="39" fillId="0" borderId="0" xfId="1" applyNumberFormat="1" applyFont="1" applyAlignment="1" applyProtection="1">
      <alignment horizontal="center"/>
      <protection locked="0"/>
    </xf>
    <xf numFmtId="0" fontId="46" fillId="6" borderId="72" xfId="0" applyFont="1" applyFill="1" applyBorder="1" applyAlignment="1">
      <alignment horizontal="left" vertical="center" wrapText="1"/>
    </xf>
    <xf numFmtId="0" fontId="46" fillId="6" borderId="73" xfId="0" applyFont="1" applyFill="1" applyBorder="1" applyAlignment="1">
      <alignment horizontal="left" vertical="center" wrapText="1"/>
    </xf>
    <xf numFmtId="0" fontId="46" fillId="6" borderId="74" xfId="0" applyFont="1" applyFill="1" applyBorder="1" applyAlignment="1">
      <alignment horizontal="left" vertical="center" wrapText="1"/>
    </xf>
    <xf numFmtId="0" fontId="0" fillId="7" borderId="81" xfId="0" applyFill="1" applyBorder="1" applyAlignment="1" applyProtection="1">
      <alignment horizontal="left" vertical="top" wrapText="1"/>
      <protection locked="0"/>
    </xf>
    <xf numFmtId="0" fontId="0" fillId="7" borderId="19" xfId="0" applyFill="1" applyBorder="1" applyAlignment="1" applyProtection="1">
      <alignment horizontal="left" vertical="top" wrapText="1"/>
      <protection locked="0"/>
    </xf>
    <xf numFmtId="0" fontId="0" fillId="7" borderId="61" xfId="0" applyFill="1" applyBorder="1" applyAlignment="1" applyProtection="1">
      <alignment horizontal="left" vertical="top" wrapText="1"/>
      <protection locked="0"/>
    </xf>
    <xf numFmtId="0" fontId="54" fillId="0" borderId="0" xfId="0" applyFont="1" applyAlignment="1" applyProtection="1">
      <alignment horizontal="left" vertical="top" wrapText="1"/>
      <protection locked="0"/>
    </xf>
    <xf numFmtId="0" fontId="17" fillId="6" borderId="30" xfId="0" applyFont="1" applyFill="1" applyBorder="1" applyAlignment="1">
      <alignment horizontal="left" vertical="center"/>
    </xf>
    <xf numFmtId="0" fontId="17" fillId="6" borderId="31" xfId="0" applyFont="1" applyFill="1" applyBorder="1" applyAlignment="1">
      <alignment horizontal="left" vertical="center"/>
    </xf>
    <xf numFmtId="0" fontId="17" fillId="6" borderId="165" xfId="0" applyFont="1" applyFill="1" applyBorder="1" applyAlignment="1">
      <alignment horizontal="left" vertical="center"/>
    </xf>
    <xf numFmtId="0" fontId="17" fillId="6" borderId="48" xfId="0" applyFont="1" applyFill="1" applyBorder="1" applyAlignment="1">
      <alignment horizontal="left" vertical="center"/>
    </xf>
    <xf numFmtId="0" fontId="17" fillId="6" borderId="49" xfId="0" applyFont="1" applyFill="1" applyBorder="1" applyAlignment="1">
      <alignment horizontal="left" vertical="center"/>
    </xf>
    <xf numFmtId="0" fontId="17" fillId="6" borderId="171" xfId="0" applyFont="1" applyFill="1" applyBorder="1" applyAlignment="1">
      <alignment horizontal="left" vertical="center"/>
    </xf>
    <xf numFmtId="0" fontId="31" fillId="6" borderId="72" xfId="0" applyFont="1" applyFill="1" applyBorder="1" applyAlignment="1" applyProtection="1">
      <alignment horizontal="center" vertical="center"/>
      <protection locked="0"/>
    </xf>
    <xf numFmtId="0" fontId="31" fillId="6" borderId="73" xfId="0" applyFont="1" applyFill="1" applyBorder="1" applyAlignment="1" applyProtection="1">
      <alignment horizontal="center" vertical="center"/>
      <protection locked="0"/>
    </xf>
    <xf numFmtId="0" fontId="31" fillId="6" borderId="74" xfId="0" applyFont="1" applyFill="1" applyBorder="1" applyAlignment="1" applyProtection="1">
      <alignment horizontal="center" vertical="center"/>
      <protection locked="0"/>
    </xf>
    <xf numFmtId="49" fontId="2" fillId="2" borderId="8" xfId="0" applyNumberFormat="1" applyFont="1" applyFill="1" applyBorder="1" applyAlignment="1">
      <alignment horizontal="center"/>
    </xf>
    <xf numFmtId="0" fontId="2" fillId="2" borderId="8" xfId="0" applyFont="1" applyFill="1" applyBorder="1" applyAlignment="1">
      <alignment horizontal="center"/>
    </xf>
    <xf numFmtId="0" fontId="2" fillId="2" borderId="3" xfId="1" applyNumberFormat="1" applyFont="1" applyFill="1" applyBorder="1" applyAlignment="1">
      <alignment horizontal="center"/>
    </xf>
    <xf numFmtId="0" fontId="43" fillId="6" borderId="178" xfId="0" applyFont="1" applyFill="1" applyBorder="1" applyAlignment="1">
      <alignment horizontal="center"/>
    </xf>
    <xf numFmtId="0" fontId="43" fillId="6" borderId="41" xfId="0" applyFont="1" applyFill="1" applyBorder="1" applyAlignment="1">
      <alignment horizontal="center"/>
    </xf>
    <xf numFmtId="0" fontId="31" fillId="6" borderId="220" xfId="0" applyFont="1" applyFill="1" applyBorder="1" applyAlignment="1">
      <alignment horizontal="center" vertical="center" wrapText="1"/>
    </xf>
    <xf numFmtId="0" fontId="31" fillId="6" borderId="221" xfId="0" applyFont="1" applyFill="1" applyBorder="1" applyAlignment="1">
      <alignment horizontal="center" vertical="center" wrapText="1"/>
    </xf>
    <xf numFmtId="0" fontId="31" fillId="6" borderId="220" xfId="0" applyFont="1" applyFill="1" applyBorder="1" applyAlignment="1">
      <alignment horizontal="center" wrapText="1"/>
    </xf>
    <xf numFmtId="0" fontId="31" fillId="6" borderId="221" xfId="0" applyFont="1" applyFill="1" applyBorder="1" applyAlignment="1">
      <alignment horizontal="center" wrapText="1"/>
    </xf>
    <xf numFmtId="0" fontId="92" fillId="0" borderId="0" xfId="0" applyFont="1" applyAlignment="1" applyProtection="1">
      <alignment horizontal="left" vertical="top" wrapText="1"/>
      <protection locked="0"/>
    </xf>
    <xf numFmtId="0" fontId="43" fillId="6" borderId="39" xfId="0" applyFont="1" applyFill="1" applyBorder="1" applyAlignment="1">
      <alignment horizontal="center"/>
    </xf>
    <xf numFmtId="0" fontId="43" fillId="6" borderId="40" xfId="0" applyFont="1" applyFill="1" applyBorder="1" applyAlignment="1">
      <alignment horizontal="center"/>
    </xf>
    <xf numFmtId="14" fontId="81" fillId="0" borderId="8" xfId="0" applyNumberFormat="1" applyFont="1" applyBorder="1" applyAlignment="1" applyProtection="1">
      <alignment horizontal="center" vertical="top"/>
      <protection locked="0"/>
    </xf>
    <xf numFmtId="0" fontId="90" fillId="0" borderId="0" xfId="0" applyFont="1" applyAlignment="1">
      <alignment horizontal="left" vertical="top"/>
    </xf>
    <xf numFmtId="0" fontId="25" fillId="0" borderId="0" xfId="0" applyFont="1" applyAlignment="1">
      <alignment horizontal="left" vertical="top"/>
    </xf>
    <xf numFmtId="0" fontId="39" fillId="6" borderId="39" xfId="1" applyNumberFormat="1" applyFont="1" applyFill="1" applyBorder="1" applyAlignment="1">
      <alignment horizontal="center" vertical="center" wrapText="1"/>
    </xf>
    <xf numFmtId="0" fontId="39" fillId="6" borderId="41" xfId="1" applyNumberFormat="1" applyFont="1" applyFill="1" applyBorder="1" applyAlignment="1">
      <alignment horizontal="center" vertical="center" wrapText="1"/>
    </xf>
    <xf numFmtId="0" fontId="39" fillId="6" borderId="63" xfId="1" applyNumberFormat="1" applyFont="1" applyFill="1" applyBorder="1" applyAlignment="1">
      <alignment horizontal="center"/>
    </xf>
    <xf numFmtId="0" fontId="39" fillId="6" borderId="91" xfId="1" applyNumberFormat="1" applyFont="1" applyFill="1" applyBorder="1" applyAlignment="1">
      <alignment horizontal="center"/>
    </xf>
    <xf numFmtId="0" fontId="7" fillId="7" borderId="110" xfId="14" applyFill="1" applyBorder="1" applyAlignment="1" applyProtection="1">
      <alignment horizontal="left" vertical="top" wrapText="1"/>
      <protection locked="0"/>
    </xf>
    <xf numFmtId="0" fontId="7" fillId="7" borderId="64" xfId="14" applyFill="1" applyBorder="1" applyAlignment="1" applyProtection="1">
      <alignment horizontal="left" vertical="top" wrapText="1"/>
      <protection locked="0"/>
    </xf>
    <xf numFmtId="0" fontId="7" fillId="7" borderId="91" xfId="14" applyFill="1" applyBorder="1" applyAlignment="1" applyProtection="1">
      <alignment horizontal="left" vertical="top" wrapText="1"/>
      <protection locked="0"/>
    </xf>
    <xf numFmtId="0" fontId="7" fillId="7" borderId="104" xfId="14" applyFill="1" applyBorder="1" applyAlignment="1" applyProtection="1">
      <alignment horizontal="left" vertical="top" wrapText="1"/>
      <protection locked="0"/>
    </xf>
    <xf numFmtId="0" fontId="7" fillId="7" borderId="105" xfId="14" applyFill="1" applyBorder="1" applyAlignment="1" applyProtection="1">
      <alignment horizontal="left" vertical="top" wrapText="1"/>
      <protection locked="0"/>
    </xf>
    <xf numFmtId="0" fontId="7" fillId="7" borderId="106" xfId="14" applyFill="1" applyBorder="1" applyAlignment="1" applyProtection="1">
      <alignment horizontal="left" vertical="top" wrapText="1"/>
      <protection locked="0"/>
    </xf>
    <xf numFmtId="49" fontId="39" fillId="6" borderId="63" xfId="1" applyNumberFormat="1" applyFont="1" applyFill="1" applyBorder="1" applyAlignment="1">
      <alignment horizontal="center"/>
    </xf>
    <xf numFmtId="0" fontId="39" fillId="6" borderId="40" xfId="1" applyNumberFormat="1" applyFont="1" applyFill="1" applyBorder="1" applyAlignment="1">
      <alignment horizontal="center" vertical="center" wrapText="1"/>
    </xf>
    <xf numFmtId="49" fontId="39" fillId="6" borderId="64" xfId="1" applyNumberFormat="1" applyFont="1" applyFill="1" applyBorder="1" applyAlignment="1">
      <alignment horizontal="center"/>
    </xf>
    <xf numFmtId="0" fontId="39" fillId="6" borderId="64" xfId="1" applyNumberFormat="1" applyFont="1" applyFill="1" applyBorder="1" applyAlignment="1">
      <alignment horizontal="center"/>
    </xf>
    <xf numFmtId="49" fontId="39" fillId="6" borderId="101" xfId="1" applyNumberFormat="1" applyFont="1" applyFill="1" applyBorder="1" applyAlignment="1">
      <alignment horizontal="center" vertical="center" wrapText="1"/>
    </xf>
    <xf numFmtId="49" fontId="39" fillId="6" borderId="52" xfId="1" applyNumberFormat="1" applyFont="1" applyFill="1" applyBorder="1" applyAlignment="1">
      <alignment horizontal="center"/>
    </xf>
    <xf numFmtId="0" fontId="42" fillId="6" borderId="103" xfId="9" applyFont="1" applyFill="1" applyBorder="1" applyAlignment="1">
      <alignment horizontal="left" vertical="center" wrapText="1"/>
    </xf>
    <xf numFmtId="0" fontId="42" fillId="6" borderId="70" xfId="9" applyFont="1" applyFill="1" applyBorder="1" applyAlignment="1">
      <alignment horizontal="left" vertical="center" wrapText="1"/>
    </xf>
    <xf numFmtId="0" fontId="42" fillId="6" borderId="71" xfId="9" applyFont="1" applyFill="1" applyBorder="1" applyAlignment="1">
      <alignment horizontal="left" vertical="center" wrapText="1"/>
    </xf>
    <xf numFmtId="0" fontId="42" fillId="6" borderId="13" xfId="9" applyFont="1" applyFill="1" applyBorder="1" applyAlignment="1">
      <alignment horizontal="left" vertical="center" wrapText="1"/>
    </xf>
    <xf numFmtId="0" fontId="42" fillId="6" borderId="0" xfId="9" applyFont="1" applyFill="1" applyBorder="1" applyAlignment="1">
      <alignment horizontal="left" vertical="center" wrapText="1"/>
    </xf>
    <xf numFmtId="0" fontId="42" fillId="6" borderId="59" xfId="9" applyFont="1" applyFill="1" applyBorder="1" applyAlignment="1">
      <alignment horizontal="left" vertical="center" wrapText="1"/>
    </xf>
    <xf numFmtId="0" fontId="42" fillId="6" borderId="10" xfId="9" applyFont="1" applyFill="1" applyBorder="1" applyAlignment="1">
      <alignment horizontal="left" vertical="center" wrapText="1"/>
    </xf>
    <xf numFmtId="0" fontId="42" fillId="6" borderId="8" xfId="9" applyFont="1" applyFill="1" applyBorder="1" applyAlignment="1">
      <alignment horizontal="left" vertical="center" wrapText="1"/>
    </xf>
    <xf numFmtId="0" fontId="42" fillId="6" borderId="36" xfId="9" applyFont="1" applyFill="1" applyBorder="1" applyAlignment="1">
      <alignment horizontal="left" vertical="center" wrapText="1"/>
    </xf>
    <xf numFmtId="0" fontId="39" fillId="6" borderId="101" xfId="1" applyNumberFormat="1" applyFont="1" applyFill="1" applyBorder="1" applyAlignment="1">
      <alignment horizontal="center" vertical="center" wrapText="1"/>
    </xf>
    <xf numFmtId="0" fontId="39" fillId="6" borderId="62" xfId="1" applyNumberFormat="1" applyFont="1" applyFill="1" applyBorder="1" applyAlignment="1">
      <alignment horizontal="center" vertical="center" wrapText="1"/>
    </xf>
    <xf numFmtId="0" fontId="39" fillId="6" borderId="52" xfId="1" applyNumberFormat="1" applyFont="1" applyFill="1" applyBorder="1" applyAlignment="1">
      <alignment horizontal="center"/>
    </xf>
    <xf numFmtId="0" fontId="39" fillId="6" borderId="54" xfId="1" applyNumberFormat="1" applyFont="1" applyFill="1" applyBorder="1" applyAlignment="1">
      <alignment horizontal="center"/>
    </xf>
    <xf numFmtId="49" fontId="39" fillId="6" borderId="62" xfId="1" applyNumberFormat="1" applyFont="1" applyFill="1" applyBorder="1" applyAlignment="1">
      <alignment horizontal="center" vertical="center" wrapText="1"/>
    </xf>
    <xf numFmtId="49" fontId="39" fillId="6" borderId="54" xfId="1" applyNumberFormat="1" applyFont="1" applyFill="1" applyBorder="1" applyAlignment="1">
      <alignment horizontal="center"/>
    </xf>
    <xf numFmtId="37" fontId="15" fillId="0" borderId="13" xfId="18" applyBorder="1" applyAlignment="1" applyProtection="1">
      <alignment horizontal="left" vertical="top" wrapText="1"/>
      <protection locked="0"/>
    </xf>
    <xf numFmtId="37" fontId="15" fillId="0" borderId="0" xfId="18" applyAlignment="1" applyProtection="1">
      <alignment horizontal="left" vertical="top" wrapText="1"/>
      <protection locked="0"/>
    </xf>
    <xf numFmtId="37" fontId="15" fillId="0" borderId="15" xfId="18" applyBorder="1" applyAlignment="1" applyProtection="1">
      <alignment horizontal="left" vertical="top" wrapText="1"/>
      <protection locked="0"/>
    </xf>
    <xf numFmtId="37" fontId="15" fillId="5" borderId="12" xfId="18" applyFill="1" applyBorder="1" applyAlignment="1">
      <alignment horizontal="left" vertical="center" wrapText="1"/>
    </xf>
    <xf numFmtId="37" fontId="15" fillId="5" borderId="11" xfId="18" applyFill="1" applyBorder="1" applyAlignment="1">
      <alignment horizontal="left" vertical="center" wrapText="1"/>
    </xf>
    <xf numFmtId="37" fontId="15" fillId="5" borderId="7" xfId="18" applyFill="1" applyBorder="1" applyAlignment="1">
      <alignment horizontal="left" vertical="center" wrapText="1"/>
    </xf>
    <xf numFmtId="37" fontId="15" fillId="5" borderId="10" xfId="18" applyFill="1" applyBorder="1" applyAlignment="1">
      <alignment horizontal="left" vertical="center" wrapText="1"/>
    </xf>
    <xf numFmtId="37" fontId="15" fillId="5" borderId="8" xfId="18" applyFill="1" applyBorder="1" applyAlignment="1">
      <alignment horizontal="left" vertical="center" wrapText="1"/>
    </xf>
    <xf numFmtId="37" fontId="15" fillId="5" borderId="5" xfId="18" applyFill="1" applyBorder="1" applyAlignment="1">
      <alignment horizontal="left" vertical="center" wrapText="1"/>
    </xf>
    <xf numFmtId="37" fontId="15" fillId="0" borderId="12" xfId="18" applyBorder="1" applyAlignment="1" applyProtection="1">
      <alignment horizontal="left"/>
      <protection locked="0"/>
    </xf>
    <xf numFmtId="37" fontId="15" fillId="0" borderId="11" xfId="18" applyBorder="1" applyAlignment="1" applyProtection="1">
      <alignment horizontal="left"/>
      <protection locked="0"/>
    </xf>
    <xf numFmtId="37" fontId="15" fillId="0" borderId="10" xfId="18" applyBorder="1" applyAlignment="1" applyProtection="1">
      <alignment horizontal="center"/>
      <protection locked="0"/>
    </xf>
    <xf numFmtId="37" fontId="15" fillId="0" borderId="8" xfId="18" applyBorder="1" applyAlignment="1" applyProtection="1">
      <alignment horizontal="center"/>
      <protection locked="0"/>
    </xf>
    <xf numFmtId="37" fontId="15" fillId="0" borderId="5" xfId="18" applyBorder="1" applyAlignment="1" applyProtection="1">
      <alignment horizontal="center"/>
      <protection locked="0"/>
    </xf>
    <xf numFmtId="37" fontId="15" fillId="5" borderId="12" xfId="18" applyFill="1" applyBorder="1" applyAlignment="1" applyProtection="1">
      <alignment horizontal="left" vertical="center" wrapText="1"/>
      <protection locked="0"/>
    </xf>
    <xf numFmtId="37" fontId="15" fillId="5" borderId="11" xfId="18" applyFill="1" applyBorder="1" applyAlignment="1" applyProtection="1">
      <alignment horizontal="left" vertical="center" wrapText="1"/>
      <protection locked="0"/>
    </xf>
    <xf numFmtId="37" fontId="15" fillId="5" borderId="7" xfId="18" applyFill="1" applyBorder="1" applyAlignment="1" applyProtection="1">
      <alignment horizontal="left" vertical="center" wrapText="1"/>
      <protection locked="0"/>
    </xf>
    <xf numFmtId="37" fontId="15" fillId="5" borderId="10" xfId="18" applyFill="1" applyBorder="1" applyAlignment="1" applyProtection="1">
      <alignment horizontal="left" vertical="center" wrapText="1"/>
      <protection locked="0"/>
    </xf>
    <xf numFmtId="37" fontId="15" fillId="5" borderId="8" xfId="18" applyFill="1" applyBorder="1" applyAlignment="1" applyProtection="1">
      <alignment horizontal="left" vertical="center" wrapText="1"/>
      <protection locked="0"/>
    </xf>
    <xf numFmtId="37" fontId="15" fillId="5" borderId="5" xfId="18" applyFill="1" applyBorder="1" applyAlignment="1" applyProtection="1">
      <alignment horizontal="left" vertical="center" wrapText="1"/>
      <protection locked="0"/>
    </xf>
    <xf numFmtId="37" fontId="15" fillId="0" borderId="64" xfId="18" applyBorder="1" applyAlignment="1" applyProtection="1">
      <alignment horizontal="center" vertical="top" wrapText="1"/>
      <protection locked="0"/>
    </xf>
    <xf numFmtId="37" fontId="15" fillId="0" borderId="166" xfId="18" applyBorder="1" applyAlignment="1" applyProtection="1">
      <alignment horizontal="center" vertical="top" wrapText="1"/>
      <protection locked="0"/>
    </xf>
    <xf numFmtId="37" fontId="16" fillId="0" borderId="0" xfId="18" applyFont="1" applyAlignment="1">
      <alignment horizontal="left" vertical="top" wrapText="1"/>
    </xf>
    <xf numFmtId="37" fontId="16" fillId="0" borderId="8" xfId="18" applyFont="1" applyBorder="1" applyAlignment="1">
      <alignment horizontal="left" vertical="top" wrapText="1"/>
    </xf>
    <xf numFmtId="37" fontId="15" fillId="5" borderId="11" xfId="18" applyFill="1" applyBorder="1" applyAlignment="1">
      <alignment horizontal="left" vertical="center"/>
    </xf>
    <xf numFmtId="37" fontId="15" fillId="5" borderId="7" xfId="18" applyFill="1" applyBorder="1" applyAlignment="1">
      <alignment horizontal="left" vertical="center"/>
    </xf>
    <xf numFmtId="37" fontId="15" fillId="5" borderId="10" xfId="18" applyFill="1" applyBorder="1" applyAlignment="1">
      <alignment horizontal="left" vertical="center"/>
    </xf>
    <xf numFmtId="37" fontId="15" fillId="5" borderId="8" xfId="18" applyFill="1" applyBorder="1" applyAlignment="1">
      <alignment horizontal="left" vertical="center"/>
    </xf>
    <xf numFmtId="37" fontId="15" fillId="5" borderId="5" xfId="18" applyFill="1" applyBorder="1" applyAlignment="1">
      <alignment horizontal="left" vertical="center"/>
    </xf>
    <xf numFmtId="37" fontId="15" fillId="5" borderId="12" xfId="18" applyFill="1" applyBorder="1" applyAlignment="1">
      <alignment horizontal="left" vertical="center"/>
    </xf>
    <xf numFmtId="37" fontId="15" fillId="5" borderId="12" xfId="18" applyFill="1" applyBorder="1" applyAlignment="1">
      <alignment horizontal="left" vertical="top" wrapText="1"/>
    </xf>
    <xf numFmtId="37" fontId="15" fillId="5" borderId="11" xfId="18" applyFill="1" applyBorder="1" applyAlignment="1">
      <alignment horizontal="left" vertical="top" wrapText="1"/>
    </xf>
    <xf numFmtId="37" fontId="15" fillId="5" borderId="7" xfId="18" applyFill="1" applyBorder="1" applyAlignment="1">
      <alignment horizontal="left" vertical="top" wrapText="1"/>
    </xf>
    <xf numFmtId="37" fontId="15" fillId="5" borderId="10" xfId="18" applyFill="1" applyBorder="1" applyAlignment="1">
      <alignment horizontal="left" vertical="top" wrapText="1"/>
    </xf>
    <xf numFmtId="37" fontId="15" fillId="5" borderId="8" xfId="18" applyFill="1" applyBorder="1" applyAlignment="1">
      <alignment horizontal="left" vertical="top" wrapText="1"/>
    </xf>
    <xf numFmtId="37" fontId="15" fillId="5" borderId="5" xfId="18" applyFill="1" applyBorder="1" applyAlignment="1">
      <alignment horizontal="left" vertical="top" wrapText="1"/>
    </xf>
    <xf numFmtId="37" fontId="15" fillId="5" borderId="12" xfId="18" applyFill="1" applyBorder="1" applyAlignment="1">
      <alignment horizontal="left" wrapText="1"/>
    </xf>
    <xf numFmtId="37" fontId="15" fillId="5" borderId="11" xfId="18" applyFill="1" applyBorder="1" applyAlignment="1">
      <alignment horizontal="left" wrapText="1"/>
    </xf>
    <xf numFmtId="37" fontId="15" fillId="5" borderId="7" xfId="18" applyFill="1" applyBorder="1" applyAlignment="1">
      <alignment horizontal="left" wrapText="1"/>
    </xf>
    <xf numFmtId="37" fontId="15" fillId="5" borderId="10" xfId="18" applyFill="1" applyBorder="1" applyAlignment="1">
      <alignment horizontal="left" wrapText="1"/>
    </xf>
    <xf numFmtId="37" fontId="15" fillId="5" borderId="8" xfId="18" applyFill="1" applyBorder="1" applyAlignment="1">
      <alignment horizontal="left" wrapText="1"/>
    </xf>
    <xf numFmtId="37" fontId="15" fillId="5" borderId="5" xfId="18" applyFill="1" applyBorder="1" applyAlignment="1">
      <alignment horizontal="left" wrapText="1"/>
    </xf>
    <xf numFmtId="37" fontId="15" fillId="0" borderId="67" xfId="18" applyBorder="1" applyAlignment="1" applyProtection="1">
      <alignment horizontal="center" vertical="top" wrapText="1"/>
      <protection locked="0"/>
    </xf>
    <xf numFmtId="37" fontId="15" fillId="0" borderId="157" xfId="18" applyBorder="1" applyAlignment="1" applyProtection="1">
      <alignment horizontal="center" vertical="top" wrapText="1"/>
      <protection locked="0"/>
    </xf>
    <xf numFmtId="37" fontId="15" fillId="0" borderId="12" xfId="18" applyBorder="1" applyAlignment="1" applyProtection="1">
      <alignment horizontal="left" wrapText="1"/>
      <protection locked="0"/>
    </xf>
    <xf numFmtId="37" fontId="15" fillId="0" borderId="11" xfId="18" applyBorder="1" applyAlignment="1" applyProtection="1">
      <alignment horizontal="left" wrapText="1"/>
      <protection locked="0"/>
    </xf>
    <xf numFmtId="37" fontId="15" fillId="0" borderId="7" xfId="18" applyBorder="1" applyAlignment="1" applyProtection="1">
      <alignment horizontal="left" wrapText="1"/>
      <protection locked="0"/>
    </xf>
    <xf numFmtId="0" fontId="32" fillId="0" borderId="8" xfId="0" applyFont="1" applyBorder="1" applyAlignment="1" applyProtection="1">
      <alignment horizontal="center"/>
      <protection locked="0"/>
    </xf>
    <xf numFmtId="49" fontId="0" fillId="0" borderId="8" xfId="0" applyNumberFormat="1" applyBorder="1" applyAlignment="1" applyProtection="1">
      <alignment horizontal="center"/>
      <protection locked="0"/>
    </xf>
    <xf numFmtId="0" fontId="0" fillId="0" borderId="8" xfId="0" applyBorder="1" applyAlignment="1" applyProtection="1">
      <alignment horizontal="center"/>
      <protection locked="0"/>
    </xf>
  </cellXfs>
  <cellStyles count="110">
    <cellStyle name="$2" xfId="100" xr:uid="{00000000-0005-0000-0000-000000000000}"/>
    <cellStyle name="Comma" xfId="1" builtinId="3"/>
    <cellStyle name="Comma 0" xfId="11" xr:uid="{00000000-0005-0000-0000-000002000000}"/>
    <cellStyle name="Comma 0 $" xfId="16" xr:uid="{00000000-0005-0000-0000-000003000000}"/>
    <cellStyle name="Comma 0 2" xfId="17" xr:uid="{00000000-0005-0000-0000-000004000000}"/>
    <cellStyle name="Comma 0 2 2" xfId="22" xr:uid="{00000000-0005-0000-0000-000005000000}"/>
    <cellStyle name="Comma 0 total" xfId="13" xr:uid="{00000000-0005-0000-0000-000006000000}"/>
    <cellStyle name="Comma 10" xfId="23" xr:uid="{00000000-0005-0000-0000-000007000000}"/>
    <cellStyle name="Comma 11" xfId="24" xr:uid="{00000000-0005-0000-0000-000008000000}"/>
    <cellStyle name="Comma 12" xfId="25" xr:uid="{00000000-0005-0000-0000-000009000000}"/>
    <cellStyle name="Comma 13" xfId="26" xr:uid="{00000000-0005-0000-0000-00000A000000}"/>
    <cellStyle name="Comma 14" xfId="27" xr:uid="{00000000-0005-0000-0000-00000B000000}"/>
    <cellStyle name="Comma 15" xfId="28" xr:uid="{00000000-0005-0000-0000-00000C000000}"/>
    <cellStyle name="Comma 16" xfId="29" xr:uid="{00000000-0005-0000-0000-00000D000000}"/>
    <cellStyle name="Comma 17" xfId="30" xr:uid="{00000000-0005-0000-0000-00000E000000}"/>
    <cellStyle name="Comma 18" xfId="31" xr:uid="{00000000-0005-0000-0000-00000F000000}"/>
    <cellStyle name="Comma 19" xfId="32" xr:uid="{00000000-0005-0000-0000-000010000000}"/>
    <cellStyle name="Comma 2" xfId="33" xr:uid="{00000000-0005-0000-0000-000011000000}"/>
    <cellStyle name="Comma 20" xfId="34" xr:uid="{00000000-0005-0000-0000-000012000000}"/>
    <cellStyle name="Comma 21" xfId="35" xr:uid="{00000000-0005-0000-0000-000013000000}"/>
    <cellStyle name="Comma 22" xfId="36" xr:uid="{00000000-0005-0000-0000-000014000000}"/>
    <cellStyle name="Comma 23" xfId="37" xr:uid="{00000000-0005-0000-0000-000015000000}"/>
    <cellStyle name="Comma 3" xfId="38" xr:uid="{00000000-0005-0000-0000-000016000000}"/>
    <cellStyle name="Comma 4" xfId="39" xr:uid="{00000000-0005-0000-0000-000017000000}"/>
    <cellStyle name="Comma 5" xfId="40" xr:uid="{00000000-0005-0000-0000-000018000000}"/>
    <cellStyle name="Comma 6" xfId="41" xr:uid="{00000000-0005-0000-0000-000019000000}"/>
    <cellStyle name="Comma 7" xfId="42" xr:uid="{00000000-0005-0000-0000-00001A000000}"/>
    <cellStyle name="Comma 8" xfId="43" xr:uid="{00000000-0005-0000-0000-00001B000000}"/>
    <cellStyle name="Comma 9" xfId="44" xr:uid="{00000000-0005-0000-0000-00001C000000}"/>
    <cellStyle name="Comma0" xfId="45" xr:uid="{00000000-0005-0000-0000-00001D000000}"/>
    <cellStyle name="Currency" xfId="2" builtinId="4"/>
    <cellStyle name="Currency 2" xfId="46" xr:uid="{00000000-0005-0000-0000-00001F000000}"/>
    <cellStyle name="Currency0" xfId="47" xr:uid="{00000000-0005-0000-0000-000020000000}"/>
    <cellStyle name="Date" xfId="48" xr:uid="{00000000-0005-0000-0000-000021000000}"/>
    <cellStyle name="Date 2" xfId="49" xr:uid="{00000000-0005-0000-0000-000022000000}"/>
    <cellStyle name="F2" xfId="50" xr:uid="{00000000-0005-0000-0000-000023000000}"/>
    <cellStyle name="F2 2" xfId="51" xr:uid="{00000000-0005-0000-0000-000024000000}"/>
    <cellStyle name="F3" xfId="52" xr:uid="{00000000-0005-0000-0000-000025000000}"/>
    <cellStyle name="F3 2" xfId="53" xr:uid="{00000000-0005-0000-0000-000026000000}"/>
    <cellStyle name="F4" xfId="54" xr:uid="{00000000-0005-0000-0000-000027000000}"/>
    <cellStyle name="F4 2" xfId="55" xr:uid="{00000000-0005-0000-0000-000028000000}"/>
    <cellStyle name="F5" xfId="56" xr:uid="{00000000-0005-0000-0000-000029000000}"/>
    <cellStyle name="F5 2" xfId="57" xr:uid="{00000000-0005-0000-0000-00002A000000}"/>
    <cellStyle name="F6" xfId="58" xr:uid="{00000000-0005-0000-0000-00002B000000}"/>
    <cellStyle name="F6 2" xfId="59" xr:uid="{00000000-0005-0000-0000-00002C000000}"/>
    <cellStyle name="F7" xfId="60" xr:uid="{00000000-0005-0000-0000-00002D000000}"/>
    <cellStyle name="F7 2" xfId="61" xr:uid="{00000000-0005-0000-0000-00002E000000}"/>
    <cellStyle name="F8" xfId="62" xr:uid="{00000000-0005-0000-0000-00002F000000}"/>
    <cellStyle name="F8 2" xfId="63" xr:uid="{00000000-0005-0000-0000-000030000000}"/>
    <cellStyle name="Fixed" xfId="64" xr:uid="{00000000-0005-0000-0000-000031000000}"/>
    <cellStyle name="Fixed 2" xfId="65" xr:uid="{00000000-0005-0000-0000-000032000000}"/>
    <cellStyle name="FRxAmtStyle" xfId="66" xr:uid="{00000000-0005-0000-0000-000033000000}"/>
    <cellStyle name="FRxCurrStyle" xfId="67" xr:uid="{00000000-0005-0000-0000-000034000000}"/>
    <cellStyle name="FRxPcntStyle" xfId="68" xr:uid="{00000000-0005-0000-0000-000035000000}"/>
    <cellStyle name="Heading 1 2" xfId="69" xr:uid="{00000000-0005-0000-0000-000036000000}"/>
    <cellStyle name="Heading 1 3" xfId="70" xr:uid="{00000000-0005-0000-0000-000037000000}"/>
    <cellStyle name="Heading 2 2" xfId="71" xr:uid="{00000000-0005-0000-0000-000038000000}"/>
    <cellStyle name="Heading 2 3" xfId="72" xr:uid="{00000000-0005-0000-0000-000039000000}"/>
    <cellStyle name="Heading1" xfId="73" xr:uid="{00000000-0005-0000-0000-00003A000000}"/>
    <cellStyle name="Heading2" xfId="74" xr:uid="{00000000-0005-0000-0000-00003B000000}"/>
    <cellStyle name="Hyperlink 2" xfId="75" xr:uid="{00000000-0005-0000-0000-00003C000000}"/>
    <cellStyle name="Item" xfId="10" xr:uid="{00000000-0005-0000-0000-00003D000000}"/>
    <cellStyle name="Item 8" xfId="4" xr:uid="{00000000-0005-0000-0000-00003E000000}"/>
    <cellStyle name="Item 8 left" xfId="6" xr:uid="{00000000-0005-0000-0000-00003F000000}"/>
    <cellStyle name="Item 8 long date" xfId="7" xr:uid="{00000000-0005-0000-0000-000040000000}"/>
    <cellStyle name="Item 8 long date center" xfId="101" xr:uid="{00000000-0005-0000-0000-000041000000}"/>
    <cellStyle name="Item 8 right" xfId="5" xr:uid="{00000000-0005-0000-0000-000042000000}"/>
    <cellStyle name="Item bold" xfId="9" xr:uid="{00000000-0005-0000-0000-000043000000}"/>
    <cellStyle name="Item centered" xfId="8" xr:uid="{00000000-0005-0000-0000-000044000000}"/>
    <cellStyle name="Item centered 2" xfId="76" xr:uid="{00000000-0005-0000-0000-000045000000}"/>
    <cellStyle name="Item centered accross" xfId="12" xr:uid="{00000000-0005-0000-0000-000046000000}"/>
    <cellStyle name="Item centered accross bold" xfId="19" xr:uid="{00000000-0005-0000-0000-000047000000}"/>
    <cellStyle name="Item centered accross bold 2" xfId="77" xr:uid="{00000000-0005-0000-0000-000048000000}"/>
    <cellStyle name="Item centered bold" xfId="102" xr:uid="{00000000-0005-0000-0000-000049000000}"/>
    <cellStyle name="Item centered bold wrap" xfId="103" xr:uid="{00000000-0005-0000-0000-00004A000000}"/>
    <cellStyle name="Item centered vc" xfId="104" xr:uid="{00000000-0005-0000-0000-00004B000000}"/>
    <cellStyle name="Normal" xfId="0" builtinId="0"/>
    <cellStyle name="Normal 2" xfId="78" xr:uid="{00000000-0005-0000-0000-00004D000000}"/>
    <cellStyle name="Normal 2 2" xfId="79" xr:uid="{00000000-0005-0000-0000-00004E000000}"/>
    <cellStyle name="Normal 2 3" xfId="80" xr:uid="{00000000-0005-0000-0000-00004F000000}"/>
    <cellStyle name="Normal 2 4" xfId="81" xr:uid="{00000000-0005-0000-0000-000050000000}"/>
    <cellStyle name="Normal 2 5" xfId="109" xr:uid="{D5D57FB5-496C-46F1-B4C7-ADCBC72F5856}"/>
    <cellStyle name="Normal 3" xfId="82" xr:uid="{00000000-0005-0000-0000-000051000000}"/>
    <cellStyle name="Normal 4" xfId="83" xr:uid="{00000000-0005-0000-0000-000052000000}"/>
    <cellStyle name="Normal 5" xfId="84" xr:uid="{00000000-0005-0000-0000-000053000000}"/>
    <cellStyle name="Normal 5 2" xfId="85" xr:uid="{00000000-0005-0000-0000-000054000000}"/>
    <cellStyle name="Normal 6" xfId="86" xr:uid="{00000000-0005-0000-0000-000055000000}"/>
    <cellStyle name="Normal 7" xfId="21" xr:uid="{00000000-0005-0000-0000-000056000000}"/>
    <cellStyle name="Normal 8" xfId="98" xr:uid="{00000000-0005-0000-0000-000057000000}"/>
    <cellStyle name="Normal_Budget" xfId="18" xr:uid="{00000000-0005-0000-0000-000058000000}"/>
    <cellStyle name="number 1" xfId="15" xr:uid="{00000000-0005-0000-0000-000059000000}"/>
    <cellStyle name="number 1 2" xfId="87" xr:uid="{00000000-0005-0000-0000-00005A000000}"/>
    <cellStyle name="number percent" xfId="105" xr:uid="{00000000-0005-0000-0000-00005B000000}"/>
    <cellStyle name="Percent" xfId="20" builtinId="5"/>
    <cellStyle name="Percent 2" xfId="88" xr:uid="{00000000-0005-0000-0000-00005D000000}"/>
    <cellStyle name="Percent 3" xfId="99" xr:uid="{00000000-0005-0000-0000-00005E000000}"/>
    <cellStyle name="Percentage" xfId="106" xr:uid="{00000000-0005-0000-0000-00005F000000}"/>
    <cellStyle name="shade" xfId="107" xr:uid="{00000000-0005-0000-0000-000060000000}"/>
    <cellStyle name="STYLE1" xfId="89" xr:uid="{00000000-0005-0000-0000-000061000000}"/>
    <cellStyle name="STYLE1 2" xfId="90" xr:uid="{00000000-0005-0000-0000-000062000000}"/>
    <cellStyle name="STYLE2" xfId="91" xr:uid="{00000000-0005-0000-0000-000063000000}"/>
    <cellStyle name="STYLE2 2" xfId="92" xr:uid="{00000000-0005-0000-0000-000064000000}"/>
    <cellStyle name="STYLE3" xfId="93" xr:uid="{00000000-0005-0000-0000-000065000000}"/>
    <cellStyle name="STYLE3 2" xfId="94" xr:uid="{00000000-0005-0000-0000-000066000000}"/>
    <cellStyle name="text" xfId="14" xr:uid="{00000000-0005-0000-0000-000067000000}"/>
    <cellStyle name="text 2" xfId="95" xr:uid="{00000000-0005-0000-0000-000068000000}"/>
    <cellStyle name="text center" xfId="108" xr:uid="{00000000-0005-0000-0000-000069000000}"/>
    <cellStyle name="Title top" xfId="3" xr:uid="{00000000-0005-0000-0000-00006A000000}"/>
    <cellStyle name="Total 2" xfId="96" xr:uid="{00000000-0005-0000-0000-00006B000000}"/>
    <cellStyle name="Total 3" xfId="97" xr:uid="{00000000-0005-0000-0000-00006C000000}"/>
  </cellStyles>
  <dxfs count="115">
    <dxf>
      <font>
        <b val="0"/>
        <i val="0"/>
        <strike val="0"/>
        <condense val="0"/>
        <extend val="0"/>
        <outline val="0"/>
        <shadow val="0"/>
        <u val="none"/>
        <vertAlign val="baseline"/>
        <sz val="10"/>
        <color theme="1"/>
        <name val="Arial Narrow"/>
        <family val="2"/>
        <scheme val="none"/>
      </font>
      <numFmt numFmtId="35" formatCode="_(* #,##0.00_);_(* \(#,##0.00\);_(* &quot;-&quot;??_);_(@_)"/>
      <alignment horizontal="general" vertical="center" textRotation="0" wrapText="1" indent="0" justifyLastLine="0" shrinkToFit="0" readingOrder="0"/>
      <border diagonalUp="0" diagonalDown="0" outline="0">
        <left/>
        <right style="double">
          <color auto="1"/>
        </right>
        <top/>
        <bottom style="double">
          <color auto="1"/>
        </bottom>
      </border>
    </dxf>
    <dxf>
      <font>
        <strike val="0"/>
        <outline val="0"/>
        <shadow val="0"/>
        <u val="none"/>
        <vertAlign val="baseline"/>
        <sz val="10"/>
        <color theme="1"/>
        <name val="Arial Narrow"/>
        <scheme val="none"/>
      </font>
      <numFmt numFmtId="35" formatCode="_(* #,##0.00_);_(* \(#,##0.00\);_(* &quot;-&quot;??_);_(@_)"/>
      <alignment horizontal="general" vertical="center" textRotation="0" wrapText="1" indent="0" justifyLastLine="0" shrinkToFit="0" readingOrder="0"/>
      <border diagonalUp="0" diagonalDown="0">
        <left/>
        <right style="double">
          <color auto="1"/>
        </right>
        <top/>
        <bottom/>
        <vertical/>
        <horizontal/>
      </border>
      <protection locked="1" hidden="0"/>
    </dxf>
    <dxf>
      <font>
        <b val="0"/>
        <i val="0"/>
        <strike val="0"/>
        <condense val="0"/>
        <extend val="0"/>
        <outline val="0"/>
        <shadow val="0"/>
        <u val="none"/>
        <vertAlign val="baseline"/>
        <sz val="10"/>
        <color theme="1"/>
        <name val="Arial Narrow"/>
        <family val="2"/>
        <scheme val="none"/>
      </font>
      <numFmt numFmtId="35" formatCode="_(* #,##0.00_);_(* \(#,##0.00\);_(* &quot;-&quot;??_);_(@_)"/>
      <alignment horizontal="general" vertical="center" textRotation="0" wrapText="1" indent="0" justifyLastLine="0" shrinkToFit="0" readingOrder="0"/>
      <border diagonalUp="0" diagonalDown="0" outline="0">
        <left/>
        <right/>
        <top/>
        <bottom style="double">
          <color indexed="64"/>
        </bottom>
      </border>
    </dxf>
    <dxf>
      <font>
        <strike val="0"/>
        <outline val="0"/>
        <shadow val="0"/>
        <u val="none"/>
        <vertAlign val="baseline"/>
        <sz val="10"/>
        <color theme="1"/>
        <name val="Arial Narrow"/>
        <scheme val="none"/>
      </font>
      <numFmt numFmtId="35" formatCode="_(* #,##0.00_);_(* \(#,##0.00\);_(* &quot;-&quot;??_);_(@_)"/>
      <alignment horizontal="general" vertical="center" textRotation="0" wrapText="1" indent="0" justifyLastLine="0" shrinkToFit="0" readingOrder="0"/>
      <protection locked="1" hidden="0"/>
    </dxf>
    <dxf>
      <font>
        <b val="0"/>
        <i val="0"/>
        <strike val="0"/>
        <condense val="0"/>
        <extend val="0"/>
        <outline val="0"/>
        <shadow val="0"/>
        <u val="none"/>
        <vertAlign val="baseline"/>
        <sz val="10"/>
        <color theme="1"/>
        <name val="Arial Narrow"/>
        <family val="2"/>
        <scheme val="none"/>
      </font>
      <numFmt numFmtId="35" formatCode="_(* #,##0.00_);_(* \(#,##0.00\);_(* &quot;-&quot;??_);_(@_)"/>
      <alignment horizontal="general" vertical="center" textRotation="0" wrapText="1" indent="0" justifyLastLine="0" shrinkToFit="0" readingOrder="0"/>
      <border diagonalUp="0" diagonalDown="0" outline="0">
        <left style="double">
          <color auto="1"/>
        </left>
        <right/>
        <top/>
        <bottom style="double">
          <color indexed="64"/>
        </bottom>
      </border>
    </dxf>
    <dxf>
      <font>
        <strike val="0"/>
        <outline val="0"/>
        <shadow val="0"/>
        <u val="none"/>
        <vertAlign val="baseline"/>
        <sz val="10"/>
        <color theme="1"/>
        <name val="Arial Narrow"/>
        <scheme val="none"/>
      </font>
      <numFmt numFmtId="35" formatCode="_(* #,##0.00_);_(* \(#,##0.00\);_(* &quot;-&quot;??_);_(@_)"/>
      <alignment horizontal="general" vertical="center" textRotation="0" wrapText="1" indent="0" justifyLastLine="0" shrinkToFit="0" readingOrder="0"/>
      <border diagonalUp="0" diagonalDown="0">
        <left style="double">
          <color auto="1"/>
        </left>
        <right/>
        <top/>
        <bottom/>
        <vertical/>
        <horizontal/>
      </border>
      <protection locked="1" hidden="0"/>
    </dxf>
    <dxf>
      <font>
        <b val="0"/>
        <i val="0"/>
        <strike val="0"/>
        <condense val="0"/>
        <extend val="0"/>
        <outline val="0"/>
        <shadow val="0"/>
        <u val="none"/>
        <vertAlign val="baseline"/>
        <sz val="10"/>
        <color theme="1"/>
        <name val="Arial Narrow"/>
        <family val="2"/>
        <scheme val="none"/>
      </font>
      <numFmt numFmtId="35" formatCode="_(* #,##0.00_);_(* \(#,##0.00\);_(* &quot;-&quot;??_);_(@_)"/>
      <alignment horizontal="general" vertical="center" textRotation="0" wrapText="1" indent="0" justifyLastLine="0" shrinkToFit="0" readingOrder="0"/>
    </dxf>
    <dxf>
      <font>
        <b val="0"/>
        <i val="0"/>
        <strike val="0"/>
        <condense val="0"/>
        <extend val="0"/>
        <outline val="0"/>
        <shadow val="0"/>
        <u val="none"/>
        <vertAlign val="baseline"/>
        <sz val="10"/>
        <color theme="1"/>
        <name val="Arial Narrow"/>
        <family val="2"/>
        <scheme val="none"/>
      </font>
      <numFmt numFmtId="35" formatCode="_(* #,##0.00_);_(* \(#,##0.00\);_(* &quot;-&quot;??_);_(@_)"/>
      <alignment horizontal="general" vertical="center" textRotation="0" wrapText="1" indent="0" justifyLastLine="0" shrinkToFit="0" readingOrder="0"/>
      <protection locked="1" hidden="0"/>
    </dxf>
    <dxf>
      <font>
        <b val="0"/>
        <i val="0"/>
        <strike val="0"/>
        <condense val="0"/>
        <extend val="0"/>
        <outline val="0"/>
        <shadow val="0"/>
        <u val="none"/>
        <vertAlign val="baseline"/>
        <sz val="10"/>
        <color theme="1"/>
        <name val="Arial Narrow"/>
        <family val="2"/>
        <scheme val="none"/>
      </font>
      <numFmt numFmtId="35" formatCode="_(* #,##0.00_);_(* \(#,##0.00\);_(* &quot;-&quot;??_);_(@_)"/>
      <alignment horizontal="general" vertical="center" textRotation="0" wrapText="1" indent="0" justifyLastLine="0" shrinkToFit="0" readingOrder="0"/>
    </dxf>
    <dxf>
      <font>
        <b val="0"/>
        <i val="0"/>
        <strike val="0"/>
        <condense val="0"/>
        <extend val="0"/>
        <outline val="0"/>
        <shadow val="0"/>
        <u val="none"/>
        <vertAlign val="baseline"/>
        <sz val="10"/>
        <color theme="1"/>
        <name val="Arial Narrow"/>
        <family val="2"/>
        <scheme val="none"/>
      </font>
      <numFmt numFmtId="35" formatCode="_(* #,##0.00_);_(* \(#,##0.00\);_(* &quot;-&quot;??_);_(@_)"/>
      <fill>
        <patternFill patternType="solid">
          <fgColor indexed="64"/>
          <bgColor rgb="FFFFFFCC"/>
        </patternFill>
      </fill>
      <alignment horizontal="general" vertical="center" textRotation="0" wrapText="1" indent="0" justifyLastLine="0" shrinkToFit="0" readingOrder="0"/>
      <protection locked="0" hidden="0"/>
    </dxf>
    <dxf>
      <font>
        <b val="0"/>
        <i val="0"/>
        <strike val="0"/>
        <condense val="0"/>
        <extend val="0"/>
        <outline val="0"/>
        <shadow val="0"/>
        <u val="none"/>
        <vertAlign val="baseline"/>
        <sz val="10"/>
        <color theme="1"/>
        <name val="Arial Narrow"/>
        <family val="2"/>
        <scheme val="none"/>
      </font>
      <numFmt numFmtId="35" formatCode="_(* #,##0.00_);_(* \(#,##0.00\);_(* &quot;-&quot;??_);_(@_)"/>
      <alignment horizontal="general" vertical="center" textRotation="0" wrapText="1" indent="0" justifyLastLine="0" shrinkToFit="0" readingOrder="0"/>
    </dxf>
    <dxf>
      <font>
        <b val="0"/>
        <i val="0"/>
        <strike val="0"/>
        <condense val="0"/>
        <extend val="0"/>
        <outline val="0"/>
        <shadow val="0"/>
        <u val="none"/>
        <vertAlign val="baseline"/>
        <sz val="10"/>
        <color theme="1"/>
        <name val="Arial Narrow"/>
        <family val="2"/>
        <scheme val="none"/>
      </font>
      <numFmt numFmtId="14" formatCode="0.00%"/>
      <fill>
        <patternFill patternType="solid">
          <fgColor indexed="64"/>
          <bgColor rgb="FFFFFFCC"/>
        </patternFill>
      </fill>
      <alignment horizontal="general" vertical="center" textRotation="0" wrapText="1" indent="0" justifyLastLine="0" shrinkToFit="0" readingOrder="0"/>
      <protection locked="0" hidden="0"/>
    </dxf>
    <dxf>
      <font>
        <b val="0"/>
        <i val="0"/>
        <strike val="0"/>
        <condense val="0"/>
        <extend val="0"/>
        <outline val="0"/>
        <shadow val="0"/>
        <u val="none"/>
        <vertAlign val="baseline"/>
        <sz val="10"/>
        <color theme="1"/>
        <name val="Arial Narrow"/>
        <family val="2"/>
        <scheme val="none"/>
      </font>
      <numFmt numFmtId="35" formatCode="_(* #,##0.00_);_(* \(#,##0.00\);_(* &quot;-&quot;??_);_(@_)"/>
      <alignment horizontal="general" vertical="center" textRotation="0" wrapText="1" indent="0" justifyLastLine="0" shrinkToFit="0" readingOrder="0"/>
    </dxf>
    <dxf>
      <font>
        <strike val="0"/>
        <outline val="0"/>
        <shadow val="0"/>
        <u val="none"/>
        <vertAlign val="baseline"/>
        <sz val="10"/>
        <color theme="1"/>
        <name val="Arial Narrow"/>
        <scheme val="none"/>
      </font>
      <numFmt numFmtId="35" formatCode="_(* #,##0.00_);_(* \(#,##0.00\);_(* &quot;-&quot;??_);_(@_)"/>
      <alignment horizontal="general" vertical="center" textRotation="0" wrapText="1" indent="0" justifyLastLine="0" shrinkToFit="0" readingOrder="0"/>
      <protection locked="1" hidden="0"/>
    </dxf>
    <dxf>
      <font>
        <b val="0"/>
        <i val="0"/>
        <strike val="0"/>
        <condense val="0"/>
        <extend val="0"/>
        <outline val="0"/>
        <shadow val="0"/>
        <u val="none"/>
        <vertAlign val="baseline"/>
        <sz val="10"/>
        <color theme="1"/>
        <name val="Arial Narrow"/>
        <family val="2"/>
        <scheme val="none"/>
      </font>
      <alignment horizontal="general" vertical="center" textRotation="0" wrapText="1" indent="0" justifyLastLine="0" shrinkToFit="0" readingOrder="0"/>
    </dxf>
    <dxf>
      <font>
        <strike val="0"/>
        <outline val="0"/>
        <shadow val="0"/>
        <u val="none"/>
        <vertAlign val="baseline"/>
        <sz val="10"/>
        <color theme="1"/>
        <name val="Arial Narrow"/>
        <scheme val="none"/>
      </font>
      <numFmt numFmtId="35" formatCode="_(* #,##0.00_);_(* \(#,##0.00\);_(* &quot;-&quot;??_);_(@_)"/>
      <fill>
        <patternFill patternType="solid">
          <fgColor indexed="64"/>
          <bgColor rgb="FFFFFFCC"/>
        </patternFill>
      </fill>
      <alignment horizontal="general" vertical="center" textRotation="0" wrapText="1" indent="0" justifyLastLine="0" shrinkToFit="0" readingOrder="0"/>
      <protection locked="0" hidden="0"/>
    </dxf>
    <dxf>
      <font>
        <b val="0"/>
        <i val="0"/>
        <strike val="0"/>
        <condense val="0"/>
        <extend val="0"/>
        <outline val="0"/>
        <shadow val="0"/>
        <u val="none"/>
        <vertAlign val="baseline"/>
        <sz val="10"/>
        <color theme="1"/>
        <name val="Arial Narrow"/>
        <family val="2"/>
        <scheme val="none"/>
      </font>
      <alignment horizontal="general" vertical="center" textRotation="0" wrapText="1" indent="0" justifyLastLine="0" shrinkToFit="0" readingOrder="0"/>
    </dxf>
    <dxf>
      <font>
        <strike val="0"/>
        <outline val="0"/>
        <shadow val="0"/>
        <u val="none"/>
        <vertAlign val="baseline"/>
        <sz val="10"/>
        <color theme="1"/>
        <name val="Arial Narrow"/>
        <scheme val="none"/>
      </font>
      <numFmt numFmtId="35" formatCode="_(* #,##0.00_);_(* \(#,##0.00\);_(* &quot;-&quot;??_);_(@_)"/>
      <fill>
        <patternFill patternType="solid">
          <fgColor indexed="64"/>
          <bgColor rgb="FFFFFFCC"/>
        </patternFill>
      </fill>
      <alignment horizontal="general" vertical="center" textRotation="0" wrapText="1" indent="0" justifyLastLine="0" shrinkToFit="0" readingOrder="0"/>
      <protection locked="0" hidden="0"/>
    </dxf>
    <dxf>
      <font>
        <b val="0"/>
        <i val="0"/>
        <strike val="0"/>
        <condense val="0"/>
        <extend val="0"/>
        <outline val="0"/>
        <shadow val="0"/>
        <u val="none"/>
        <vertAlign val="baseline"/>
        <sz val="10"/>
        <color theme="1"/>
        <name val="Arial Narrow"/>
        <family val="2"/>
        <scheme val="none"/>
      </font>
      <numFmt numFmtId="35" formatCode="_(* #,##0.00_);_(* \(#,##0.00\);_(* &quot;-&quot;??_);_(@_)"/>
      <alignment horizontal="general" vertical="center" textRotation="0" wrapText="1" indent="0" justifyLastLine="0" shrinkToFit="0" readingOrder="0"/>
    </dxf>
    <dxf>
      <font>
        <strike val="0"/>
        <outline val="0"/>
        <shadow val="0"/>
        <u val="none"/>
        <vertAlign val="baseline"/>
        <sz val="10"/>
        <color theme="1"/>
        <name val="Arial Narrow"/>
        <scheme val="none"/>
      </font>
      <numFmt numFmtId="35" formatCode="_(* #,##0.00_);_(* \(#,##0.00\);_(* &quot;-&quot;??_);_(@_)"/>
      <fill>
        <patternFill patternType="solid">
          <fgColor indexed="64"/>
          <bgColor rgb="FFFFFFCC"/>
        </patternFill>
      </fill>
      <alignment horizontal="general" vertical="center" textRotation="0" wrapText="1" indent="0" justifyLastLine="0" shrinkToFit="0" readingOrder="0"/>
      <protection locked="0" hidden="0"/>
    </dxf>
    <dxf>
      <font>
        <b val="0"/>
        <i val="0"/>
        <strike val="0"/>
        <condense val="0"/>
        <extend val="0"/>
        <outline val="0"/>
        <shadow val="0"/>
        <u val="none"/>
        <vertAlign val="baseline"/>
        <sz val="10"/>
        <color theme="1"/>
        <name val="Arial Narrow"/>
        <family val="2"/>
        <scheme val="none"/>
      </font>
      <numFmt numFmtId="35" formatCode="_(* #,##0.00_);_(* \(#,##0.00\);_(* &quot;-&quot;??_);_(@_)"/>
      <alignment horizontal="general" vertical="center" textRotation="0" wrapText="1" indent="0" justifyLastLine="0" shrinkToFit="0" readingOrder="0"/>
    </dxf>
    <dxf>
      <font>
        <strike val="0"/>
        <outline val="0"/>
        <shadow val="0"/>
        <u val="none"/>
        <vertAlign val="baseline"/>
        <sz val="10"/>
        <color theme="1"/>
        <name val="Arial Narrow"/>
        <scheme val="none"/>
      </font>
      <numFmt numFmtId="35" formatCode="_(* #,##0.00_);_(* \(#,##0.00\);_(* &quot;-&quot;??_);_(@_)"/>
      <fill>
        <patternFill patternType="solid">
          <fgColor indexed="64"/>
          <bgColor rgb="FFFFFFCC"/>
        </patternFill>
      </fill>
      <alignment horizontal="general" vertical="center" textRotation="0" wrapText="1" indent="0" justifyLastLine="0" shrinkToFit="0" readingOrder="0"/>
      <protection locked="0" hidden="0"/>
    </dxf>
    <dxf>
      <font>
        <b val="0"/>
        <i val="0"/>
        <strike val="0"/>
        <condense val="0"/>
        <extend val="0"/>
        <outline val="0"/>
        <shadow val="0"/>
        <u val="none"/>
        <vertAlign val="baseline"/>
        <sz val="10"/>
        <color theme="1"/>
        <name val="Arial Narrow"/>
        <family val="2"/>
        <scheme val="none"/>
      </font>
      <numFmt numFmtId="35" formatCode="_(* #,##0.00_);_(* \(#,##0.00\);_(* &quot;-&quot;??_);_(@_)"/>
      <alignment horizontal="general" vertical="center" textRotation="0" wrapText="1" indent="0" justifyLastLine="0" shrinkToFit="0" readingOrder="0"/>
      <border diagonalUp="0" diagonalDown="0" outline="0">
        <left/>
        <right style="double">
          <color auto="1"/>
        </right>
        <top/>
        <bottom style="double">
          <color auto="1"/>
        </bottom>
      </border>
    </dxf>
    <dxf>
      <font>
        <b val="0"/>
        <i val="0"/>
        <strike val="0"/>
        <condense val="0"/>
        <extend val="0"/>
        <outline val="0"/>
        <shadow val="0"/>
        <u val="none"/>
        <vertAlign val="baseline"/>
        <sz val="10"/>
        <color theme="1"/>
        <name val="Arial Narrow"/>
        <family val="2"/>
        <scheme val="none"/>
      </font>
      <numFmt numFmtId="35" formatCode="_(* #,##0.00_);_(* \(#,##0.00\);_(* &quot;-&quot;??_);_(@_)"/>
      <alignment horizontal="general" vertical="center" textRotation="0" wrapText="1" indent="0" justifyLastLine="0" shrinkToFit="0" readingOrder="0"/>
      <border diagonalUp="0" diagonalDown="0">
        <left/>
        <right style="double">
          <color auto="1"/>
        </right>
        <top/>
        <bottom/>
        <vertical/>
        <horizontal/>
      </border>
      <protection locked="1" hidden="0"/>
    </dxf>
    <dxf>
      <font>
        <b val="0"/>
        <i val="0"/>
        <strike val="0"/>
        <condense val="0"/>
        <extend val="0"/>
        <outline val="0"/>
        <shadow val="0"/>
        <u val="none"/>
        <vertAlign val="baseline"/>
        <sz val="10"/>
        <color theme="1"/>
        <name val="Arial Narrow"/>
        <family val="2"/>
        <scheme val="none"/>
      </font>
      <numFmt numFmtId="35" formatCode="_(* #,##0.00_);_(* \(#,##0.00\);_(* &quot;-&quot;??_);_(@_)"/>
      <alignment horizontal="general" vertical="center" textRotation="0" wrapText="1" indent="0" justifyLastLine="0" shrinkToFit="0" readingOrder="0"/>
      <border diagonalUp="0" diagonalDown="0" outline="0">
        <left/>
        <right/>
        <top/>
        <bottom style="double">
          <color indexed="64"/>
        </bottom>
      </border>
    </dxf>
    <dxf>
      <font>
        <b val="0"/>
        <i val="0"/>
        <strike val="0"/>
        <condense val="0"/>
        <extend val="0"/>
        <outline val="0"/>
        <shadow val="0"/>
        <u val="none"/>
        <vertAlign val="baseline"/>
        <sz val="10"/>
        <color theme="1"/>
        <name val="Arial Narrow"/>
        <family val="2"/>
        <scheme val="none"/>
      </font>
      <numFmt numFmtId="35" formatCode="_(* #,##0.00_);_(* \(#,##0.00\);_(* &quot;-&quot;??_);_(@_)"/>
      <fill>
        <patternFill patternType="solid">
          <fgColor indexed="64"/>
          <bgColor rgb="FFFFFFCC"/>
        </patternFill>
      </fill>
      <alignment horizontal="general" vertical="center" textRotation="0" wrapText="1" indent="0" justifyLastLine="0" shrinkToFit="0" readingOrder="0"/>
      <protection locked="0" hidden="0"/>
    </dxf>
    <dxf>
      <font>
        <b val="0"/>
        <i val="0"/>
        <strike val="0"/>
        <condense val="0"/>
        <extend val="0"/>
        <outline val="0"/>
        <shadow val="0"/>
        <u val="none"/>
        <vertAlign val="baseline"/>
        <sz val="10"/>
        <color theme="1"/>
        <name val="Arial Narrow"/>
        <family val="2"/>
        <scheme val="none"/>
      </font>
      <numFmt numFmtId="35" formatCode="_(* #,##0.00_);_(* \(#,##0.00\);_(* &quot;-&quot;??_);_(@_)"/>
      <alignment horizontal="general" vertical="center" textRotation="0" wrapText="1" indent="0" justifyLastLine="0" shrinkToFit="0" readingOrder="0"/>
      <border diagonalUp="0" diagonalDown="0" outline="0">
        <left/>
        <right/>
        <top/>
        <bottom style="double">
          <color indexed="64"/>
        </bottom>
      </border>
    </dxf>
    <dxf>
      <font>
        <b val="0"/>
        <i val="0"/>
        <strike val="0"/>
        <condense val="0"/>
        <extend val="0"/>
        <outline val="0"/>
        <shadow val="0"/>
        <u val="none"/>
        <vertAlign val="baseline"/>
        <sz val="10"/>
        <color theme="1"/>
        <name val="Arial Narrow"/>
        <family val="2"/>
        <scheme val="none"/>
      </font>
      <numFmt numFmtId="14" formatCode="0.00%"/>
      <fill>
        <patternFill patternType="solid">
          <fgColor indexed="64"/>
          <bgColor rgb="FFFFFFCC"/>
        </patternFill>
      </fill>
      <alignment horizontal="general" vertical="center" textRotation="0" wrapText="1" indent="0" justifyLastLine="0" shrinkToFit="0" readingOrder="0"/>
      <protection locked="0" hidden="0"/>
    </dxf>
    <dxf>
      <font>
        <b val="0"/>
        <i val="0"/>
        <strike val="0"/>
        <condense val="0"/>
        <extend val="0"/>
        <outline val="0"/>
        <shadow val="0"/>
        <u val="none"/>
        <vertAlign val="baseline"/>
        <sz val="10"/>
        <color theme="1"/>
        <name val="Arial Narrow"/>
        <family val="2"/>
        <scheme val="none"/>
      </font>
      <numFmt numFmtId="35" formatCode="_(* #,##0.00_);_(* \(#,##0.00\);_(* &quot;-&quot;??_);_(@_)"/>
      <alignment horizontal="general" vertical="center" textRotation="0" wrapText="1" indent="0" justifyLastLine="0" shrinkToFit="0" readingOrder="0"/>
      <border diagonalUp="0" diagonalDown="0" outline="0">
        <left/>
        <right/>
        <top/>
        <bottom style="double">
          <color indexed="64"/>
        </bottom>
      </border>
    </dxf>
    <dxf>
      <font>
        <strike val="0"/>
        <outline val="0"/>
        <shadow val="0"/>
        <u val="none"/>
        <vertAlign val="baseline"/>
        <sz val="10"/>
        <color theme="1"/>
        <name val="Arial Narrow"/>
        <scheme val="none"/>
      </font>
      <numFmt numFmtId="35" formatCode="_(* #,##0.00_);_(* \(#,##0.00\);_(* &quot;-&quot;??_);_(@_)"/>
      <alignment horizontal="general" vertical="center" textRotation="0" wrapText="1" indent="0" justifyLastLine="0" shrinkToFit="0" readingOrder="0"/>
      <protection locked="1" hidden="0"/>
    </dxf>
    <dxf>
      <font>
        <b val="0"/>
        <i val="0"/>
        <strike val="0"/>
        <condense val="0"/>
        <extend val="0"/>
        <outline val="0"/>
        <shadow val="0"/>
        <u val="none"/>
        <vertAlign val="baseline"/>
        <sz val="10"/>
        <color theme="1"/>
        <name val="Arial Narrow"/>
        <family val="2"/>
        <scheme val="none"/>
      </font>
      <numFmt numFmtId="35" formatCode="_(* #,##0.00_);_(* \(#,##0.00\);_(* &quot;-&quot;??_);_(@_)"/>
      <alignment horizontal="general" vertical="center" textRotation="0" wrapText="1" indent="0" justifyLastLine="0" shrinkToFit="0" readingOrder="0"/>
      <border diagonalUp="0" diagonalDown="0" outline="0">
        <left/>
        <right/>
        <top/>
        <bottom style="double">
          <color indexed="64"/>
        </bottom>
      </border>
    </dxf>
    <dxf>
      <font>
        <strike val="0"/>
        <outline val="0"/>
        <shadow val="0"/>
        <u val="none"/>
        <vertAlign val="baseline"/>
        <sz val="10"/>
        <color theme="1"/>
        <name val="Arial Narrow"/>
        <scheme val="none"/>
      </font>
      <numFmt numFmtId="35" formatCode="_(* #,##0.00_);_(* \(#,##0.00\);_(* &quot;-&quot;??_);_(@_)"/>
      <fill>
        <patternFill patternType="solid">
          <fgColor indexed="64"/>
          <bgColor rgb="FFFFFFCC"/>
        </patternFill>
      </fill>
      <alignment horizontal="general" vertical="center" textRotation="0" wrapText="1" indent="0" justifyLastLine="0" shrinkToFit="0" readingOrder="0"/>
      <protection locked="0" hidden="0"/>
    </dxf>
    <dxf>
      <font>
        <b val="0"/>
        <i val="0"/>
        <strike val="0"/>
        <condense val="0"/>
        <extend val="0"/>
        <outline val="0"/>
        <shadow val="0"/>
        <u val="none"/>
        <vertAlign val="baseline"/>
        <sz val="10"/>
        <color theme="1"/>
        <name val="Arial Narrow"/>
        <family val="2"/>
        <scheme val="none"/>
      </font>
      <numFmt numFmtId="35" formatCode="_(* #,##0.00_);_(* \(#,##0.00\);_(* &quot;-&quot;??_);_(@_)"/>
      <alignment horizontal="general" vertical="center" textRotation="0" wrapText="1" indent="0" justifyLastLine="0" shrinkToFit="0" readingOrder="0"/>
      <border diagonalUp="0" diagonalDown="0" outline="0">
        <left/>
        <right/>
        <top/>
        <bottom style="double">
          <color indexed="64"/>
        </bottom>
      </border>
    </dxf>
    <dxf>
      <font>
        <strike val="0"/>
        <outline val="0"/>
        <shadow val="0"/>
        <u val="none"/>
        <vertAlign val="baseline"/>
        <sz val="10"/>
        <color theme="1"/>
        <name val="Arial Narrow"/>
        <scheme val="none"/>
      </font>
      <numFmt numFmtId="35" formatCode="_(* #,##0.00_);_(* \(#,##0.00\);_(* &quot;-&quot;??_);_(@_)"/>
      <fill>
        <patternFill patternType="solid">
          <fgColor indexed="64"/>
          <bgColor rgb="FFFFFFCC"/>
        </patternFill>
      </fill>
      <alignment horizontal="general" vertical="center" textRotation="0" wrapText="1" indent="0" justifyLastLine="0" shrinkToFit="0" readingOrder="0"/>
      <protection locked="0" hidden="0"/>
    </dxf>
    <dxf>
      <font>
        <b val="0"/>
        <i val="0"/>
        <strike val="0"/>
        <condense val="0"/>
        <extend val="0"/>
        <outline val="0"/>
        <shadow val="0"/>
        <u val="none"/>
        <vertAlign val="baseline"/>
        <sz val="10"/>
        <color theme="1"/>
        <name val="Arial Narrow"/>
        <family val="2"/>
        <scheme val="none"/>
      </font>
      <numFmt numFmtId="35" formatCode="_(* #,##0.00_);_(* \(#,##0.00\);_(* &quot;-&quot;??_);_(@_)"/>
      <alignment horizontal="general" vertical="center" textRotation="0" wrapText="1" indent="0" justifyLastLine="0" shrinkToFit="0" readingOrder="0"/>
      <border diagonalUp="0" diagonalDown="0" outline="0">
        <left/>
        <right/>
        <top/>
        <bottom style="double">
          <color indexed="64"/>
        </bottom>
      </border>
    </dxf>
    <dxf>
      <font>
        <strike val="0"/>
        <outline val="0"/>
        <shadow val="0"/>
        <u val="none"/>
        <vertAlign val="baseline"/>
        <sz val="10"/>
        <color theme="1"/>
        <name val="Arial Narrow"/>
        <scheme val="none"/>
      </font>
      <numFmt numFmtId="35" formatCode="_(* #,##0.00_);_(* \(#,##0.00\);_(* &quot;-&quot;??_);_(@_)"/>
      <fill>
        <patternFill patternType="solid">
          <fgColor indexed="64"/>
          <bgColor rgb="FFFFFFCC"/>
        </patternFill>
      </fill>
      <alignment horizontal="general" vertical="center" textRotation="0" wrapText="1" indent="0" justifyLastLine="0" shrinkToFit="0" readingOrder="0"/>
      <protection locked="0" hidden="0"/>
    </dxf>
    <dxf>
      <font>
        <b val="0"/>
        <i val="0"/>
        <strike val="0"/>
        <condense val="0"/>
        <extend val="0"/>
        <outline val="0"/>
        <shadow val="0"/>
        <u val="none"/>
        <vertAlign val="baseline"/>
        <sz val="10"/>
        <color theme="1"/>
        <name val="Arial Narrow"/>
        <family val="2"/>
        <scheme val="none"/>
      </font>
      <numFmt numFmtId="35" formatCode="_(* #,##0.00_);_(* \(#,##0.00\);_(* &quot;-&quot;??_);_(@_)"/>
      <alignment horizontal="general" vertical="center" textRotation="0" wrapText="1" indent="0" justifyLastLine="0" shrinkToFit="0" readingOrder="0"/>
      <border diagonalUp="0" diagonalDown="0" outline="0">
        <left style="double">
          <color auto="1"/>
        </left>
        <right/>
        <top/>
        <bottom style="double">
          <color indexed="64"/>
        </bottom>
      </border>
    </dxf>
    <dxf>
      <font>
        <strike val="0"/>
        <outline val="0"/>
        <shadow val="0"/>
        <u val="none"/>
        <vertAlign val="baseline"/>
        <sz val="10"/>
        <color theme="1"/>
        <name val="Arial Narrow"/>
        <scheme val="none"/>
      </font>
      <numFmt numFmtId="35" formatCode="_(* #,##0.00_);_(* \(#,##0.00\);_(* &quot;-&quot;??_);_(@_)"/>
      <fill>
        <patternFill patternType="solid">
          <fgColor indexed="64"/>
          <bgColor rgb="FFFFFFCC"/>
        </patternFill>
      </fill>
      <alignment horizontal="general" vertical="center" textRotation="0" wrapText="1" indent="0" justifyLastLine="0" shrinkToFit="0" readingOrder="0"/>
      <border diagonalUp="0" diagonalDown="0">
        <left style="double">
          <color auto="1"/>
        </left>
        <right/>
        <top/>
        <bottom/>
        <vertical/>
        <horizontal/>
      </border>
      <protection locked="0" hidden="0"/>
    </dxf>
    <dxf>
      <font>
        <b val="0"/>
        <i val="0"/>
        <strike val="0"/>
        <condense val="0"/>
        <extend val="0"/>
        <outline val="0"/>
        <shadow val="0"/>
        <u val="none"/>
        <vertAlign val="baseline"/>
        <sz val="10"/>
        <color theme="1"/>
        <name val="Arial Narrow"/>
        <family val="2"/>
        <scheme val="none"/>
      </font>
      <alignment horizontal="general" vertical="center" textRotation="0" wrapText="1" indent="0" justifyLastLine="0" shrinkToFit="0" readingOrder="0"/>
      <protection locked="0" hidden="0"/>
    </dxf>
    <dxf>
      <font>
        <b val="0"/>
        <i val="0"/>
        <strike val="0"/>
        <condense val="0"/>
        <extend val="0"/>
        <outline val="0"/>
        <shadow val="0"/>
        <u val="none"/>
        <vertAlign val="baseline"/>
        <sz val="10"/>
        <color theme="1"/>
        <name val="Arial Narrow"/>
        <family val="2"/>
        <scheme val="none"/>
      </font>
      <fill>
        <patternFill patternType="solid">
          <fgColor indexed="64"/>
          <bgColor rgb="FFFFFFCC"/>
        </patternFill>
      </fill>
      <alignment horizontal="general" vertical="center" textRotation="0" wrapText="1" indent="0" justifyLastLine="0" shrinkToFit="0" readingOrder="0"/>
      <border diagonalUp="0" diagonalDown="0">
        <left/>
        <right/>
        <top/>
        <bottom style="dotted">
          <color auto="1"/>
        </bottom>
        <vertical/>
        <horizontal/>
      </border>
      <protection locked="0" hidden="0"/>
    </dxf>
    <dxf>
      <font>
        <b val="0"/>
        <i val="0"/>
        <strike val="0"/>
        <condense val="0"/>
        <extend val="0"/>
        <outline val="0"/>
        <shadow val="0"/>
        <u val="none"/>
        <vertAlign val="baseline"/>
        <sz val="10"/>
        <color theme="1"/>
        <name val="Arial Narrow"/>
        <family val="2"/>
        <scheme val="none"/>
      </font>
      <alignment horizontal="general" vertical="center" textRotation="0" wrapText="1" indent="0" justifyLastLine="0" shrinkToFit="0" readingOrder="0"/>
      <protection locked="0" hidden="0"/>
    </dxf>
    <dxf>
      <font>
        <strike val="0"/>
        <outline val="0"/>
        <shadow val="0"/>
        <u val="none"/>
        <vertAlign val="baseline"/>
        <sz val="10"/>
        <color theme="1"/>
        <name val="Arial Narrow"/>
        <scheme val="none"/>
      </font>
      <fill>
        <patternFill patternType="solid">
          <fgColor indexed="64"/>
          <bgColor rgb="FFFFFFCC"/>
        </patternFill>
      </fill>
      <alignment horizontal="general" vertical="center" textRotation="0" wrapText="1" indent="0" justifyLastLine="0" shrinkToFit="0" readingOrder="0"/>
      <protection locked="0" hidden="0"/>
    </dxf>
    <dxf>
      <font>
        <b val="0"/>
        <i val="0"/>
        <strike val="0"/>
        <condense val="0"/>
        <extend val="0"/>
        <outline val="0"/>
        <shadow val="0"/>
        <u val="none"/>
        <vertAlign val="baseline"/>
        <sz val="10"/>
        <color theme="1"/>
        <name val="Arial Narrow"/>
        <family val="2"/>
        <scheme val="none"/>
      </font>
      <alignment horizontal="general" vertical="center" textRotation="0" wrapText="0" indent="0" justifyLastLine="0" shrinkToFit="0" readingOrder="0"/>
    </dxf>
    <dxf>
      <font>
        <b val="0"/>
        <i val="0"/>
        <strike val="0"/>
        <condense val="0"/>
        <extend val="0"/>
        <outline val="0"/>
        <shadow val="0"/>
        <u val="none"/>
        <vertAlign val="baseline"/>
        <sz val="10"/>
        <color theme="1"/>
        <name val="Arial Narrow"/>
        <family val="2"/>
        <scheme val="none"/>
      </font>
      <fill>
        <patternFill patternType="solid">
          <fgColor indexed="64"/>
          <bgColor rgb="FFFFFFCC"/>
        </patternFill>
      </fill>
      <alignment horizontal="general" vertical="center" textRotation="0" wrapText="0" indent="0" justifyLastLine="0" shrinkToFit="0" readingOrder="0"/>
      <border diagonalUp="0" diagonalDown="0">
        <left style="dotted">
          <color auto="1"/>
        </left>
        <right/>
        <top/>
        <bottom style="dotted">
          <color auto="1"/>
        </bottom>
        <vertical/>
        <horizontal/>
      </border>
      <protection locked="0" hidden="0"/>
    </dxf>
    <dxf>
      <font>
        <b val="0"/>
        <i val="0"/>
        <strike val="0"/>
        <condense val="0"/>
        <extend val="0"/>
        <outline val="0"/>
        <shadow val="0"/>
        <u val="none"/>
        <vertAlign val="baseline"/>
        <sz val="10"/>
        <color theme="1"/>
        <name val="Arial Narrow"/>
        <family val="2"/>
        <scheme val="none"/>
      </font>
      <alignment horizontal="general" vertical="center" textRotation="0" wrapText="0" indent="0" justifyLastLine="0" shrinkToFit="0" readingOrder="0"/>
    </dxf>
    <dxf>
      <font>
        <b val="0"/>
        <i val="0"/>
        <strike val="0"/>
        <condense val="0"/>
        <extend val="0"/>
        <outline val="0"/>
        <shadow val="0"/>
        <u val="none"/>
        <vertAlign val="baseline"/>
        <sz val="10"/>
        <color theme="1"/>
        <name val="Arial Narrow"/>
        <family val="2"/>
        <scheme val="none"/>
      </font>
      <fill>
        <patternFill patternType="solid">
          <fgColor indexed="64"/>
          <bgColor rgb="FFFFFFCC"/>
        </patternFill>
      </fill>
      <alignment horizontal="general" vertical="center" textRotation="0" wrapText="0" indent="0" justifyLastLine="0" shrinkToFit="0" readingOrder="0"/>
      <protection locked="0" hidden="0"/>
    </dxf>
    <dxf>
      <font>
        <b val="0"/>
        <i val="0"/>
        <strike val="0"/>
        <condense val="0"/>
        <extend val="0"/>
        <outline val="0"/>
        <shadow val="0"/>
        <u val="none"/>
        <vertAlign val="baseline"/>
        <sz val="10"/>
        <color theme="1"/>
        <name val="Arial Narrow"/>
        <family val="2"/>
        <scheme val="none"/>
      </font>
      <alignment horizontal="general" vertical="center" textRotation="0" wrapText="1" indent="0" justifyLastLine="0" shrinkToFit="0" readingOrder="0"/>
    </dxf>
    <dxf>
      <font>
        <b val="0"/>
        <i val="0"/>
        <strike val="0"/>
        <condense val="0"/>
        <extend val="0"/>
        <outline val="0"/>
        <shadow val="0"/>
        <u val="none"/>
        <vertAlign val="baseline"/>
        <sz val="10"/>
        <color theme="1"/>
        <name val="Arial Narrow"/>
        <family val="2"/>
        <scheme val="none"/>
      </font>
      <fill>
        <patternFill patternType="solid">
          <fgColor indexed="64"/>
          <bgColor rgb="FFFFFFCC"/>
        </patternFill>
      </fill>
      <alignment horizontal="general" vertical="center" textRotation="0" wrapText="1" indent="0" justifyLastLine="0" shrinkToFit="0" readingOrder="0"/>
      <border diagonalUp="0" diagonalDown="0">
        <left style="dotted">
          <color auto="1"/>
        </left>
        <right style="dotted">
          <color auto="1"/>
        </right>
        <top style="dotted">
          <color auto="1"/>
        </top>
        <bottom style="dotted">
          <color auto="1"/>
        </bottom>
        <vertical/>
        <horizontal/>
      </border>
      <protection locked="0" hidden="0"/>
    </dxf>
    <dxf>
      <font>
        <b val="0"/>
        <i val="0"/>
        <strike val="0"/>
        <condense val="0"/>
        <extend val="0"/>
        <outline val="0"/>
        <shadow val="0"/>
        <u val="none"/>
        <vertAlign val="baseline"/>
        <sz val="10"/>
        <color theme="1"/>
        <name val="Arial Narrow"/>
        <family val="2"/>
        <scheme val="none"/>
      </font>
      <alignment horizontal="general" vertical="center" textRotation="0" wrapText="1" indent="0" justifyLastLine="0" shrinkToFit="0" readingOrder="0"/>
    </dxf>
    <dxf>
      <font>
        <strike val="0"/>
        <outline val="0"/>
        <shadow val="0"/>
        <u val="none"/>
        <vertAlign val="baseline"/>
        <sz val="10"/>
        <color theme="1"/>
        <name val="Arial Narrow"/>
        <scheme val="none"/>
      </font>
      <fill>
        <patternFill patternType="solid">
          <fgColor indexed="64"/>
          <bgColor rgb="FFFFFFCC"/>
        </patternFill>
      </fill>
      <alignment horizontal="general" vertical="center" textRotation="0" wrapText="1" indent="0" justifyLastLine="0" shrinkToFit="0" readingOrder="0"/>
      <protection locked="0" hidden="0"/>
    </dxf>
    <dxf>
      <font>
        <b val="0"/>
        <i val="0"/>
        <strike val="0"/>
        <condense val="0"/>
        <extend val="0"/>
        <outline val="0"/>
        <shadow val="0"/>
        <u val="none"/>
        <vertAlign val="baseline"/>
        <sz val="10"/>
        <color theme="1"/>
        <name val="Arial Narrow"/>
        <family val="2"/>
        <scheme val="none"/>
      </font>
      <alignment horizontal="general" vertical="center" textRotation="0" wrapText="0" indent="0" justifyLastLine="0" shrinkToFit="0" readingOrder="0"/>
    </dxf>
    <dxf>
      <font>
        <b val="0"/>
        <i val="0"/>
        <strike val="0"/>
        <condense val="0"/>
        <extend val="0"/>
        <outline val="0"/>
        <shadow val="0"/>
        <u val="none"/>
        <vertAlign val="baseline"/>
        <sz val="10"/>
        <color theme="1"/>
        <name val="Arial Narrow"/>
        <family val="2"/>
        <scheme val="none"/>
      </font>
      <numFmt numFmtId="0" formatCode="General"/>
      <fill>
        <patternFill patternType="solid">
          <fgColor indexed="64"/>
          <bgColor rgb="FFFFFFCC"/>
        </patternFill>
      </fill>
      <alignment horizontal="general" vertical="center" textRotation="0" wrapText="1" indent="0" justifyLastLine="0" shrinkToFit="0" readingOrder="0"/>
      <protection locked="0" hidden="0"/>
    </dxf>
    <dxf>
      <font>
        <b val="0"/>
        <i val="0"/>
        <strike val="0"/>
        <condense val="0"/>
        <extend val="0"/>
        <outline val="0"/>
        <shadow val="0"/>
        <u val="none"/>
        <vertAlign val="baseline"/>
        <sz val="10"/>
        <color theme="1"/>
        <name val="Arial Narrow"/>
        <family val="2"/>
        <scheme val="none"/>
      </font>
      <alignment horizontal="general" vertical="top" textRotation="0" wrapText="1" indent="0" justifyLastLine="0" shrinkToFit="0" readingOrder="0"/>
    </dxf>
    <dxf>
      <font>
        <b val="0"/>
        <i val="0"/>
        <strike val="0"/>
        <condense val="0"/>
        <extend val="0"/>
        <outline val="0"/>
        <shadow val="0"/>
        <u val="none"/>
        <vertAlign val="baseline"/>
        <sz val="10"/>
        <color theme="1"/>
        <name val="Arial Narrow"/>
        <family val="2"/>
        <scheme val="none"/>
      </font>
      <numFmt numFmtId="0" formatCode="General"/>
      <alignment horizontal="general" vertical="top" textRotation="0" wrapText="0" indent="0" justifyLastLine="0" shrinkToFit="0" readingOrder="0"/>
    </dxf>
    <dxf>
      <font>
        <b val="0"/>
        <i val="0"/>
        <strike val="0"/>
        <condense val="0"/>
        <extend val="0"/>
        <outline val="0"/>
        <shadow val="0"/>
        <u val="none"/>
        <vertAlign val="baseline"/>
        <sz val="10"/>
        <color theme="1"/>
        <name val="Arial Narrow"/>
        <family val="2"/>
        <scheme val="none"/>
      </font>
      <alignment horizontal="center" vertical="top" textRotation="0" wrapText="1" indent="0" justifyLastLine="0" shrinkToFit="0" readingOrder="0"/>
    </dxf>
    <dxf>
      <font>
        <b val="0"/>
        <i val="0"/>
        <strike val="0"/>
        <condense val="0"/>
        <extend val="0"/>
        <outline val="0"/>
        <shadow val="0"/>
        <u val="none"/>
        <vertAlign val="baseline"/>
        <sz val="10"/>
        <color theme="1"/>
        <name val="Arial Narrow"/>
        <family val="2"/>
        <scheme val="none"/>
      </font>
      <numFmt numFmtId="0" formatCode="General"/>
      <alignment horizontal="center" vertical="top" textRotation="0" wrapText="1" indent="0" justifyLastLine="0" shrinkToFit="0" readingOrder="0"/>
    </dxf>
    <dxf>
      <font>
        <b val="0"/>
        <i val="0"/>
        <strike val="0"/>
        <condense val="0"/>
        <extend val="0"/>
        <outline val="0"/>
        <shadow val="0"/>
        <u val="none"/>
        <vertAlign val="baseline"/>
        <sz val="10"/>
        <color theme="1"/>
        <name val="Arial Narrow"/>
        <family val="2"/>
        <scheme val="none"/>
      </font>
      <alignment horizontal="center" vertical="top" textRotation="0" wrapText="1" indent="0" justifyLastLine="0" shrinkToFit="0" readingOrder="0"/>
    </dxf>
    <dxf>
      <font>
        <b val="0"/>
        <i val="0"/>
        <strike val="0"/>
        <condense val="0"/>
        <extend val="0"/>
        <outline val="0"/>
        <shadow val="0"/>
        <u val="none"/>
        <vertAlign val="baseline"/>
        <sz val="10"/>
        <color theme="1"/>
        <name val="Arial Narrow"/>
        <family val="2"/>
        <scheme val="none"/>
      </font>
      <fill>
        <patternFill patternType="none">
          <fgColor indexed="64"/>
          <bgColor indexed="65"/>
        </patternFill>
      </fill>
      <alignment horizontal="center" vertical="top" textRotation="0" wrapText="1" indent="0" justifyLastLine="0" shrinkToFit="0" readingOrder="0"/>
      <protection locked="1" hidden="0"/>
    </dxf>
    <dxf>
      <fill>
        <patternFill patternType="none">
          <fgColor indexed="64"/>
          <bgColor auto="1"/>
        </patternFill>
      </fill>
      <protection locked="1" hidden="0"/>
    </dxf>
    <dxf>
      <border diagonalUp="0" diagonalDown="0">
        <left style="double">
          <color auto="1"/>
        </left>
        <right style="double">
          <color auto="1"/>
        </right>
        <top style="double">
          <color auto="1"/>
        </top>
        <bottom style="double">
          <color auto="1"/>
        </bottom>
      </border>
    </dxf>
    <dxf>
      <font>
        <strike val="0"/>
        <outline val="0"/>
        <shadow val="0"/>
        <u val="none"/>
        <vertAlign val="baseline"/>
        <sz val="10"/>
        <color theme="1"/>
        <name val="Arial Narrow"/>
        <scheme val="none"/>
      </font>
      <alignment horizontal="general" vertical="top" textRotation="0" wrapText="1" indent="0" justifyLastLine="0" shrinkToFit="0" readingOrder="0"/>
      <protection locked="1" hidden="0"/>
    </dxf>
    <dxf>
      <font>
        <strike val="0"/>
        <outline val="0"/>
        <shadow val="0"/>
        <u val="none"/>
        <vertAlign val="baseline"/>
        <sz val="10"/>
        <color theme="1"/>
        <name val="Arial Narrow"/>
        <scheme val="none"/>
      </font>
      <alignment horizontal="center" vertical="center" textRotation="0" wrapText="1" indent="0" justifyLastLine="0" shrinkToFit="0" readingOrder="0"/>
      <protection locked="1" hidden="0"/>
    </dxf>
    <dxf>
      <alignment horizontal="general" vertical="top" textRotation="0" wrapText="0" indent="0" justifyLastLine="0" shrinkToFit="0" readingOrder="0"/>
      <protection locked="1" hidden="0"/>
    </dxf>
    <dxf>
      <alignment horizontal="general" vertical="top" textRotation="0" wrapText="0" indent="0" justifyLastLine="0" shrinkToFit="0" readingOrder="0"/>
      <protection locked="1" hidden="0"/>
    </dxf>
    <dxf>
      <alignment horizontal="general" vertical="center" textRotation="0" wrapText="0" indent="0" justifyLastLine="0" shrinkToFit="0" readingOrder="0"/>
      <protection locked="1" hidden="0"/>
    </dxf>
    <dxf>
      <alignment horizontal="general" vertical="top" textRotation="0" wrapText="0" indent="0" justifyLastLine="0" shrinkToFit="0" readingOrder="0"/>
      <protection locked="1" hidden="0"/>
    </dxf>
    <dxf>
      <alignment horizontal="general" vertical="top" textRotation="0" wrapText="0" indent="0" justifyLastLine="0" shrinkToFit="0" readingOrder="0"/>
      <protection locked="1" hidden="0"/>
    </dxf>
    <dxf>
      <alignment horizontal="general" vertical="top" textRotation="0" wrapText="0" indent="0" justifyLastLine="0" shrinkToFit="0" readingOrder="0"/>
      <protection locked="1" hidden="0"/>
    </dxf>
    <dxf>
      <alignment horizontal="general" vertical="center" textRotation="0" wrapText="0" indent="0" justifyLastLine="0" shrinkToFit="0" readingOrder="0"/>
      <protection locked="1" hidden="0"/>
    </dxf>
    <dxf>
      <font>
        <b val="0"/>
        <i val="0"/>
        <strike val="0"/>
        <condense val="0"/>
        <extend val="0"/>
        <outline val="0"/>
        <shadow val="0"/>
        <u val="none"/>
        <vertAlign val="baseline"/>
        <sz val="10"/>
        <color theme="1"/>
        <name val="Arial Narrow"/>
        <family val="2"/>
        <scheme val="none"/>
      </font>
      <numFmt numFmtId="33" formatCode="_(* #,##0_);_(* \(#,##0\);_(* &quot;-&quot;_);_(@_)"/>
      <alignment horizontal="general" vertical="center" textRotation="0" wrapText="0" indent="0" justifyLastLine="0" shrinkToFit="0" readingOrder="0"/>
    </dxf>
    <dxf>
      <font>
        <b val="0"/>
        <i val="0"/>
        <strike val="0"/>
        <condense val="0"/>
        <extend val="0"/>
        <outline val="0"/>
        <shadow val="0"/>
        <u val="none"/>
        <vertAlign val="baseline"/>
        <sz val="10"/>
        <color theme="1"/>
        <name val="Arial Narrow"/>
        <family val="2"/>
        <scheme val="none"/>
      </font>
      <numFmt numFmtId="33" formatCode="_(* #,##0_);_(* \(#,##0\);_(* &quot;-&quot;_);_(@_)"/>
      <fill>
        <patternFill patternType="none">
          <fgColor indexed="64"/>
          <bgColor indexed="65"/>
        </patternFill>
      </fill>
      <alignment horizontal="general" vertical="center" textRotation="0" wrapText="0" indent="0" justifyLastLine="0" shrinkToFit="0" readingOrder="0"/>
      <protection locked="1" hidden="0"/>
    </dxf>
    <dxf>
      <font>
        <b val="0"/>
        <i val="0"/>
        <strike val="0"/>
        <condense val="0"/>
        <extend val="0"/>
        <outline val="0"/>
        <shadow val="0"/>
        <u val="none"/>
        <vertAlign val="baseline"/>
        <sz val="10"/>
        <color theme="1"/>
        <name val="Arial Narrow"/>
        <family val="2"/>
        <scheme val="none"/>
      </font>
      <numFmt numFmtId="33" formatCode="_(* #,##0_);_(* \(#,##0\);_(* &quot;-&quot;_);_(@_)"/>
      <alignment horizontal="general" vertical="center" textRotation="0" wrapText="0" indent="0" justifyLastLine="0" shrinkToFit="0" readingOrder="0"/>
    </dxf>
    <dxf>
      <font>
        <b val="0"/>
        <i val="0"/>
        <strike val="0"/>
        <condense val="0"/>
        <extend val="0"/>
        <outline val="0"/>
        <shadow val="0"/>
        <u val="none"/>
        <vertAlign val="baseline"/>
        <sz val="10"/>
        <color theme="1"/>
        <name val="Arial Narrow"/>
        <family val="2"/>
        <scheme val="none"/>
      </font>
      <numFmt numFmtId="33" formatCode="_(* #,##0_);_(* \(#,##0\);_(* &quot;-&quot;_);_(@_)"/>
      <fill>
        <patternFill patternType="none">
          <fgColor indexed="64"/>
          <bgColor indexed="65"/>
        </patternFill>
      </fill>
      <alignment horizontal="general" vertical="center" textRotation="0" wrapText="0" indent="0" justifyLastLine="0" shrinkToFit="0" readingOrder="0"/>
      <protection locked="1" hidden="0"/>
    </dxf>
    <dxf>
      <font>
        <b val="0"/>
        <i val="0"/>
        <strike val="0"/>
        <condense val="0"/>
        <extend val="0"/>
        <outline val="0"/>
        <shadow val="0"/>
        <u val="none"/>
        <vertAlign val="baseline"/>
        <sz val="10"/>
        <color theme="1"/>
        <name val="Arial Narrow"/>
        <family val="2"/>
        <scheme val="none"/>
      </font>
      <numFmt numFmtId="174" formatCode="0.0%"/>
      <alignment horizontal="general" vertical="center" textRotation="0" wrapText="0" indent="0" justifyLastLine="0" shrinkToFit="0" readingOrder="0"/>
    </dxf>
    <dxf>
      <font>
        <b val="0"/>
        <i val="0"/>
        <strike val="0"/>
        <condense val="0"/>
        <extend val="0"/>
        <outline val="0"/>
        <shadow val="0"/>
        <u val="none"/>
        <vertAlign val="baseline"/>
        <sz val="10"/>
        <color theme="1"/>
        <name val="Arial Narrow"/>
        <family val="2"/>
        <scheme val="none"/>
      </font>
      <numFmt numFmtId="174" formatCode="0.0%"/>
      <fill>
        <patternFill patternType="none">
          <fgColor indexed="64"/>
          <bgColor auto="1"/>
        </patternFill>
      </fill>
      <alignment horizontal="general" vertical="center" textRotation="0" wrapText="0" indent="0" justifyLastLine="0" shrinkToFit="0" readingOrder="0"/>
      <protection locked="1" hidden="0"/>
    </dxf>
    <dxf>
      <font>
        <b val="0"/>
        <i val="0"/>
        <strike val="0"/>
        <condense val="0"/>
        <extend val="0"/>
        <outline val="0"/>
        <shadow val="0"/>
        <u val="none"/>
        <vertAlign val="baseline"/>
        <sz val="10"/>
        <color theme="1"/>
        <name val="Arial Narrow"/>
        <family val="2"/>
        <scheme val="none"/>
      </font>
      <numFmt numFmtId="33" formatCode="_(* #,##0_);_(* \(#,##0\);_(* &quot;-&quot;_);_(@_)"/>
      <alignment horizontal="general" vertical="center" textRotation="0" wrapText="0" indent="0" justifyLastLine="0" shrinkToFit="0" readingOrder="0"/>
    </dxf>
    <dxf>
      <font>
        <b val="0"/>
        <i val="0"/>
        <strike val="0"/>
        <condense val="0"/>
        <extend val="0"/>
        <outline val="0"/>
        <shadow val="0"/>
        <u val="none"/>
        <vertAlign val="baseline"/>
        <sz val="10"/>
        <color theme="1"/>
        <name val="Arial Narrow"/>
        <family val="2"/>
        <scheme val="none"/>
      </font>
      <numFmt numFmtId="33" formatCode="_(* #,##0_);_(* \(#,##0\);_(* &quot;-&quot;_);_(@_)"/>
      <fill>
        <patternFill patternType="solid">
          <fgColor indexed="64"/>
          <bgColor rgb="FFFFFFCC"/>
        </patternFill>
      </fill>
      <alignment horizontal="general" vertical="center" textRotation="0" wrapText="0" indent="0" justifyLastLine="0" shrinkToFit="0" readingOrder="0"/>
      <protection locked="0" hidden="0"/>
    </dxf>
    <dxf>
      <font>
        <b val="0"/>
        <i val="0"/>
        <strike val="0"/>
        <condense val="0"/>
        <extend val="0"/>
        <outline val="0"/>
        <shadow val="0"/>
        <u val="none"/>
        <vertAlign val="baseline"/>
        <sz val="10"/>
        <color theme="1"/>
        <name val="Arial Narrow"/>
        <family val="2"/>
        <scheme val="none"/>
      </font>
      <numFmt numFmtId="33" formatCode="_(* #,##0_);_(* \(#,##0\);_(* &quot;-&quot;_);_(@_)"/>
      <alignment horizontal="general" vertical="center" textRotation="0" wrapText="0" indent="0" justifyLastLine="0" shrinkToFit="0" readingOrder="0"/>
    </dxf>
    <dxf>
      <font>
        <b val="0"/>
        <i val="0"/>
        <strike val="0"/>
        <condense val="0"/>
        <extend val="0"/>
        <outline val="0"/>
        <shadow val="0"/>
        <u val="none"/>
        <vertAlign val="baseline"/>
        <sz val="10"/>
        <color theme="1"/>
        <name val="Arial Narrow"/>
        <family val="2"/>
        <scheme val="none"/>
      </font>
      <numFmt numFmtId="33" formatCode="_(* #,##0_);_(* \(#,##0\);_(* &quot;-&quot;_);_(@_)"/>
      <fill>
        <patternFill patternType="solid">
          <fgColor indexed="64"/>
          <bgColor rgb="FFFFFFCC"/>
        </patternFill>
      </fill>
      <alignment horizontal="general" vertical="center" textRotation="0" wrapText="0" indent="0" justifyLastLine="0" shrinkToFit="0" readingOrder="0"/>
      <protection locked="0" hidden="0"/>
    </dxf>
    <dxf>
      <font>
        <b val="0"/>
        <i val="0"/>
        <strike val="0"/>
        <condense val="0"/>
        <extend val="0"/>
        <outline val="0"/>
        <shadow val="0"/>
        <u val="none"/>
        <vertAlign val="baseline"/>
        <sz val="10"/>
        <color theme="1"/>
        <name val="Arial Narrow"/>
        <family val="2"/>
        <scheme val="none"/>
      </font>
      <numFmt numFmtId="35" formatCode="_(* #,##0.00_);_(* \(#,##0.00\);_(* &quot;-&quot;??_);_(@_)"/>
      <alignment horizontal="general" vertical="center" textRotation="0" wrapText="0" indent="0" justifyLastLine="0" shrinkToFit="0" readingOrder="0"/>
    </dxf>
    <dxf>
      <font>
        <b val="0"/>
        <i val="0"/>
        <strike val="0"/>
        <condense val="0"/>
        <extend val="0"/>
        <outline val="0"/>
        <shadow val="0"/>
        <u val="none"/>
        <vertAlign val="baseline"/>
        <sz val="10"/>
        <color theme="1"/>
        <name val="Arial Narrow"/>
        <family val="2"/>
        <scheme val="none"/>
      </font>
      <numFmt numFmtId="35" formatCode="_(* #,##0.00_);_(* \(#,##0.00\);_(* &quot;-&quot;??_);_(@_)"/>
      <fill>
        <patternFill patternType="none">
          <fgColor indexed="64"/>
          <bgColor indexed="65"/>
        </patternFill>
      </fill>
      <alignment horizontal="general" vertical="center" textRotation="0" wrapText="0" indent="0" justifyLastLine="0" shrinkToFit="0" readingOrder="0"/>
      <protection locked="1" hidden="0"/>
    </dxf>
    <dxf>
      <font>
        <b val="0"/>
        <i val="0"/>
        <strike val="0"/>
        <condense val="0"/>
        <extend val="0"/>
        <outline val="0"/>
        <shadow val="0"/>
        <u val="none"/>
        <vertAlign val="baseline"/>
        <sz val="10"/>
        <color theme="1"/>
        <name val="Arial Narrow"/>
        <family val="2"/>
        <scheme val="none"/>
      </font>
      <numFmt numFmtId="35" formatCode="_(* #,##0.00_);_(* \(#,##0.00\);_(* &quot;-&quot;??_);_(@_)"/>
      <alignment horizontal="general" vertical="center" textRotation="0" wrapText="0" indent="0" justifyLastLine="0" shrinkToFit="0" readingOrder="0"/>
    </dxf>
    <dxf>
      <font>
        <b val="0"/>
        <i val="0"/>
        <strike val="0"/>
        <condense val="0"/>
        <extend val="0"/>
        <outline val="0"/>
        <shadow val="0"/>
        <u val="none"/>
        <vertAlign val="baseline"/>
        <sz val="10"/>
        <color theme="1"/>
        <name val="Arial Narrow"/>
        <family val="2"/>
        <scheme val="none"/>
      </font>
      <numFmt numFmtId="35" formatCode="_(* #,##0.00_);_(* \(#,##0.00\);_(* &quot;-&quot;??_);_(@_)"/>
      <fill>
        <patternFill patternType="none">
          <fgColor indexed="64"/>
          <bgColor auto="1"/>
        </patternFill>
      </fill>
      <alignment horizontal="general" vertical="center" textRotation="0" wrapText="0" indent="0" justifyLastLine="0" shrinkToFit="0" readingOrder="0"/>
      <protection locked="1" hidden="0"/>
    </dxf>
    <dxf>
      <font>
        <b val="0"/>
        <i val="0"/>
        <strike val="0"/>
        <condense val="0"/>
        <extend val="0"/>
        <outline val="0"/>
        <shadow val="0"/>
        <u val="none"/>
        <vertAlign val="baseline"/>
        <sz val="10"/>
        <color theme="1"/>
        <name val="Arial Narrow"/>
        <family val="2"/>
        <scheme val="none"/>
      </font>
      <numFmt numFmtId="35" formatCode="_(* #,##0.00_);_(* \(#,##0.00\);_(* &quot;-&quot;??_);_(@_)"/>
      <alignment horizontal="general" vertical="center" textRotation="0" wrapText="0" indent="0" justifyLastLine="0" shrinkToFit="0" readingOrder="0"/>
    </dxf>
    <dxf>
      <font>
        <b val="0"/>
        <i val="0"/>
        <strike val="0"/>
        <condense val="0"/>
        <extend val="0"/>
        <outline val="0"/>
        <shadow val="0"/>
        <u val="none"/>
        <vertAlign val="baseline"/>
        <sz val="10"/>
        <color theme="1"/>
        <name val="Arial Narrow"/>
        <family val="2"/>
        <scheme val="none"/>
      </font>
      <numFmt numFmtId="35" formatCode="_(* #,##0.00_);_(* \(#,##0.00\);_(* &quot;-&quot;??_);_(@_)"/>
      <fill>
        <patternFill patternType="none">
          <fgColor indexed="64"/>
          <bgColor indexed="65"/>
        </patternFill>
      </fill>
      <alignment horizontal="general" vertical="center" textRotation="0" wrapText="0" indent="0" justifyLastLine="0" shrinkToFit="0" readingOrder="0"/>
      <protection locked="1" hidden="0"/>
    </dxf>
    <dxf>
      <font>
        <b val="0"/>
        <i val="0"/>
        <strike val="0"/>
        <condense val="0"/>
        <extend val="0"/>
        <outline val="0"/>
        <shadow val="0"/>
        <u val="none"/>
        <vertAlign val="baseline"/>
        <sz val="10"/>
        <color theme="1"/>
        <name val="Arial Narrow"/>
        <family val="2"/>
        <scheme val="none"/>
      </font>
      <numFmt numFmtId="35" formatCode="_(* #,##0.00_);_(* \(#,##0.00\);_(* &quot;-&quot;??_);_(@_)"/>
      <alignment horizontal="general" vertical="center" textRotation="0" wrapText="0" indent="0" justifyLastLine="0" shrinkToFit="0" readingOrder="0"/>
    </dxf>
    <dxf>
      <font>
        <b val="0"/>
        <i val="0"/>
        <strike val="0"/>
        <condense val="0"/>
        <extend val="0"/>
        <outline val="0"/>
        <shadow val="0"/>
        <u val="none"/>
        <vertAlign val="baseline"/>
        <sz val="10"/>
        <color theme="1"/>
        <name val="Arial Narrow"/>
        <family val="2"/>
        <scheme val="none"/>
      </font>
      <numFmt numFmtId="35" formatCode="_(* #,##0.00_);_(* \(#,##0.00\);_(* &quot;-&quot;??_);_(@_)"/>
      <fill>
        <patternFill patternType="none">
          <fgColor indexed="64"/>
          <bgColor indexed="65"/>
        </patternFill>
      </fill>
      <alignment horizontal="general" vertical="center" textRotation="0" wrapText="0" indent="0" justifyLastLine="0" shrinkToFit="0" readingOrder="0"/>
      <protection locked="1" hidden="0"/>
    </dxf>
    <dxf>
      <font>
        <b val="0"/>
        <i val="0"/>
        <strike val="0"/>
        <condense val="0"/>
        <extend val="0"/>
        <outline val="0"/>
        <shadow val="0"/>
        <u val="none"/>
        <vertAlign val="baseline"/>
        <sz val="10"/>
        <color theme="1"/>
        <name val="Arial Narrow"/>
        <family val="2"/>
        <scheme val="none"/>
      </font>
      <numFmt numFmtId="174" formatCode="0.0%"/>
      <alignment horizontal="general" vertical="center" textRotation="0" wrapText="0" indent="0" justifyLastLine="0" shrinkToFit="0" readingOrder="0"/>
    </dxf>
    <dxf>
      <font>
        <b val="0"/>
        <i val="0"/>
        <strike val="0"/>
        <condense val="0"/>
        <extend val="0"/>
        <outline val="0"/>
        <shadow val="0"/>
        <u val="none"/>
        <vertAlign val="baseline"/>
        <sz val="10"/>
        <color auto="1"/>
        <name val="Arial Narrow"/>
        <family val="2"/>
        <scheme val="none"/>
      </font>
      <numFmt numFmtId="35" formatCode="_(* #,##0.00_);_(* \(#,##0.00\);_(* &quot;-&quot;??_);_(@_)"/>
      <fill>
        <patternFill patternType="none">
          <fgColor indexed="64"/>
          <bgColor rgb="FFFFFFCC"/>
        </patternFill>
      </fill>
      <alignment horizontal="general" vertical="center" textRotation="0" wrapText="0" indent="0" justifyLastLine="0" shrinkToFit="0" readingOrder="0"/>
      <protection locked="1" hidden="0"/>
    </dxf>
    <dxf>
      <font>
        <b val="0"/>
        <i val="0"/>
        <strike val="0"/>
        <condense val="0"/>
        <extend val="0"/>
        <outline val="0"/>
        <shadow val="0"/>
        <u val="none"/>
        <vertAlign val="baseline"/>
        <sz val="10"/>
        <color theme="1"/>
        <name val="Arial Narrow"/>
        <family val="2"/>
        <scheme val="none"/>
      </font>
      <numFmt numFmtId="174" formatCode="0.0%"/>
      <alignment horizontal="general" vertical="center" textRotation="0" wrapText="0" indent="0" justifyLastLine="0" shrinkToFit="0" readingOrder="0"/>
    </dxf>
    <dxf>
      <font>
        <b val="0"/>
        <i val="0"/>
        <strike val="0"/>
        <condense val="0"/>
        <extend val="0"/>
        <outline val="0"/>
        <shadow val="0"/>
        <u val="none"/>
        <vertAlign val="baseline"/>
        <sz val="10"/>
        <color theme="1"/>
        <name val="Arial Narrow"/>
        <family val="2"/>
        <scheme val="none"/>
      </font>
      <numFmt numFmtId="174" formatCode="0.0%"/>
      <fill>
        <patternFill patternType="none">
          <fgColor indexed="64"/>
          <bgColor indexed="65"/>
        </patternFill>
      </fill>
      <alignment horizontal="general" vertical="center" textRotation="0" wrapText="0" indent="0" justifyLastLine="0" shrinkToFit="0" readingOrder="0"/>
      <protection locked="1" hidden="0"/>
    </dxf>
    <dxf>
      <font>
        <b val="0"/>
        <i val="0"/>
        <strike val="0"/>
        <condense val="0"/>
        <extend val="0"/>
        <outline val="0"/>
        <shadow val="0"/>
        <u val="none"/>
        <vertAlign val="baseline"/>
        <sz val="10"/>
        <color theme="1"/>
        <name val="Arial Narrow"/>
        <family val="2"/>
        <scheme val="none"/>
      </font>
      <numFmt numFmtId="35" formatCode="_(* #,##0.00_);_(* \(#,##0.00\);_(* &quot;-&quot;??_);_(@_)"/>
      <alignment horizontal="general" vertical="center" textRotation="0" wrapText="0" indent="0" justifyLastLine="0" shrinkToFit="0" readingOrder="0"/>
    </dxf>
    <dxf>
      <font>
        <b val="0"/>
        <i val="0"/>
        <strike val="0"/>
        <condense val="0"/>
        <extend val="0"/>
        <outline val="0"/>
        <shadow val="0"/>
        <u val="none"/>
        <vertAlign val="baseline"/>
        <sz val="10"/>
        <color theme="1"/>
        <name val="Arial Narrow"/>
        <family val="2"/>
        <scheme val="none"/>
      </font>
      <numFmt numFmtId="33" formatCode="_(* #,##0_);_(* \(#,##0\);_(* &quot;-&quot;_);_(@_)"/>
      <fill>
        <patternFill patternType="solid">
          <fgColor indexed="64"/>
          <bgColor rgb="FFFFFFCC"/>
        </patternFill>
      </fill>
      <alignment horizontal="general" vertical="center" textRotation="0" wrapText="0" indent="0" justifyLastLine="0" shrinkToFit="0" readingOrder="0"/>
      <protection locked="0" hidden="0"/>
    </dxf>
    <dxf>
      <font>
        <b val="0"/>
        <i val="0"/>
        <strike val="0"/>
        <condense val="0"/>
        <extend val="0"/>
        <outline val="0"/>
        <shadow val="0"/>
        <u val="none"/>
        <vertAlign val="baseline"/>
        <sz val="10"/>
        <color theme="1"/>
        <name val="Arial Narrow"/>
        <family val="2"/>
        <scheme val="none"/>
      </font>
      <numFmt numFmtId="35" formatCode="_(* #,##0.00_);_(* \(#,##0.00\);_(* &quot;-&quot;??_);_(@_)"/>
      <alignment horizontal="general" vertical="center" textRotation="0" wrapText="0" indent="0" justifyLastLine="0" shrinkToFit="0" readingOrder="0"/>
    </dxf>
    <dxf>
      <font>
        <b val="0"/>
        <i val="0"/>
        <strike val="0"/>
        <condense val="0"/>
        <extend val="0"/>
        <outline val="0"/>
        <shadow val="0"/>
        <u val="none"/>
        <vertAlign val="baseline"/>
        <sz val="10"/>
        <color theme="1"/>
        <name val="Arial Narrow"/>
        <family val="2"/>
        <scheme val="none"/>
      </font>
      <numFmt numFmtId="33" formatCode="_(* #,##0_);_(* \(#,##0\);_(* &quot;-&quot;_);_(@_)"/>
      <fill>
        <patternFill patternType="solid">
          <fgColor indexed="64"/>
          <bgColor rgb="FFFFFFCC"/>
        </patternFill>
      </fill>
      <alignment horizontal="general" vertical="center" textRotation="0" wrapText="0" indent="0" justifyLastLine="0" shrinkToFit="0" readingOrder="0"/>
      <protection locked="0" hidden="0"/>
    </dxf>
    <dxf>
      <font>
        <b val="0"/>
        <i val="0"/>
        <strike val="0"/>
        <condense val="0"/>
        <extend val="0"/>
        <outline val="0"/>
        <shadow val="0"/>
        <u val="none"/>
        <vertAlign val="baseline"/>
        <sz val="10"/>
        <color theme="1"/>
        <name val="Arial Narrow"/>
        <family val="2"/>
        <scheme val="none"/>
      </font>
      <numFmt numFmtId="35" formatCode="_(* #,##0.00_);_(* \(#,##0.00\);_(* &quot;-&quot;??_);_(@_)"/>
      <alignment horizontal="general" vertical="center" textRotation="0" wrapText="0" indent="0" justifyLastLine="0" shrinkToFit="0" readingOrder="0"/>
    </dxf>
    <dxf>
      <font>
        <b val="0"/>
        <i val="0"/>
        <strike val="0"/>
        <condense val="0"/>
        <extend val="0"/>
        <outline val="0"/>
        <shadow val="0"/>
        <u val="none"/>
        <vertAlign val="baseline"/>
        <sz val="10"/>
        <color theme="1"/>
        <name val="Arial Narrow"/>
        <family val="2"/>
        <scheme val="none"/>
      </font>
      <numFmt numFmtId="35" formatCode="_(* #,##0.00_);_(* \(#,##0.00\);_(* &quot;-&quot;??_);_(@_)"/>
      <fill>
        <patternFill patternType="solid">
          <fgColor indexed="64"/>
          <bgColor rgb="FFFFFFCC"/>
        </patternFill>
      </fill>
      <alignment horizontal="general" vertical="center" textRotation="0" wrapText="0" indent="0" justifyLastLine="0" shrinkToFit="0" readingOrder="0"/>
      <protection locked="1" hidden="0"/>
    </dxf>
    <dxf>
      <font>
        <b val="0"/>
        <i val="0"/>
        <strike val="0"/>
        <condense val="0"/>
        <extend val="0"/>
        <outline val="0"/>
        <shadow val="0"/>
        <u val="none"/>
        <vertAlign val="baseline"/>
        <sz val="10"/>
        <color theme="1"/>
        <name val="Arial Narrow"/>
        <family val="2"/>
        <scheme val="none"/>
      </font>
      <numFmt numFmtId="35" formatCode="_(* #,##0.00_);_(* \(#,##0.00\);_(* &quot;-&quot;??_);_(@_)"/>
      <alignment horizontal="general" vertical="center" textRotation="0" wrapText="0" indent="0" justifyLastLine="0" shrinkToFit="0" readingOrder="0"/>
    </dxf>
    <dxf>
      <font>
        <b val="0"/>
        <i val="0"/>
        <strike val="0"/>
        <condense val="0"/>
        <extend val="0"/>
        <outline val="0"/>
        <shadow val="0"/>
        <u val="none"/>
        <vertAlign val="baseline"/>
        <sz val="10"/>
        <color theme="1"/>
        <name val="Arial Narrow"/>
        <family val="2"/>
        <scheme val="none"/>
      </font>
      <numFmt numFmtId="35" formatCode="_(* #,##0.00_);_(* \(#,##0.00\);_(* &quot;-&quot;??_);_(@_)"/>
      <fill>
        <patternFill patternType="solid">
          <fgColor indexed="64"/>
          <bgColor rgb="FFFFFFCC"/>
        </patternFill>
      </fill>
      <alignment horizontal="general" vertical="center" textRotation="0" wrapText="0" indent="0" justifyLastLine="0" shrinkToFit="0" readingOrder="0"/>
      <protection locked="0" hidden="0"/>
    </dxf>
    <dxf>
      <font>
        <b val="0"/>
        <i val="0"/>
        <strike val="0"/>
        <condense val="0"/>
        <extend val="0"/>
        <outline val="0"/>
        <shadow val="0"/>
        <u val="none"/>
        <vertAlign val="baseline"/>
        <sz val="10"/>
        <color theme="1"/>
        <name val="Arial Narrow"/>
        <family val="2"/>
        <scheme val="none"/>
      </font>
      <numFmt numFmtId="35" formatCode="_(* #,##0.00_);_(* \(#,##0.00\);_(* &quot;-&quot;??_);_(@_)"/>
      <alignment horizontal="general" vertical="center" textRotation="0" wrapText="0" indent="0" justifyLastLine="0" shrinkToFit="0" readingOrder="0"/>
    </dxf>
    <dxf>
      <font>
        <b val="0"/>
        <i val="0"/>
        <strike val="0"/>
        <condense val="0"/>
        <extend val="0"/>
        <outline val="0"/>
        <shadow val="0"/>
        <u val="none"/>
        <vertAlign val="baseline"/>
        <sz val="10"/>
        <color theme="1"/>
        <name val="Arial Narrow"/>
        <family val="2"/>
        <scheme val="none"/>
      </font>
      <numFmt numFmtId="35" formatCode="_(* #,##0.00_);_(* \(#,##0.00\);_(* &quot;-&quot;??_);_(@_)"/>
      <fill>
        <patternFill patternType="solid">
          <fgColor indexed="64"/>
          <bgColor rgb="FFFFFFCC"/>
        </patternFill>
      </fill>
      <alignment horizontal="general" vertical="center" textRotation="0" wrapText="0" indent="0" justifyLastLine="0" shrinkToFit="0" readingOrder="0"/>
      <protection locked="0" hidden="0"/>
    </dxf>
    <dxf>
      <font>
        <b val="0"/>
        <i val="0"/>
        <strike val="0"/>
        <condense val="0"/>
        <extend val="0"/>
        <outline val="0"/>
        <shadow val="0"/>
        <u val="none"/>
        <vertAlign val="baseline"/>
        <sz val="10"/>
        <color theme="1"/>
        <name val="Arial Narrow"/>
        <family val="2"/>
        <scheme val="none"/>
      </font>
      <alignment horizontal="general" vertical="center" textRotation="0" wrapText="1" indent="0" justifyLastLine="0" shrinkToFit="0" readingOrder="0"/>
    </dxf>
    <dxf>
      <font>
        <b val="0"/>
        <i val="0"/>
        <strike val="0"/>
        <condense val="0"/>
        <extend val="0"/>
        <outline val="0"/>
        <shadow val="0"/>
        <u val="none"/>
        <vertAlign val="baseline"/>
        <sz val="10"/>
        <color theme="1"/>
        <name val="Arial Narrow"/>
        <family val="2"/>
        <scheme val="none"/>
      </font>
      <fill>
        <patternFill patternType="solid">
          <fgColor indexed="64"/>
          <bgColor rgb="FFFFFFCC"/>
        </patternFill>
      </fill>
      <alignment horizontal="general" vertical="center" textRotation="0" wrapText="1" indent="0" justifyLastLine="0" shrinkToFit="0" readingOrder="0"/>
      <protection locked="0" hidden="0"/>
    </dxf>
    <dxf>
      <font>
        <b val="0"/>
        <i val="0"/>
        <strike val="0"/>
        <condense val="0"/>
        <extend val="0"/>
        <outline val="0"/>
        <shadow val="0"/>
        <u val="none"/>
        <vertAlign val="baseline"/>
        <sz val="10"/>
        <color theme="1"/>
        <name val="Arial Narrow"/>
        <family val="2"/>
        <scheme val="none"/>
      </font>
      <alignment horizontal="general" vertical="center" textRotation="0" wrapText="1" indent="0" justifyLastLine="0" shrinkToFit="0" readingOrder="0"/>
    </dxf>
    <dxf>
      <font>
        <b val="0"/>
        <i val="0"/>
        <strike val="0"/>
        <condense val="0"/>
        <extend val="0"/>
        <outline val="0"/>
        <shadow val="0"/>
        <u val="none"/>
        <vertAlign val="baseline"/>
        <sz val="10"/>
        <color theme="1"/>
        <name val="Arial Narrow"/>
        <family val="2"/>
        <scheme val="none"/>
      </font>
      <fill>
        <patternFill patternType="solid">
          <fgColor indexed="64"/>
          <bgColor rgb="FFFFFFCC"/>
        </patternFill>
      </fill>
      <alignment horizontal="general" vertical="center" textRotation="0" wrapText="1" indent="0" justifyLastLine="0" shrinkToFit="0" readingOrder="0"/>
      <protection locked="0" hidden="0"/>
    </dxf>
    <dxf>
      <font>
        <b val="0"/>
        <i val="0"/>
        <strike val="0"/>
        <condense val="0"/>
        <extend val="0"/>
        <outline val="0"/>
        <shadow val="0"/>
        <u val="none"/>
        <vertAlign val="baseline"/>
        <sz val="10"/>
        <color theme="1"/>
        <name val="Arial Narrow"/>
        <family val="2"/>
        <scheme val="none"/>
      </font>
      <alignment horizontal="general" vertical="center" textRotation="0" wrapText="1" indent="0" justifyLastLine="0" shrinkToFit="0" readingOrder="0"/>
    </dxf>
    <dxf>
      <font>
        <b val="0"/>
        <i val="0"/>
        <strike val="0"/>
        <condense val="0"/>
        <extend val="0"/>
        <outline val="0"/>
        <shadow val="0"/>
        <u val="none"/>
        <vertAlign val="baseline"/>
        <sz val="10"/>
        <color theme="1"/>
        <name val="Arial Narrow"/>
        <family val="2"/>
        <scheme val="none"/>
      </font>
      <fill>
        <patternFill patternType="solid">
          <fgColor indexed="64"/>
          <bgColor rgb="FFFFFFCC"/>
        </patternFill>
      </fill>
      <alignment horizontal="general" vertical="center" textRotation="0" wrapText="1" indent="0" justifyLastLine="0" shrinkToFit="0" readingOrder="0"/>
      <protection locked="0" hidden="0"/>
    </dxf>
    <dxf>
      <font>
        <b val="0"/>
        <i val="0"/>
        <strike val="0"/>
        <condense val="0"/>
        <extend val="0"/>
        <outline val="0"/>
        <shadow val="0"/>
        <u val="none"/>
        <vertAlign val="baseline"/>
        <sz val="10"/>
        <color theme="1"/>
        <name val="Arial Narrow"/>
        <family val="2"/>
        <scheme val="none"/>
      </font>
      <alignment horizontal="center" vertical="center" textRotation="0" wrapText="0" indent="0" justifyLastLine="0" shrinkToFit="0" readingOrder="0"/>
    </dxf>
    <dxf>
      <font>
        <b val="0"/>
        <i val="0"/>
        <strike val="0"/>
        <condense val="0"/>
        <extend val="0"/>
        <outline val="0"/>
        <shadow val="0"/>
        <u val="none"/>
        <vertAlign val="baseline"/>
        <sz val="10"/>
        <color theme="1"/>
        <name val="Arial Narrow"/>
        <family val="2"/>
        <scheme val="none"/>
      </font>
      <alignment horizontal="center" vertical="center" textRotation="0" wrapText="0" indent="0" justifyLastLine="0" shrinkToFit="0" readingOrder="0"/>
      <protection locked="1" hidden="0"/>
    </dxf>
    <dxf>
      <protection locked="1" hidden="0"/>
    </dxf>
    <dxf>
      <font>
        <b val="0"/>
        <i val="0"/>
        <strike val="0"/>
        <condense val="0"/>
        <extend val="0"/>
        <outline val="0"/>
        <shadow val="0"/>
        <u val="none"/>
        <vertAlign val="baseline"/>
        <sz val="10"/>
        <color theme="1"/>
        <name val="Arial Narrow"/>
        <family val="2"/>
        <scheme val="none"/>
      </font>
      <alignment horizontal="general" vertical="top" textRotation="0" wrapText="0" indent="0" justifyLastLine="0" shrinkToFit="0" readingOrder="0"/>
      <protection locked="1" hidden="0"/>
    </dxf>
    <dxf>
      <font>
        <b val="0"/>
        <i val="0"/>
        <strike val="0"/>
        <condense val="0"/>
        <extend val="0"/>
        <outline val="0"/>
        <shadow val="0"/>
        <u val="none"/>
        <vertAlign val="baseline"/>
        <sz val="10"/>
        <color theme="1"/>
        <name val="Arial Narrow"/>
        <family val="2"/>
        <scheme val="none"/>
      </font>
      <fill>
        <patternFill patternType="none">
          <fgColor indexed="64"/>
          <bgColor auto="1"/>
        </patternFill>
      </fill>
      <alignment horizontal="center" vertical="center" textRotation="0" wrapText="1" indent="0" justifyLastLine="0" shrinkToFit="0" readingOrder="0"/>
      <protection locked="1" hidden="0"/>
    </dxf>
    <dxf>
      <font>
        <b/>
        <i val="0"/>
      </font>
      <fill>
        <patternFill patternType="solid">
          <bgColor theme="0" tint="-4.9989318521683403E-2"/>
        </patternFill>
      </fill>
      <border>
        <left style="thin">
          <color auto="1"/>
        </left>
        <right style="thin">
          <color auto="1"/>
        </right>
        <top style="thick">
          <color auto="1"/>
        </top>
        <bottom style="thin">
          <color auto="1"/>
        </bottom>
        <vertical style="thin">
          <color auto="1"/>
        </vertical>
        <horizontal style="thin">
          <color auto="1"/>
        </horizontal>
      </border>
    </dxf>
    <dxf>
      <font>
        <b/>
        <i val="0"/>
      </font>
      <fill>
        <patternFill patternType="solid">
          <bgColor theme="0" tint="-4.9989318521683403E-2"/>
        </patternFill>
      </fill>
      <border diagonalUp="0" diagonalDown="0">
        <left style="thin">
          <color auto="1"/>
        </left>
        <right style="thin">
          <color auto="1"/>
        </right>
        <top style="thin">
          <color auto="1"/>
        </top>
        <bottom style="thick">
          <color auto="1"/>
        </bottom>
        <vertical style="thin">
          <color auto="1"/>
        </vertical>
        <horizontal style="thin">
          <color auto="1"/>
        </horizontal>
      </border>
    </dxf>
    <dxf>
      <border diagonalUp="0" diagonalDown="0">
        <left style="thin">
          <color auto="1"/>
        </left>
        <right style="thin">
          <color auto="1"/>
        </right>
        <top style="thin">
          <color auto="1"/>
        </top>
        <bottom style="thin">
          <color auto="1"/>
        </bottom>
        <vertical style="thin">
          <color auto="1"/>
        </vertical>
        <horizontal style="thin">
          <color auto="1"/>
        </horizontal>
      </border>
    </dxf>
  </dxfs>
  <tableStyles count="2" defaultTableStyle="TableStyleMedium2" defaultPivotStyle="PivotStyleLight16">
    <tableStyle name="Table Style 1" pivot="0" count="3" xr9:uid="{04F3FF24-FD2D-4F12-ACD5-E0CACBF9569D}">
      <tableStyleElement type="wholeTable" dxfId="114"/>
      <tableStyleElement type="headerRow" dxfId="113"/>
      <tableStyleElement type="totalRow" dxfId="112"/>
    </tableStyle>
    <tableStyle name="Table Style 2" pivot="0" count="0" xr9:uid="{9B016E8C-F3D9-4BEB-A19E-CC176A1FFE53}"/>
  </tableStyles>
  <colors>
    <mruColors>
      <color rgb="FFFFFFCC"/>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tyles" Target="styles.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externalLink" Target="externalLinks/externalLink2.xml"/><Relationship Id="rId20" Type="http://schemas.openxmlformats.org/officeDocument/2006/relationships/sheetMetadata" Target="metadata.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customXml" Target="../customXml/item3.xml"/><Relationship Id="rId5" Type="http://schemas.openxmlformats.org/officeDocument/2006/relationships/worksheet" Target="worksheets/sheet5.xml"/><Relationship Id="rId15" Type="http://schemas.openxmlformats.org/officeDocument/2006/relationships/externalLink" Target="externalLinks/externalLink1.xml"/><Relationship Id="rId23" Type="http://schemas.openxmlformats.org/officeDocument/2006/relationships/customXml" Target="../customXml/item2.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ustomXml" Target="../customXml/item1.xml"/></Relationships>
</file>

<file path=xl/ctrlProps/ctrlProp1.xml><?xml version="1.0" encoding="utf-8"?>
<formControlPr xmlns="http://schemas.microsoft.com/office/spreadsheetml/2009/9/main" objectType="CheckBox" lockText="1" noThreeD="1"/>
</file>

<file path=xl/ctrlProps/ctrlProp10.xml><?xml version="1.0" encoding="utf-8"?>
<formControlPr xmlns="http://schemas.microsoft.com/office/spreadsheetml/2009/9/main" objectType="CheckBox" lockText="1" noThreeD="1"/>
</file>

<file path=xl/ctrlProps/ctrlProp100.xml><?xml version="1.0" encoding="utf-8"?>
<formControlPr xmlns="http://schemas.microsoft.com/office/spreadsheetml/2009/9/main" objectType="CheckBox" lockText="1" noThreeD="1"/>
</file>

<file path=xl/ctrlProps/ctrlProp101.xml><?xml version="1.0" encoding="utf-8"?>
<formControlPr xmlns="http://schemas.microsoft.com/office/spreadsheetml/2009/9/main" objectType="CheckBox" lockText="1" noThreeD="1"/>
</file>

<file path=xl/ctrlProps/ctrlProp102.xml><?xml version="1.0" encoding="utf-8"?>
<formControlPr xmlns="http://schemas.microsoft.com/office/spreadsheetml/2009/9/main" objectType="CheckBox" lockText="1" noThreeD="1"/>
</file>

<file path=xl/ctrlProps/ctrlProp103.xml><?xml version="1.0" encoding="utf-8"?>
<formControlPr xmlns="http://schemas.microsoft.com/office/spreadsheetml/2009/9/main" objectType="CheckBox" lockText="1" noThreeD="1"/>
</file>

<file path=xl/ctrlProps/ctrlProp104.xml><?xml version="1.0" encoding="utf-8"?>
<formControlPr xmlns="http://schemas.microsoft.com/office/spreadsheetml/2009/9/main" objectType="CheckBox" checked="Checked" lockText="1" noThreeD="1"/>
</file>

<file path=xl/ctrlProps/ctrlProp105.xml><?xml version="1.0" encoding="utf-8"?>
<formControlPr xmlns="http://schemas.microsoft.com/office/spreadsheetml/2009/9/main" objectType="CheckBox" lockText="1" noThreeD="1"/>
</file>

<file path=xl/ctrlProps/ctrlProp106.xml><?xml version="1.0" encoding="utf-8"?>
<formControlPr xmlns="http://schemas.microsoft.com/office/spreadsheetml/2009/9/main" objectType="CheckBox" lockText="1" noThreeD="1"/>
</file>

<file path=xl/ctrlProps/ctrlProp107.xml><?xml version="1.0" encoding="utf-8"?>
<formControlPr xmlns="http://schemas.microsoft.com/office/spreadsheetml/2009/9/main" objectType="CheckBox" lockText="1" noThreeD="1"/>
</file>

<file path=xl/ctrlProps/ctrlProp108.xml><?xml version="1.0" encoding="utf-8"?>
<formControlPr xmlns="http://schemas.microsoft.com/office/spreadsheetml/2009/9/main" objectType="CheckBox" lockText="1" noThreeD="1"/>
</file>

<file path=xl/ctrlProps/ctrlProp109.xml><?xml version="1.0" encoding="utf-8"?>
<formControlPr xmlns="http://schemas.microsoft.com/office/spreadsheetml/2009/9/main" objectType="CheckBox" lockText="1" noThreeD="1"/>
</file>

<file path=xl/ctrlProps/ctrlProp11.xml><?xml version="1.0" encoding="utf-8"?>
<formControlPr xmlns="http://schemas.microsoft.com/office/spreadsheetml/2009/9/main" objectType="CheckBox" lockText="1" noThreeD="1"/>
</file>

<file path=xl/ctrlProps/ctrlProp110.xml><?xml version="1.0" encoding="utf-8"?>
<formControlPr xmlns="http://schemas.microsoft.com/office/spreadsheetml/2009/9/main" objectType="CheckBox" lockText="1" noThreeD="1"/>
</file>

<file path=xl/ctrlProps/ctrlProp111.xml><?xml version="1.0" encoding="utf-8"?>
<formControlPr xmlns="http://schemas.microsoft.com/office/spreadsheetml/2009/9/main" objectType="CheckBox" lockText="1" noThreeD="1"/>
</file>

<file path=xl/ctrlProps/ctrlProp112.xml><?xml version="1.0" encoding="utf-8"?>
<formControlPr xmlns="http://schemas.microsoft.com/office/spreadsheetml/2009/9/main" objectType="CheckBox" lockText="1" noThreeD="1"/>
</file>

<file path=xl/ctrlProps/ctrlProp113.xml><?xml version="1.0" encoding="utf-8"?>
<formControlPr xmlns="http://schemas.microsoft.com/office/spreadsheetml/2009/9/main" objectType="CheckBox" lockText="1" noThreeD="1"/>
</file>

<file path=xl/ctrlProps/ctrlProp114.xml><?xml version="1.0" encoding="utf-8"?>
<formControlPr xmlns="http://schemas.microsoft.com/office/spreadsheetml/2009/9/main" objectType="CheckBox" lockText="1" noThreeD="1"/>
</file>

<file path=xl/ctrlProps/ctrlProp115.xml><?xml version="1.0" encoding="utf-8"?>
<formControlPr xmlns="http://schemas.microsoft.com/office/spreadsheetml/2009/9/main" objectType="CheckBox" lockText="1" noThreeD="1"/>
</file>

<file path=xl/ctrlProps/ctrlProp116.xml><?xml version="1.0" encoding="utf-8"?>
<formControlPr xmlns="http://schemas.microsoft.com/office/spreadsheetml/2009/9/main" objectType="CheckBox" lockText="1" noThreeD="1"/>
</file>

<file path=xl/ctrlProps/ctrlProp117.xml><?xml version="1.0" encoding="utf-8"?>
<formControlPr xmlns="http://schemas.microsoft.com/office/spreadsheetml/2009/9/main" objectType="CheckBox" lockText="1" noThreeD="1"/>
</file>

<file path=xl/ctrlProps/ctrlProp118.xml><?xml version="1.0" encoding="utf-8"?>
<formControlPr xmlns="http://schemas.microsoft.com/office/spreadsheetml/2009/9/main" objectType="CheckBox" checked="Checked" lockText="1" noThreeD="1"/>
</file>

<file path=xl/ctrlProps/ctrlProp119.xml><?xml version="1.0" encoding="utf-8"?>
<formControlPr xmlns="http://schemas.microsoft.com/office/spreadsheetml/2009/9/main" objectType="CheckBox" lockText="1" noThreeD="1"/>
</file>

<file path=xl/ctrlProps/ctrlProp12.xml><?xml version="1.0" encoding="utf-8"?>
<formControlPr xmlns="http://schemas.microsoft.com/office/spreadsheetml/2009/9/main" objectType="CheckBox" checked="Checked" lockText="1" noThreeD="1"/>
</file>

<file path=xl/ctrlProps/ctrlProp120.xml><?xml version="1.0" encoding="utf-8"?>
<formControlPr xmlns="http://schemas.microsoft.com/office/spreadsheetml/2009/9/main" objectType="CheckBox" lockText="1" noThreeD="1"/>
</file>

<file path=xl/ctrlProps/ctrlProp121.xml><?xml version="1.0" encoding="utf-8"?>
<formControlPr xmlns="http://schemas.microsoft.com/office/spreadsheetml/2009/9/main" objectType="CheckBox" lockText="1" noThreeD="1"/>
</file>

<file path=xl/ctrlProps/ctrlProp122.xml><?xml version="1.0" encoding="utf-8"?>
<formControlPr xmlns="http://schemas.microsoft.com/office/spreadsheetml/2009/9/main" objectType="CheckBox" lockText="1" noThreeD="1"/>
</file>

<file path=xl/ctrlProps/ctrlProp123.xml><?xml version="1.0" encoding="utf-8"?>
<formControlPr xmlns="http://schemas.microsoft.com/office/spreadsheetml/2009/9/main" objectType="CheckBox" lockText="1" noThreeD="1"/>
</file>

<file path=xl/ctrlProps/ctrlProp124.xml><?xml version="1.0" encoding="utf-8"?>
<formControlPr xmlns="http://schemas.microsoft.com/office/spreadsheetml/2009/9/main" objectType="CheckBox" lockText="1" noThreeD="1"/>
</file>

<file path=xl/ctrlProps/ctrlProp125.xml><?xml version="1.0" encoding="utf-8"?>
<formControlPr xmlns="http://schemas.microsoft.com/office/spreadsheetml/2009/9/main" objectType="CheckBox" lockText="1" noThreeD="1"/>
</file>

<file path=xl/ctrlProps/ctrlProp126.xml><?xml version="1.0" encoding="utf-8"?>
<formControlPr xmlns="http://schemas.microsoft.com/office/spreadsheetml/2009/9/main" objectType="CheckBox" lockText="1" noThreeD="1"/>
</file>

<file path=xl/ctrlProps/ctrlProp127.xml><?xml version="1.0" encoding="utf-8"?>
<formControlPr xmlns="http://schemas.microsoft.com/office/spreadsheetml/2009/9/main" objectType="CheckBox" lockText="1" noThreeD="1"/>
</file>

<file path=xl/ctrlProps/ctrlProp128.xml><?xml version="1.0" encoding="utf-8"?>
<formControlPr xmlns="http://schemas.microsoft.com/office/spreadsheetml/2009/9/main" objectType="CheckBox" lockText="1" noThreeD="1"/>
</file>

<file path=xl/ctrlProps/ctrlProp129.xml><?xml version="1.0" encoding="utf-8"?>
<formControlPr xmlns="http://schemas.microsoft.com/office/spreadsheetml/2009/9/main" objectType="CheckBox" lockText="1" noThreeD="1"/>
</file>

<file path=xl/ctrlProps/ctrlProp13.xml><?xml version="1.0" encoding="utf-8"?>
<formControlPr xmlns="http://schemas.microsoft.com/office/spreadsheetml/2009/9/main" objectType="CheckBox" lockText="1" noThreeD="1"/>
</file>

<file path=xl/ctrlProps/ctrlProp130.xml><?xml version="1.0" encoding="utf-8"?>
<formControlPr xmlns="http://schemas.microsoft.com/office/spreadsheetml/2009/9/main" objectType="CheckBox" lockText="1" noThreeD="1"/>
</file>

<file path=xl/ctrlProps/ctrlProp131.xml><?xml version="1.0" encoding="utf-8"?>
<formControlPr xmlns="http://schemas.microsoft.com/office/spreadsheetml/2009/9/main" objectType="CheckBox" lockText="1" noThreeD="1"/>
</file>

<file path=xl/ctrlProps/ctrlProp132.xml><?xml version="1.0" encoding="utf-8"?>
<formControlPr xmlns="http://schemas.microsoft.com/office/spreadsheetml/2009/9/main" objectType="CheckBox" lockText="1" noThreeD="1"/>
</file>

<file path=xl/ctrlProps/ctrlProp133.xml><?xml version="1.0" encoding="utf-8"?>
<formControlPr xmlns="http://schemas.microsoft.com/office/spreadsheetml/2009/9/main" objectType="CheckBox" lockText="1" noThreeD="1"/>
</file>

<file path=xl/ctrlProps/ctrlProp134.xml><?xml version="1.0" encoding="utf-8"?>
<formControlPr xmlns="http://schemas.microsoft.com/office/spreadsheetml/2009/9/main" objectType="CheckBox" checked="Checked" lockText="1" noThreeD="1"/>
</file>

<file path=xl/ctrlProps/ctrlProp135.xml><?xml version="1.0" encoding="utf-8"?>
<formControlPr xmlns="http://schemas.microsoft.com/office/spreadsheetml/2009/9/main" objectType="CheckBox" lockText="1" noThreeD="1"/>
</file>

<file path=xl/ctrlProps/ctrlProp136.xml><?xml version="1.0" encoding="utf-8"?>
<formControlPr xmlns="http://schemas.microsoft.com/office/spreadsheetml/2009/9/main" objectType="CheckBox" lockText="1" noThreeD="1"/>
</file>

<file path=xl/ctrlProps/ctrlProp137.xml><?xml version="1.0" encoding="utf-8"?>
<formControlPr xmlns="http://schemas.microsoft.com/office/spreadsheetml/2009/9/main" objectType="CheckBox" lockText="1" noThreeD="1"/>
</file>

<file path=xl/ctrlProps/ctrlProp138.xml><?xml version="1.0" encoding="utf-8"?>
<formControlPr xmlns="http://schemas.microsoft.com/office/spreadsheetml/2009/9/main" objectType="CheckBox" lockText="1" noThreeD="1"/>
</file>

<file path=xl/ctrlProps/ctrlProp139.xml><?xml version="1.0" encoding="utf-8"?>
<formControlPr xmlns="http://schemas.microsoft.com/office/spreadsheetml/2009/9/main" objectType="CheckBox" lockText="1" noThreeD="1"/>
</file>

<file path=xl/ctrlProps/ctrlProp14.xml><?xml version="1.0" encoding="utf-8"?>
<formControlPr xmlns="http://schemas.microsoft.com/office/spreadsheetml/2009/9/main" objectType="CheckBox" lockText="1" noThreeD="1"/>
</file>

<file path=xl/ctrlProps/ctrlProp140.xml><?xml version="1.0" encoding="utf-8"?>
<formControlPr xmlns="http://schemas.microsoft.com/office/spreadsheetml/2009/9/main" objectType="CheckBox" lockText="1" noThreeD="1"/>
</file>

<file path=xl/ctrlProps/ctrlProp141.xml><?xml version="1.0" encoding="utf-8"?>
<formControlPr xmlns="http://schemas.microsoft.com/office/spreadsheetml/2009/9/main" objectType="CheckBox" lockText="1" noThreeD="1"/>
</file>

<file path=xl/ctrlProps/ctrlProp142.xml><?xml version="1.0" encoding="utf-8"?>
<formControlPr xmlns="http://schemas.microsoft.com/office/spreadsheetml/2009/9/main" objectType="CheckBox" lockText="1" noThreeD="1"/>
</file>

<file path=xl/ctrlProps/ctrlProp143.xml><?xml version="1.0" encoding="utf-8"?>
<formControlPr xmlns="http://schemas.microsoft.com/office/spreadsheetml/2009/9/main" objectType="CheckBox" lockText="1" noThreeD="1"/>
</file>

<file path=xl/ctrlProps/ctrlProp144.xml><?xml version="1.0" encoding="utf-8"?>
<formControlPr xmlns="http://schemas.microsoft.com/office/spreadsheetml/2009/9/main" objectType="CheckBox" lockText="1" noThreeD="1"/>
</file>

<file path=xl/ctrlProps/ctrlProp145.xml><?xml version="1.0" encoding="utf-8"?>
<formControlPr xmlns="http://schemas.microsoft.com/office/spreadsheetml/2009/9/main" objectType="CheckBox" lockText="1" noThreeD="1"/>
</file>

<file path=xl/ctrlProps/ctrlProp146.xml><?xml version="1.0" encoding="utf-8"?>
<formControlPr xmlns="http://schemas.microsoft.com/office/spreadsheetml/2009/9/main" objectType="CheckBox" lockText="1" noThreeD="1"/>
</file>

<file path=xl/ctrlProps/ctrlProp147.xml><?xml version="1.0" encoding="utf-8"?>
<formControlPr xmlns="http://schemas.microsoft.com/office/spreadsheetml/2009/9/main" objectType="CheckBox" lockText="1" noThreeD="1"/>
</file>

<file path=xl/ctrlProps/ctrlProp148.xml><?xml version="1.0" encoding="utf-8"?>
<formControlPr xmlns="http://schemas.microsoft.com/office/spreadsheetml/2009/9/main" objectType="CheckBox" lockText="1" noThreeD="1"/>
</file>

<file path=xl/ctrlProps/ctrlProp149.xml><?xml version="1.0" encoding="utf-8"?>
<formControlPr xmlns="http://schemas.microsoft.com/office/spreadsheetml/2009/9/main" objectType="CheckBox" lockText="1" noThreeD="1"/>
</file>

<file path=xl/ctrlProps/ctrlProp15.xml><?xml version="1.0" encoding="utf-8"?>
<formControlPr xmlns="http://schemas.microsoft.com/office/spreadsheetml/2009/9/main" objectType="CheckBox" lockText="1" noThreeD="1"/>
</file>

<file path=xl/ctrlProps/ctrlProp150.xml><?xml version="1.0" encoding="utf-8"?>
<formControlPr xmlns="http://schemas.microsoft.com/office/spreadsheetml/2009/9/main" objectType="CheckBox" lockText="1" noThreeD="1"/>
</file>

<file path=xl/ctrlProps/ctrlProp151.xml><?xml version="1.0" encoding="utf-8"?>
<formControlPr xmlns="http://schemas.microsoft.com/office/spreadsheetml/2009/9/main" objectType="CheckBox" lockText="1" noThreeD="1"/>
</file>

<file path=xl/ctrlProps/ctrlProp152.xml><?xml version="1.0" encoding="utf-8"?>
<formControlPr xmlns="http://schemas.microsoft.com/office/spreadsheetml/2009/9/main" objectType="CheckBox" checked="Checked" lockText="1" noThreeD="1"/>
</file>

<file path=xl/ctrlProps/ctrlProp153.xml><?xml version="1.0" encoding="utf-8"?>
<formControlPr xmlns="http://schemas.microsoft.com/office/spreadsheetml/2009/9/main" objectType="CheckBox" lockText="1" noThreeD="1"/>
</file>

<file path=xl/ctrlProps/ctrlProp154.xml><?xml version="1.0" encoding="utf-8"?>
<formControlPr xmlns="http://schemas.microsoft.com/office/spreadsheetml/2009/9/main" objectType="CheckBox" lockText="1" noThreeD="1"/>
</file>

<file path=xl/ctrlProps/ctrlProp155.xml><?xml version="1.0" encoding="utf-8"?>
<formControlPr xmlns="http://schemas.microsoft.com/office/spreadsheetml/2009/9/main" objectType="CheckBox" lockText="1" noThreeD="1"/>
</file>

<file path=xl/ctrlProps/ctrlProp156.xml><?xml version="1.0" encoding="utf-8"?>
<formControlPr xmlns="http://schemas.microsoft.com/office/spreadsheetml/2009/9/main" objectType="CheckBox" lockText="1" noThreeD="1"/>
</file>

<file path=xl/ctrlProps/ctrlProp157.xml><?xml version="1.0" encoding="utf-8"?>
<formControlPr xmlns="http://schemas.microsoft.com/office/spreadsheetml/2009/9/main" objectType="CheckBox" lockText="1" noThreeD="1"/>
</file>

<file path=xl/ctrlProps/ctrlProp158.xml><?xml version="1.0" encoding="utf-8"?>
<formControlPr xmlns="http://schemas.microsoft.com/office/spreadsheetml/2009/9/main" objectType="CheckBox" lockText="1" noThreeD="1"/>
</file>

<file path=xl/ctrlProps/ctrlProp159.xml><?xml version="1.0" encoding="utf-8"?>
<formControlPr xmlns="http://schemas.microsoft.com/office/spreadsheetml/2009/9/main" objectType="CheckBox" lockText="1" noThreeD="1"/>
</file>

<file path=xl/ctrlProps/ctrlProp16.xml><?xml version="1.0" encoding="utf-8"?>
<formControlPr xmlns="http://schemas.microsoft.com/office/spreadsheetml/2009/9/main" objectType="CheckBox" lockText="1" noThreeD="1"/>
</file>

<file path=xl/ctrlProps/ctrlProp160.xml><?xml version="1.0" encoding="utf-8"?>
<formControlPr xmlns="http://schemas.microsoft.com/office/spreadsheetml/2009/9/main" objectType="CheckBox" lockText="1" noThreeD="1"/>
</file>

<file path=xl/ctrlProps/ctrlProp161.xml><?xml version="1.0" encoding="utf-8"?>
<formControlPr xmlns="http://schemas.microsoft.com/office/spreadsheetml/2009/9/main" objectType="CheckBox" lockText="1" noThreeD="1"/>
</file>

<file path=xl/ctrlProps/ctrlProp162.xml><?xml version="1.0" encoding="utf-8"?>
<formControlPr xmlns="http://schemas.microsoft.com/office/spreadsheetml/2009/9/main" objectType="CheckBox" lockText="1" noThreeD="1"/>
</file>

<file path=xl/ctrlProps/ctrlProp163.xml><?xml version="1.0" encoding="utf-8"?>
<formControlPr xmlns="http://schemas.microsoft.com/office/spreadsheetml/2009/9/main" objectType="CheckBox" lockText="1" noThreeD="1"/>
</file>

<file path=xl/ctrlProps/ctrlProp164.xml><?xml version="1.0" encoding="utf-8"?>
<formControlPr xmlns="http://schemas.microsoft.com/office/spreadsheetml/2009/9/main" objectType="CheckBox" lockText="1" noThreeD="1"/>
</file>

<file path=xl/ctrlProps/ctrlProp165.xml><?xml version="1.0" encoding="utf-8"?>
<formControlPr xmlns="http://schemas.microsoft.com/office/spreadsheetml/2009/9/main" objectType="CheckBox" lockText="1" noThreeD="1"/>
</file>

<file path=xl/ctrlProps/ctrlProp166.xml><?xml version="1.0" encoding="utf-8"?>
<formControlPr xmlns="http://schemas.microsoft.com/office/spreadsheetml/2009/9/main" objectType="CheckBox" lockText="1" noThreeD="1"/>
</file>

<file path=xl/ctrlProps/ctrlProp167.xml><?xml version="1.0" encoding="utf-8"?>
<formControlPr xmlns="http://schemas.microsoft.com/office/spreadsheetml/2009/9/main" objectType="CheckBox" lockText="1" noThreeD="1"/>
</file>

<file path=xl/ctrlProps/ctrlProp168.xml><?xml version="1.0" encoding="utf-8"?>
<formControlPr xmlns="http://schemas.microsoft.com/office/spreadsheetml/2009/9/main" objectType="CheckBox" lockText="1" noThreeD="1"/>
</file>

<file path=xl/ctrlProps/ctrlProp169.xml><?xml version="1.0" encoding="utf-8"?>
<formControlPr xmlns="http://schemas.microsoft.com/office/spreadsheetml/2009/9/main" objectType="CheckBox" lockText="1" noThreeD="1"/>
</file>

<file path=xl/ctrlProps/ctrlProp17.xml><?xml version="1.0" encoding="utf-8"?>
<formControlPr xmlns="http://schemas.microsoft.com/office/spreadsheetml/2009/9/main" objectType="CheckBox" lockText="1" noThreeD="1"/>
</file>

<file path=xl/ctrlProps/ctrlProp170.xml><?xml version="1.0" encoding="utf-8"?>
<formControlPr xmlns="http://schemas.microsoft.com/office/spreadsheetml/2009/9/main" objectType="CheckBox" lockText="1" noThreeD="1"/>
</file>

<file path=xl/ctrlProps/ctrlProp171.xml><?xml version="1.0" encoding="utf-8"?>
<formControlPr xmlns="http://schemas.microsoft.com/office/spreadsheetml/2009/9/main" objectType="CheckBox" lockText="1" noThreeD="1"/>
</file>

<file path=xl/ctrlProps/ctrlProp172.xml><?xml version="1.0" encoding="utf-8"?>
<formControlPr xmlns="http://schemas.microsoft.com/office/spreadsheetml/2009/9/main" objectType="CheckBox" checked="Checked" lockText="1" noThreeD="1"/>
</file>

<file path=xl/ctrlProps/ctrlProp173.xml><?xml version="1.0" encoding="utf-8"?>
<formControlPr xmlns="http://schemas.microsoft.com/office/spreadsheetml/2009/9/main" objectType="CheckBox" lockText="1" noThreeD="1"/>
</file>

<file path=xl/ctrlProps/ctrlProp174.xml><?xml version="1.0" encoding="utf-8"?>
<formControlPr xmlns="http://schemas.microsoft.com/office/spreadsheetml/2009/9/main" objectType="CheckBox" lockText="1" noThreeD="1"/>
</file>

<file path=xl/ctrlProps/ctrlProp175.xml><?xml version="1.0" encoding="utf-8"?>
<formControlPr xmlns="http://schemas.microsoft.com/office/spreadsheetml/2009/9/main" objectType="CheckBox" lockText="1" noThreeD="1"/>
</file>

<file path=xl/ctrlProps/ctrlProp176.xml><?xml version="1.0" encoding="utf-8"?>
<formControlPr xmlns="http://schemas.microsoft.com/office/spreadsheetml/2009/9/main" objectType="CheckBox" lockText="1" noThreeD="1"/>
</file>

<file path=xl/ctrlProps/ctrlProp177.xml><?xml version="1.0" encoding="utf-8"?>
<formControlPr xmlns="http://schemas.microsoft.com/office/spreadsheetml/2009/9/main" objectType="CheckBox" lockText="1" noThreeD="1"/>
</file>

<file path=xl/ctrlProps/ctrlProp178.xml><?xml version="1.0" encoding="utf-8"?>
<formControlPr xmlns="http://schemas.microsoft.com/office/spreadsheetml/2009/9/main" objectType="CheckBox" lockText="1" noThreeD="1"/>
</file>

<file path=xl/ctrlProps/ctrlProp179.xml><?xml version="1.0" encoding="utf-8"?>
<formControlPr xmlns="http://schemas.microsoft.com/office/spreadsheetml/2009/9/main" objectType="CheckBox" lockText="1" noThreeD="1"/>
</file>

<file path=xl/ctrlProps/ctrlProp18.xml><?xml version="1.0" encoding="utf-8"?>
<formControlPr xmlns="http://schemas.microsoft.com/office/spreadsheetml/2009/9/main" objectType="CheckBox" lockText="1" noThreeD="1"/>
</file>

<file path=xl/ctrlProps/ctrlProp180.xml><?xml version="1.0" encoding="utf-8"?>
<formControlPr xmlns="http://schemas.microsoft.com/office/spreadsheetml/2009/9/main" objectType="CheckBox" lockText="1" noThreeD="1"/>
</file>

<file path=xl/ctrlProps/ctrlProp181.xml><?xml version="1.0" encoding="utf-8"?>
<formControlPr xmlns="http://schemas.microsoft.com/office/spreadsheetml/2009/9/main" objectType="CheckBox" lockText="1" noThreeD="1"/>
</file>

<file path=xl/ctrlProps/ctrlProp182.xml><?xml version="1.0" encoding="utf-8"?>
<formControlPr xmlns="http://schemas.microsoft.com/office/spreadsheetml/2009/9/main" objectType="CheckBox" lockText="1" noThreeD="1"/>
</file>

<file path=xl/ctrlProps/ctrlProp183.xml><?xml version="1.0" encoding="utf-8"?>
<formControlPr xmlns="http://schemas.microsoft.com/office/spreadsheetml/2009/9/main" objectType="CheckBox" lockText="1" noThreeD="1"/>
</file>

<file path=xl/ctrlProps/ctrlProp184.xml><?xml version="1.0" encoding="utf-8"?>
<formControlPr xmlns="http://schemas.microsoft.com/office/spreadsheetml/2009/9/main" objectType="CheckBox" lockText="1" noThreeD="1"/>
</file>

<file path=xl/ctrlProps/ctrlProp185.xml><?xml version="1.0" encoding="utf-8"?>
<formControlPr xmlns="http://schemas.microsoft.com/office/spreadsheetml/2009/9/main" objectType="CheckBox" lockText="1" noThreeD="1"/>
</file>

<file path=xl/ctrlProps/ctrlProp186.xml><?xml version="1.0" encoding="utf-8"?>
<formControlPr xmlns="http://schemas.microsoft.com/office/spreadsheetml/2009/9/main" objectType="CheckBox" lockText="1" noThreeD="1"/>
</file>

<file path=xl/ctrlProps/ctrlProp187.xml><?xml version="1.0" encoding="utf-8"?>
<formControlPr xmlns="http://schemas.microsoft.com/office/spreadsheetml/2009/9/main" objectType="CheckBox" lockText="1" noThreeD="1"/>
</file>

<file path=xl/ctrlProps/ctrlProp188.xml><?xml version="1.0" encoding="utf-8"?>
<formControlPr xmlns="http://schemas.microsoft.com/office/spreadsheetml/2009/9/main" objectType="CheckBox" lockText="1" noThreeD="1"/>
</file>

<file path=xl/ctrlProps/ctrlProp189.xml><?xml version="1.0" encoding="utf-8"?>
<formControlPr xmlns="http://schemas.microsoft.com/office/spreadsheetml/2009/9/main" objectType="CheckBox" lockText="1" noThreeD="1"/>
</file>

<file path=xl/ctrlProps/ctrlProp19.xml><?xml version="1.0" encoding="utf-8"?>
<formControlPr xmlns="http://schemas.microsoft.com/office/spreadsheetml/2009/9/main" objectType="CheckBox" lockText="1" noThreeD="1"/>
</file>

<file path=xl/ctrlProps/ctrlProp190.xml><?xml version="1.0" encoding="utf-8"?>
<formControlPr xmlns="http://schemas.microsoft.com/office/spreadsheetml/2009/9/main" objectType="CheckBox" lockText="1" noThreeD="1"/>
</file>

<file path=xl/ctrlProps/ctrlProp191.xml><?xml version="1.0" encoding="utf-8"?>
<formControlPr xmlns="http://schemas.microsoft.com/office/spreadsheetml/2009/9/main" objectType="CheckBox" lockText="1" noThreeD="1"/>
</file>

<file path=xl/ctrlProps/ctrlProp192.xml><?xml version="1.0" encoding="utf-8"?>
<formControlPr xmlns="http://schemas.microsoft.com/office/spreadsheetml/2009/9/main" objectType="CheckBox" lockText="1" noThreeD="1"/>
</file>

<file path=xl/ctrlProps/ctrlProp193.xml><?xml version="1.0" encoding="utf-8"?>
<formControlPr xmlns="http://schemas.microsoft.com/office/spreadsheetml/2009/9/main" objectType="CheckBox" lockText="1" noThreeD="1"/>
</file>

<file path=xl/ctrlProps/ctrlProp194.xml><?xml version="1.0" encoding="utf-8"?>
<formControlPr xmlns="http://schemas.microsoft.com/office/spreadsheetml/2009/9/main" objectType="CheckBox" checked="Checked" lockText="1" noThreeD="1"/>
</file>

<file path=xl/ctrlProps/ctrlProp195.xml><?xml version="1.0" encoding="utf-8"?>
<formControlPr xmlns="http://schemas.microsoft.com/office/spreadsheetml/2009/9/main" objectType="CheckBox" lockText="1" noThreeD="1"/>
</file>

<file path=xl/ctrlProps/ctrlProp196.xml><?xml version="1.0" encoding="utf-8"?>
<formControlPr xmlns="http://schemas.microsoft.com/office/spreadsheetml/2009/9/main" objectType="CheckBox" lockText="1" noThreeD="1"/>
</file>

<file path=xl/ctrlProps/ctrlProp197.xml><?xml version="1.0" encoding="utf-8"?>
<formControlPr xmlns="http://schemas.microsoft.com/office/spreadsheetml/2009/9/main" objectType="CheckBox" lockText="1" noThreeD="1"/>
</file>

<file path=xl/ctrlProps/ctrlProp198.xml><?xml version="1.0" encoding="utf-8"?>
<formControlPr xmlns="http://schemas.microsoft.com/office/spreadsheetml/2009/9/main" objectType="CheckBox" lockText="1" noThreeD="1"/>
</file>

<file path=xl/ctrlProps/ctrlProp199.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20.xml><?xml version="1.0" encoding="utf-8"?>
<formControlPr xmlns="http://schemas.microsoft.com/office/spreadsheetml/2009/9/main" objectType="CheckBox" lockText="1" noThreeD="1"/>
</file>

<file path=xl/ctrlProps/ctrlProp200.xml><?xml version="1.0" encoding="utf-8"?>
<formControlPr xmlns="http://schemas.microsoft.com/office/spreadsheetml/2009/9/main" objectType="CheckBox" lockText="1" noThreeD="1"/>
</file>

<file path=xl/ctrlProps/ctrlProp201.xml><?xml version="1.0" encoding="utf-8"?>
<formControlPr xmlns="http://schemas.microsoft.com/office/spreadsheetml/2009/9/main" objectType="CheckBox" lockText="1" noThreeD="1"/>
</file>

<file path=xl/ctrlProps/ctrlProp202.xml><?xml version="1.0" encoding="utf-8"?>
<formControlPr xmlns="http://schemas.microsoft.com/office/spreadsheetml/2009/9/main" objectType="CheckBox" lockText="1" noThreeD="1"/>
</file>

<file path=xl/ctrlProps/ctrlProp203.xml><?xml version="1.0" encoding="utf-8"?>
<formControlPr xmlns="http://schemas.microsoft.com/office/spreadsheetml/2009/9/main" objectType="CheckBox" lockText="1" noThreeD="1"/>
</file>

<file path=xl/ctrlProps/ctrlProp204.xml><?xml version="1.0" encoding="utf-8"?>
<formControlPr xmlns="http://schemas.microsoft.com/office/spreadsheetml/2009/9/main" objectType="CheckBox" lockText="1" noThreeD="1"/>
</file>

<file path=xl/ctrlProps/ctrlProp205.xml><?xml version="1.0" encoding="utf-8"?>
<formControlPr xmlns="http://schemas.microsoft.com/office/spreadsheetml/2009/9/main" objectType="CheckBox" lockText="1" noThreeD="1"/>
</file>

<file path=xl/ctrlProps/ctrlProp206.xml><?xml version="1.0" encoding="utf-8"?>
<formControlPr xmlns="http://schemas.microsoft.com/office/spreadsheetml/2009/9/main" objectType="CheckBox" lockText="1" noThreeD="1"/>
</file>

<file path=xl/ctrlProps/ctrlProp207.xml><?xml version="1.0" encoding="utf-8"?>
<formControlPr xmlns="http://schemas.microsoft.com/office/spreadsheetml/2009/9/main" objectType="CheckBox" lockText="1" noThreeD="1"/>
</file>

<file path=xl/ctrlProps/ctrlProp208.xml><?xml version="1.0" encoding="utf-8"?>
<formControlPr xmlns="http://schemas.microsoft.com/office/spreadsheetml/2009/9/main" objectType="CheckBox" lockText="1" noThreeD="1"/>
</file>

<file path=xl/ctrlProps/ctrlProp209.xml><?xml version="1.0" encoding="utf-8"?>
<formControlPr xmlns="http://schemas.microsoft.com/office/spreadsheetml/2009/9/main" objectType="CheckBox" lockText="1" noThreeD="1"/>
</file>

<file path=xl/ctrlProps/ctrlProp21.xml><?xml version="1.0" encoding="utf-8"?>
<formControlPr xmlns="http://schemas.microsoft.com/office/spreadsheetml/2009/9/main" objectType="CheckBox" lockText="1" noThreeD="1"/>
</file>

<file path=xl/ctrlProps/ctrlProp210.xml><?xml version="1.0" encoding="utf-8"?>
<formControlPr xmlns="http://schemas.microsoft.com/office/spreadsheetml/2009/9/main" objectType="CheckBox" lockText="1" noThreeD="1"/>
</file>

<file path=xl/ctrlProps/ctrlProp211.xml><?xml version="1.0" encoding="utf-8"?>
<formControlPr xmlns="http://schemas.microsoft.com/office/spreadsheetml/2009/9/main" objectType="CheckBox" lockText="1" noThreeD="1"/>
</file>

<file path=xl/ctrlProps/ctrlProp212.xml><?xml version="1.0" encoding="utf-8"?>
<formControlPr xmlns="http://schemas.microsoft.com/office/spreadsheetml/2009/9/main" objectType="CheckBox" lockText="1" noThreeD="1"/>
</file>

<file path=xl/ctrlProps/ctrlProp213.xml><?xml version="1.0" encoding="utf-8"?>
<formControlPr xmlns="http://schemas.microsoft.com/office/spreadsheetml/2009/9/main" objectType="CheckBox" lockText="1" noThreeD="1"/>
</file>

<file path=xl/ctrlProps/ctrlProp214.xml><?xml version="1.0" encoding="utf-8"?>
<formControlPr xmlns="http://schemas.microsoft.com/office/spreadsheetml/2009/9/main" objectType="CheckBox" lockText="1" noThreeD="1"/>
</file>

<file path=xl/ctrlProps/ctrlProp215.xml><?xml version="1.0" encoding="utf-8"?>
<formControlPr xmlns="http://schemas.microsoft.com/office/spreadsheetml/2009/9/main" objectType="CheckBox" lockText="1" noThreeD="1"/>
</file>

<file path=xl/ctrlProps/ctrlProp216.xml><?xml version="1.0" encoding="utf-8"?>
<formControlPr xmlns="http://schemas.microsoft.com/office/spreadsheetml/2009/9/main" objectType="CheckBox" lockText="1" noThreeD="1"/>
</file>

<file path=xl/ctrlProps/ctrlProp217.xml><?xml version="1.0" encoding="utf-8"?>
<formControlPr xmlns="http://schemas.microsoft.com/office/spreadsheetml/2009/9/main" objectType="CheckBox" lockText="1" noThreeD="1"/>
</file>

<file path=xl/ctrlProps/ctrlProp218.xml><?xml version="1.0" encoding="utf-8"?>
<formControlPr xmlns="http://schemas.microsoft.com/office/spreadsheetml/2009/9/main" objectType="CheckBox" checked="Checked" lockText="1" noThreeD="1"/>
</file>

<file path=xl/ctrlProps/ctrlProp219.xml><?xml version="1.0" encoding="utf-8"?>
<formControlPr xmlns="http://schemas.microsoft.com/office/spreadsheetml/2009/9/main" objectType="CheckBox" lockText="1" noThreeD="1"/>
</file>

<file path=xl/ctrlProps/ctrlProp22.xml><?xml version="1.0" encoding="utf-8"?>
<formControlPr xmlns="http://schemas.microsoft.com/office/spreadsheetml/2009/9/main" objectType="CheckBox" lockText="1" noThreeD="1"/>
</file>

<file path=xl/ctrlProps/ctrlProp220.xml><?xml version="1.0" encoding="utf-8"?>
<formControlPr xmlns="http://schemas.microsoft.com/office/spreadsheetml/2009/9/main" objectType="CheckBox" lockText="1" noThreeD="1"/>
</file>

<file path=xl/ctrlProps/ctrlProp221.xml><?xml version="1.0" encoding="utf-8"?>
<formControlPr xmlns="http://schemas.microsoft.com/office/spreadsheetml/2009/9/main" objectType="CheckBox" lockText="1" noThreeD="1"/>
</file>

<file path=xl/ctrlProps/ctrlProp222.xml><?xml version="1.0" encoding="utf-8"?>
<formControlPr xmlns="http://schemas.microsoft.com/office/spreadsheetml/2009/9/main" objectType="CheckBox" lockText="1" noThreeD="1"/>
</file>

<file path=xl/ctrlProps/ctrlProp223.xml><?xml version="1.0" encoding="utf-8"?>
<formControlPr xmlns="http://schemas.microsoft.com/office/spreadsheetml/2009/9/main" objectType="CheckBox" lockText="1" noThreeD="1"/>
</file>

<file path=xl/ctrlProps/ctrlProp224.xml><?xml version="1.0" encoding="utf-8"?>
<formControlPr xmlns="http://schemas.microsoft.com/office/spreadsheetml/2009/9/main" objectType="CheckBox" lockText="1" noThreeD="1"/>
</file>

<file path=xl/ctrlProps/ctrlProp225.xml><?xml version="1.0" encoding="utf-8"?>
<formControlPr xmlns="http://schemas.microsoft.com/office/spreadsheetml/2009/9/main" objectType="CheckBox" lockText="1" noThreeD="1"/>
</file>

<file path=xl/ctrlProps/ctrlProp226.xml><?xml version="1.0" encoding="utf-8"?>
<formControlPr xmlns="http://schemas.microsoft.com/office/spreadsheetml/2009/9/main" objectType="CheckBox" lockText="1" noThreeD="1"/>
</file>

<file path=xl/ctrlProps/ctrlProp227.xml><?xml version="1.0" encoding="utf-8"?>
<formControlPr xmlns="http://schemas.microsoft.com/office/spreadsheetml/2009/9/main" objectType="CheckBox" lockText="1" noThreeD="1"/>
</file>

<file path=xl/ctrlProps/ctrlProp228.xml><?xml version="1.0" encoding="utf-8"?>
<formControlPr xmlns="http://schemas.microsoft.com/office/spreadsheetml/2009/9/main" objectType="CheckBox" lockText="1" noThreeD="1"/>
</file>

<file path=xl/ctrlProps/ctrlProp229.xml><?xml version="1.0" encoding="utf-8"?>
<formControlPr xmlns="http://schemas.microsoft.com/office/spreadsheetml/2009/9/main" objectType="CheckBox" lockText="1" noThreeD="1"/>
</file>

<file path=xl/ctrlProps/ctrlProp23.xml><?xml version="1.0" encoding="utf-8"?>
<formControlPr xmlns="http://schemas.microsoft.com/office/spreadsheetml/2009/9/main" objectType="CheckBox" lockText="1" noThreeD="1"/>
</file>

<file path=xl/ctrlProps/ctrlProp230.xml><?xml version="1.0" encoding="utf-8"?>
<formControlPr xmlns="http://schemas.microsoft.com/office/spreadsheetml/2009/9/main" objectType="CheckBox" lockText="1" noThreeD="1"/>
</file>

<file path=xl/ctrlProps/ctrlProp231.xml><?xml version="1.0" encoding="utf-8"?>
<formControlPr xmlns="http://schemas.microsoft.com/office/spreadsheetml/2009/9/main" objectType="CheckBox" lockText="1" noThreeD="1"/>
</file>

<file path=xl/ctrlProps/ctrlProp232.xml><?xml version="1.0" encoding="utf-8"?>
<formControlPr xmlns="http://schemas.microsoft.com/office/spreadsheetml/2009/9/main" objectType="CheckBox" lockText="1" noThreeD="1"/>
</file>

<file path=xl/ctrlProps/ctrlProp233.xml><?xml version="1.0" encoding="utf-8"?>
<formControlPr xmlns="http://schemas.microsoft.com/office/spreadsheetml/2009/9/main" objectType="CheckBox" lockText="1" noThreeD="1"/>
</file>

<file path=xl/ctrlProps/ctrlProp234.xml><?xml version="1.0" encoding="utf-8"?>
<formControlPr xmlns="http://schemas.microsoft.com/office/spreadsheetml/2009/9/main" objectType="CheckBox" lockText="1" noThreeD="1"/>
</file>

<file path=xl/ctrlProps/ctrlProp235.xml><?xml version="1.0" encoding="utf-8"?>
<formControlPr xmlns="http://schemas.microsoft.com/office/spreadsheetml/2009/9/main" objectType="CheckBox" lockText="1" noThreeD="1"/>
</file>

<file path=xl/ctrlProps/ctrlProp236.xml><?xml version="1.0" encoding="utf-8"?>
<formControlPr xmlns="http://schemas.microsoft.com/office/spreadsheetml/2009/9/main" objectType="CheckBox" lockText="1" noThreeD="1"/>
</file>

<file path=xl/ctrlProps/ctrlProp237.xml><?xml version="1.0" encoding="utf-8"?>
<formControlPr xmlns="http://schemas.microsoft.com/office/spreadsheetml/2009/9/main" objectType="CheckBox" lockText="1" noThreeD="1"/>
</file>

<file path=xl/ctrlProps/ctrlProp238.xml><?xml version="1.0" encoding="utf-8"?>
<formControlPr xmlns="http://schemas.microsoft.com/office/spreadsheetml/2009/9/main" objectType="CheckBox" lockText="1" noThreeD="1"/>
</file>

<file path=xl/ctrlProps/ctrlProp239.xml><?xml version="1.0" encoding="utf-8"?>
<formControlPr xmlns="http://schemas.microsoft.com/office/spreadsheetml/2009/9/main" objectType="CheckBox" lockText="1" noThreeD="1"/>
</file>

<file path=xl/ctrlProps/ctrlProp24.xml><?xml version="1.0" encoding="utf-8"?>
<formControlPr xmlns="http://schemas.microsoft.com/office/spreadsheetml/2009/9/main" objectType="CheckBox" lockText="1" noThreeD="1"/>
</file>

<file path=xl/ctrlProps/ctrlProp240.xml><?xml version="1.0" encoding="utf-8"?>
<formControlPr xmlns="http://schemas.microsoft.com/office/spreadsheetml/2009/9/main" objectType="CheckBox" lockText="1" noThreeD="1"/>
</file>

<file path=xl/ctrlProps/ctrlProp241.xml><?xml version="1.0" encoding="utf-8"?>
<formControlPr xmlns="http://schemas.microsoft.com/office/spreadsheetml/2009/9/main" objectType="CheckBox" lockText="1" noThreeD="1"/>
</file>

<file path=xl/ctrlProps/ctrlProp242.xml><?xml version="1.0" encoding="utf-8"?>
<formControlPr xmlns="http://schemas.microsoft.com/office/spreadsheetml/2009/9/main" objectType="CheckBox" lockText="1" noThreeD="1"/>
</file>

<file path=xl/ctrlProps/ctrlProp243.xml><?xml version="1.0" encoding="utf-8"?>
<formControlPr xmlns="http://schemas.microsoft.com/office/spreadsheetml/2009/9/main" objectType="CheckBox" lockText="1" noThreeD="1"/>
</file>

<file path=xl/ctrlProps/ctrlProp244.xml><?xml version="1.0" encoding="utf-8"?>
<formControlPr xmlns="http://schemas.microsoft.com/office/spreadsheetml/2009/9/main" objectType="CheckBox" checked="Checked" lockText="1" noThreeD="1"/>
</file>

<file path=xl/ctrlProps/ctrlProp245.xml><?xml version="1.0" encoding="utf-8"?>
<formControlPr xmlns="http://schemas.microsoft.com/office/spreadsheetml/2009/9/main" objectType="CheckBox" lockText="1" noThreeD="1"/>
</file>

<file path=xl/ctrlProps/ctrlProp246.xml><?xml version="1.0" encoding="utf-8"?>
<formControlPr xmlns="http://schemas.microsoft.com/office/spreadsheetml/2009/9/main" objectType="CheckBox" lockText="1" noThreeD="1"/>
</file>

<file path=xl/ctrlProps/ctrlProp247.xml><?xml version="1.0" encoding="utf-8"?>
<formControlPr xmlns="http://schemas.microsoft.com/office/spreadsheetml/2009/9/main" objectType="CheckBox" lockText="1" noThreeD="1"/>
</file>

<file path=xl/ctrlProps/ctrlProp248.xml><?xml version="1.0" encoding="utf-8"?>
<formControlPr xmlns="http://schemas.microsoft.com/office/spreadsheetml/2009/9/main" objectType="CheckBox" lockText="1" noThreeD="1"/>
</file>

<file path=xl/ctrlProps/ctrlProp249.xml><?xml version="1.0" encoding="utf-8"?>
<formControlPr xmlns="http://schemas.microsoft.com/office/spreadsheetml/2009/9/main" objectType="CheckBox" lockText="1" noThreeD="1"/>
</file>

<file path=xl/ctrlProps/ctrlProp25.xml><?xml version="1.0" encoding="utf-8"?>
<formControlPr xmlns="http://schemas.microsoft.com/office/spreadsheetml/2009/9/main" objectType="CheckBox" lockText="1" noThreeD="1"/>
</file>

<file path=xl/ctrlProps/ctrlProp250.xml><?xml version="1.0" encoding="utf-8"?>
<formControlPr xmlns="http://schemas.microsoft.com/office/spreadsheetml/2009/9/main" objectType="CheckBox" lockText="1" noThreeD="1"/>
</file>

<file path=xl/ctrlProps/ctrlProp251.xml><?xml version="1.0" encoding="utf-8"?>
<formControlPr xmlns="http://schemas.microsoft.com/office/spreadsheetml/2009/9/main" objectType="CheckBox" lockText="1" noThreeD="1"/>
</file>

<file path=xl/ctrlProps/ctrlProp252.xml><?xml version="1.0" encoding="utf-8"?>
<formControlPr xmlns="http://schemas.microsoft.com/office/spreadsheetml/2009/9/main" objectType="CheckBox" lockText="1" noThreeD="1"/>
</file>

<file path=xl/ctrlProps/ctrlProp253.xml><?xml version="1.0" encoding="utf-8"?>
<formControlPr xmlns="http://schemas.microsoft.com/office/spreadsheetml/2009/9/main" objectType="CheckBox" lockText="1" noThreeD="1"/>
</file>

<file path=xl/ctrlProps/ctrlProp254.xml><?xml version="1.0" encoding="utf-8"?>
<formControlPr xmlns="http://schemas.microsoft.com/office/spreadsheetml/2009/9/main" objectType="CheckBox" lockText="1" noThreeD="1"/>
</file>

<file path=xl/ctrlProps/ctrlProp255.xml><?xml version="1.0" encoding="utf-8"?>
<formControlPr xmlns="http://schemas.microsoft.com/office/spreadsheetml/2009/9/main" objectType="CheckBox" lockText="1" noThreeD="1"/>
</file>

<file path=xl/ctrlProps/ctrlProp256.xml><?xml version="1.0" encoding="utf-8"?>
<formControlPr xmlns="http://schemas.microsoft.com/office/spreadsheetml/2009/9/main" objectType="CheckBox" lockText="1" noThreeD="1"/>
</file>

<file path=xl/ctrlProps/ctrlProp257.xml><?xml version="1.0" encoding="utf-8"?>
<formControlPr xmlns="http://schemas.microsoft.com/office/spreadsheetml/2009/9/main" objectType="CheckBox" lockText="1" noThreeD="1"/>
</file>

<file path=xl/ctrlProps/ctrlProp258.xml><?xml version="1.0" encoding="utf-8"?>
<formControlPr xmlns="http://schemas.microsoft.com/office/spreadsheetml/2009/9/main" objectType="CheckBox" lockText="1" noThreeD="1"/>
</file>

<file path=xl/ctrlProps/ctrlProp259.xml><?xml version="1.0" encoding="utf-8"?>
<formControlPr xmlns="http://schemas.microsoft.com/office/spreadsheetml/2009/9/main" objectType="CheckBox" lockText="1" noThreeD="1"/>
</file>

<file path=xl/ctrlProps/ctrlProp26.xml><?xml version="1.0" encoding="utf-8"?>
<formControlPr xmlns="http://schemas.microsoft.com/office/spreadsheetml/2009/9/main" objectType="CheckBox" lockText="1" noThreeD="1"/>
</file>

<file path=xl/ctrlProps/ctrlProp260.xml><?xml version="1.0" encoding="utf-8"?>
<formControlPr xmlns="http://schemas.microsoft.com/office/spreadsheetml/2009/9/main" objectType="CheckBox" lockText="1" noThreeD="1"/>
</file>

<file path=xl/ctrlProps/ctrlProp261.xml><?xml version="1.0" encoding="utf-8"?>
<formControlPr xmlns="http://schemas.microsoft.com/office/spreadsheetml/2009/9/main" objectType="CheckBox" lockText="1" noThreeD="1"/>
</file>

<file path=xl/ctrlProps/ctrlProp262.xml><?xml version="1.0" encoding="utf-8"?>
<formControlPr xmlns="http://schemas.microsoft.com/office/spreadsheetml/2009/9/main" objectType="CheckBox" lockText="1" noThreeD="1"/>
</file>

<file path=xl/ctrlProps/ctrlProp263.xml><?xml version="1.0" encoding="utf-8"?>
<formControlPr xmlns="http://schemas.microsoft.com/office/spreadsheetml/2009/9/main" objectType="CheckBox" lockText="1" noThreeD="1"/>
</file>

<file path=xl/ctrlProps/ctrlProp264.xml><?xml version="1.0" encoding="utf-8"?>
<formControlPr xmlns="http://schemas.microsoft.com/office/spreadsheetml/2009/9/main" objectType="CheckBox" lockText="1" noThreeD="1"/>
</file>

<file path=xl/ctrlProps/ctrlProp265.xml><?xml version="1.0" encoding="utf-8"?>
<formControlPr xmlns="http://schemas.microsoft.com/office/spreadsheetml/2009/9/main" objectType="CheckBox" lockText="1" noThreeD="1"/>
</file>

<file path=xl/ctrlProps/ctrlProp266.xml><?xml version="1.0" encoding="utf-8"?>
<formControlPr xmlns="http://schemas.microsoft.com/office/spreadsheetml/2009/9/main" objectType="CheckBox" lockText="1" noThreeD="1"/>
</file>

<file path=xl/ctrlProps/ctrlProp267.xml><?xml version="1.0" encoding="utf-8"?>
<formControlPr xmlns="http://schemas.microsoft.com/office/spreadsheetml/2009/9/main" objectType="CheckBox" lockText="1" noThreeD="1"/>
</file>

<file path=xl/ctrlProps/ctrlProp268.xml><?xml version="1.0" encoding="utf-8"?>
<formControlPr xmlns="http://schemas.microsoft.com/office/spreadsheetml/2009/9/main" objectType="CheckBox" lockText="1" noThreeD="1"/>
</file>

<file path=xl/ctrlProps/ctrlProp269.xml><?xml version="1.0" encoding="utf-8"?>
<formControlPr xmlns="http://schemas.microsoft.com/office/spreadsheetml/2009/9/main" objectType="CheckBox" lockText="1" noThreeD="1"/>
</file>

<file path=xl/ctrlProps/ctrlProp27.xml><?xml version="1.0" encoding="utf-8"?>
<formControlPr xmlns="http://schemas.microsoft.com/office/spreadsheetml/2009/9/main" objectType="CheckBox" lockText="1" noThreeD="1"/>
</file>

<file path=xl/ctrlProps/ctrlProp270.xml><?xml version="1.0" encoding="utf-8"?>
<formControlPr xmlns="http://schemas.microsoft.com/office/spreadsheetml/2009/9/main" objectType="CheckBox" lockText="1" noThreeD="1"/>
</file>

<file path=xl/ctrlProps/ctrlProp271.xml><?xml version="1.0" encoding="utf-8"?>
<formControlPr xmlns="http://schemas.microsoft.com/office/spreadsheetml/2009/9/main" objectType="CheckBox" lockText="1" noThreeD="1"/>
</file>

<file path=xl/ctrlProps/ctrlProp272.xml><?xml version="1.0" encoding="utf-8"?>
<formControlPr xmlns="http://schemas.microsoft.com/office/spreadsheetml/2009/9/main" objectType="CheckBox" checked="Checked" lockText="1" noThreeD="1"/>
</file>

<file path=xl/ctrlProps/ctrlProp273.xml><?xml version="1.0" encoding="utf-8"?>
<formControlPr xmlns="http://schemas.microsoft.com/office/spreadsheetml/2009/9/main" objectType="CheckBox" lockText="1" noThreeD="1"/>
</file>

<file path=xl/ctrlProps/ctrlProp274.xml><?xml version="1.0" encoding="utf-8"?>
<formControlPr xmlns="http://schemas.microsoft.com/office/spreadsheetml/2009/9/main" objectType="CheckBox" lockText="1" noThreeD="1"/>
</file>

<file path=xl/ctrlProps/ctrlProp275.xml><?xml version="1.0" encoding="utf-8"?>
<formControlPr xmlns="http://schemas.microsoft.com/office/spreadsheetml/2009/9/main" objectType="CheckBox" lockText="1" noThreeD="1"/>
</file>

<file path=xl/ctrlProps/ctrlProp276.xml><?xml version="1.0" encoding="utf-8"?>
<formControlPr xmlns="http://schemas.microsoft.com/office/spreadsheetml/2009/9/main" objectType="CheckBox" lockText="1" noThreeD="1"/>
</file>

<file path=xl/ctrlProps/ctrlProp277.xml><?xml version="1.0" encoding="utf-8"?>
<formControlPr xmlns="http://schemas.microsoft.com/office/spreadsheetml/2009/9/main" objectType="CheckBox" lockText="1" noThreeD="1"/>
</file>

<file path=xl/ctrlProps/ctrlProp278.xml><?xml version="1.0" encoding="utf-8"?>
<formControlPr xmlns="http://schemas.microsoft.com/office/spreadsheetml/2009/9/main" objectType="CheckBox" lockText="1" noThreeD="1"/>
</file>

<file path=xl/ctrlProps/ctrlProp279.xml><?xml version="1.0" encoding="utf-8"?>
<formControlPr xmlns="http://schemas.microsoft.com/office/spreadsheetml/2009/9/main" objectType="CheckBox" lockText="1" noThreeD="1"/>
</file>

<file path=xl/ctrlProps/ctrlProp28.xml><?xml version="1.0" encoding="utf-8"?>
<formControlPr xmlns="http://schemas.microsoft.com/office/spreadsheetml/2009/9/main" objectType="CheckBox" lockText="1" noThreeD="1"/>
</file>

<file path=xl/ctrlProps/ctrlProp280.xml><?xml version="1.0" encoding="utf-8"?>
<formControlPr xmlns="http://schemas.microsoft.com/office/spreadsheetml/2009/9/main" objectType="CheckBox" lockText="1" noThreeD="1"/>
</file>

<file path=xl/ctrlProps/ctrlProp281.xml><?xml version="1.0" encoding="utf-8"?>
<formControlPr xmlns="http://schemas.microsoft.com/office/spreadsheetml/2009/9/main" objectType="CheckBox" lockText="1" noThreeD="1"/>
</file>

<file path=xl/ctrlProps/ctrlProp282.xml><?xml version="1.0" encoding="utf-8"?>
<formControlPr xmlns="http://schemas.microsoft.com/office/spreadsheetml/2009/9/main" objectType="CheckBox" lockText="1" noThreeD="1"/>
</file>

<file path=xl/ctrlProps/ctrlProp283.xml><?xml version="1.0" encoding="utf-8"?>
<formControlPr xmlns="http://schemas.microsoft.com/office/spreadsheetml/2009/9/main" objectType="CheckBox" lockText="1" noThreeD="1"/>
</file>

<file path=xl/ctrlProps/ctrlProp284.xml><?xml version="1.0" encoding="utf-8"?>
<formControlPr xmlns="http://schemas.microsoft.com/office/spreadsheetml/2009/9/main" objectType="CheckBox" lockText="1" noThreeD="1"/>
</file>

<file path=xl/ctrlProps/ctrlProp285.xml><?xml version="1.0" encoding="utf-8"?>
<formControlPr xmlns="http://schemas.microsoft.com/office/spreadsheetml/2009/9/main" objectType="CheckBox" lockText="1" noThreeD="1"/>
</file>

<file path=xl/ctrlProps/ctrlProp286.xml><?xml version="1.0" encoding="utf-8"?>
<formControlPr xmlns="http://schemas.microsoft.com/office/spreadsheetml/2009/9/main" objectType="CheckBox" lockText="1" noThreeD="1"/>
</file>

<file path=xl/ctrlProps/ctrlProp287.xml><?xml version="1.0" encoding="utf-8"?>
<formControlPr xmlns="http://schemas.microsoft.com/office/spreadsheetml/2009/9/main" objectType="CheckBox" lockText="1" noThreeD="1"/>
</file>

<file path=xl/ctrlProps/ctrlProp288.xml><?xml version="1.0" encoding="utf-8"?>
<formControlPr xmlns="http://schemas.microsoft.com/office/spreadsheetml/2009/9/main" objectType="CheckBox" lockText="1" noThreeD="1"/>
</file>

<file path=xl/ctrlProps/ctrlProp289.xml><?xml version="1.0" encoding="utf-8"?>
<formControlPr xmlns="http://schemas.microsoft.com/office/spreadsheetml/2009/9/main" objectType="CheckBox" lockText="1" noThreeD="1"/>
</file>

<file path=xl/ctrlProps/ctrlProp29.xml><?xml version="1.0" encoding="utf-8"?>
<formControlPr xmlns="http://schemas.microsoft.com/office/spreadsheetml/2009/9/main" objectType="CheckBox" lockText="1" noThreeD="1"/>
</file>

<file path=xl/ctrlProps/ctrlProp290.xml><?xml version="1.0" encoding="utf-8"?>
<formControlPr xmlns="http://schemas.microsoft.com/office/spreadsheetml/2009/9/main" objectType="CheckBox" lockText="1" noThreeD="1"/>
</file>

<file path=xl/ctrlProps/ctrlProp291.xml><?xml version="1.0" encoding="utf-8"?>
<formControlPr xmlns="http://schemas.microsoft.com/office/spreadsheetml/2009/9/main" objectType="CheckBox" lockText="1" noThreeD="1"/>
</file>

<file path=xl/ctrlProps/ctrlProp292.xml><?xml version="1.0" encoding="utf-8"?>
<formControlPr xmlns="http://schemas.microsoft.com/office/spreadsheetml/2009/9/main" objectType="CheckBox" lockText="1" noThreeD="1"/>
</file>

<file path=xl/ctrlProps/ctrlProp293.xml><?xml version="1.0" encoding="utf-8"?>
<formControlPr xmlns="http://schemas.microsoft.com/office/spreadsheetml/2009/9/main" objectType="CheckBox" lockText="1" noThreeD="1"/>
</file>

<file path=xl/ctrlProps/ctrlProp294.xml><?xml version="1.0" encoding="utf-8"?>
<formControlPr xmlns="http://schemas.microsoft.com/office/spreadsheetml/2009/9/main" objectType="CheckBox" lockText="1" noThreeD="1"/>
</file>

<file path=xl/ctrlProps/ctrlProp295.xml><?xml version="1.0" encoding="utf-8"?>
<formControlPr xmlns="http://schemas.microsoft.com/office/spreadsheetml/2009/9/main" objectType="CheckBox" lockText="1" noThreeD="1"/>
</file>

<file path=xl/ctrlProps/ctrlProp296.xml><?xml version="1.0" encoding="utf-8"?>
<formControlPr xmlns="http://schemas.microsoft.com/office/spreadsheetml/2009/9/main" objectType="CheckBox" lockText="1" noThreeD="1"/>
</file>

<file path=xl/ctrlProps/ctrlProp297.xml><?xml version="1.0" encoding="utf-8"?>
<formControlPr xmlns="http://schemas.microsoft.com/office/spreadsheetml/2009/9/main" objectType="CheckBox" lockText="1" noThreeD="1"/>
</file>

<file path=xl/ctrlProps/ctrlProp298.xml><?xml version="1.0" encoding="utf-8"?>
<formControlPr xmlns="http://schemas.microsoft.com/office/spreadsheetml/2009/9/main" objectType="CheckBox" lockText="1" noThreeD="1"/>
</file>

<file path=xl/ctrlProps/ctrlProp299.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ctrlProps/ctrlProp30.xml><?xml version="1.0" encoding="utf-8"?>
<formControlPr xmlns="http://schemas.microsoft.com/office/spreadsheetml/2009/9/main" objectType="CheckBox" lockText="1" noThreeD="1"/>
</file>

<file path=xl/ctrlProps/ctrlProp300.xml><?xml version="1.0" encoding="utf-8"?>
<formControlPr xmlns="http://schemas.microsoft.com/office/spreadsheetml/2009/9/main" objectType="CheckBox" lockText="1" noThreeD="1"/>
</file>

<file path=xl/ctrlProps/ctrlProp301.xml><?xml version="1.0" encoding="utf-8"?>
<formControlPr xmlns="http://schemas.microsoft.com/office/spreadsheetml/2009/9/main" objectType="CheckBox" lockText="1" noThreeD="1"/>
</file>

<file path=xl/ctrlProps/ctrlProp302.xml><?xml version="1.0" encoding="utf-8"?>
<formControlPr xmlns="http://schemas.microsoft.com/office/spreadsheetml/2009/9/main" objectType="CheckBox" checked="Checked" lockText="1" noThreeD="1"/>
</file>

<file path=xl/ctrlProps/ctrlProp303.xml><?xml version="1.0" encoding="utf-8"?>
<formControlPr xmlns="http://schemas.microsoft.com/office/spreadsheetml/2009/9/main" objectType="CheckBox" lockText="1" noThreeD="1"/>
</file>

<file path=xl/ctrlProps/ctrlProp304.xml><?xml version="1.0" encoding="utf-8"?>
<formControlPr xmlns="http://schemas.microsoft.com/office/spreadsheetml/2009/9/main" objectType="CheckBox" lockText="1" noThreeD="1"/>
</file>

<file path=xl/ctrlProps/ctrlProp305.xml><?xml version="1.0" encoding="utf-8"?>
<formControlPr xmlns="http://schemas.microsoft.com/office/spreadsheetml/2009/9/main" objectType="CheckBox" lockText="1" noThreeD="1"/>
</file>

<file path=xl/ctrlProps/ctrlProp306.xml><?xml version="1.0" encoding="utf-8"?>
<formControlPr xmlns="http://schemas.microsoft.com/office/spreadsheetml/2009/9/main" objectType="CheckBox" lockText="1" noThreeD="1"/>
</file>

<file path=xl/ctrlProps/ctrlProp307.xml><?xml version="1.0" encoding="utf-8"?>
<formControlPr xmlns="http://schemas.microsoft.com/office/spreadsheetml/2009/9/main" objectType="CheckBox" lockText="1" noThreeD="1"/>
</file>

<file path=xl/ctrlProps/ctrlProp308.xml><?xml version="1.0" encoding="utf-8"?>
<formControlPr xmlns="http://schemas.microsoft.com/office/spreadsheetml/2009/9/main" objectType="CheckBox" lockText="1" noThreeD="1"/>
</file>

<file path=xl/ctrlProps/ctrlProp309.xml><?xml version="1.0" encoding="utf-8"?>
<formControlPr xmlns="http://schemas.microsoft.com/office/spreadsheetml/2009/9/main" objectType="CheckBox" lockText="1" noThreeD="1"/>
</file>

<file path=xl/ctrlProps/ctrlProp31.xml><?xml version="1.0" encoding="utf-8"?>
<formControlPr xmlns="http://schemas.microsoft.com/office/spreadsheetml/2009/9/main" objectType="CheckBox" lockText="1" noThreeD="1"/>
</file>

<file path=xl/ctrlProps/ctrlProp310.xml><?xml version="1.0" encoding="utf-8"?>
<formControlPr xmlns="http://schemas.microsoft.com/office/spreadsheetml/2009/9/main" objectType="CheckBox" lockText="1" noThreeD="1"/>
</file>

<file path=xl/ctrlProps/ctrlProp311.xml><?xml version="1.0" encoding="utf-8"?>
<formControlPr xmlns="http://schemas.microsoft.com/office/spreadsheetml/2009/9/main" objectType="CheckBox" lockText="1" noThreeD="1"/>
</file>

<file path=xl/ctrlProps/ctrlProp312.xml><?xml version="1.0" encoding="utf-8"?>
<formControlPr xmlns="http://schemas.microsoft.com/office/spreadsheetml/2009/9/main" objectType="CheckBox" lockText="1" noThreeD="1"/>
</file>

<file path=xl/ctrlProps/ctrlProp313.xml><?xml version="1.0" encoding="utf-8"?>
<formControlPr xmlns="http://schemas.microsoft.com/office/spreadsheetml/2009/9/main" objectType="CheckBox" lockText="1" noThreeD="1"/>
</file>

<file path=xl/ctrlProps/ctrlProp314.xml><?xml version="1.0" encoding="utf-8"?>
<formControlPr xmlns="http://schemas.microsoft.com/office/spreadsheetml/2009/9/main" objectType="CheckBox" lockText="1" noThreeD="1"/>
</file>

<file path=xl/ctrlProps/ctrlProp315.xml><?xml version="1.0" encoding="utf-8"?>
<formControlPr xmlns="http://schemas.microsoft.com/office/spreadsheetml/2009/9/main" objectType="CheckBox" lockText="1" noThreeD="1"/>
</file>

<file path=xl/ctrlProps/ctrlProp316.xml><?xml version="1.0" encoding="utf-8"?>
<formControlPr xmlns="http://schemas.microsoft.com/office/spreadsheetml/2009/9/main" objectType="CheckBox" lockText="1" noThreeD="1"/>
</file>

<file path=xl/ctrlProps/ctrlProp317.xml><?xml version="1.0" encoding="utf-8"?>
<formControlPr xmlns="http://schemas.microsoft.com/office/spreadsheetml/2009/9/main" objectType="CheckBox" lockText="1" noThreeD="1"/>
</file>

<file path=xl/ctrlProps/ctrlProp318.xml><?xml version="1.0" encoding="utf-8"?>
<formControlPr xmlns="http://schemas.microsoft.com/office/spreadsheetml/2009/9/main" objectType="CheckBox" lockText="1" noThreeD="1"/>
</file>

<file path=xl/ctrlProps/ctrlProp319.xml><?xml version="1.0" encoding="utf-8"?>
<formControlPr xmlns="http://schemas.microsoft.com/office/spreadsheetml/2009/9/main" objectType="CheckBox" lockText="1" noThreeD="1"/>
</file>

<file path=xl/ctrlProps/ctrlProp32.xml><?xml version="1.0" encoding="utf-8"?>
<formControlPr xmlns="http://schemas.microsoft.com/office/spreadsheetml/2009/9/main" objectType="CheckBox" lockText="1" noThreeD="1"/>
</file>

<file path=xl/ctrlProps/ctrlProp320.xml><?xml version="1.0" encoding="utf-8"?>
<formControlPr xmlns="http://schemas.microsoft.com/office/spreadsheetml/2009/9/main" objectType="CheckBox" lockText="1" noThreeD="1"/>
</file>

<file path=xl/ctrlProps/ctrlProp321.xml><?xml version="1.0" encoding="utf-8"?>
<formControlPr xmlns="http://schemas.microsoft.com/office/spreadsheetml/2009/9/main" objectType="CheckBox" lockText="1" noThreeD="1"/>
</file>

<file path=xl/ctrlProps/ctrlProp322.xml><?xml version="1.0" encoding="utf-8"?>
<formControlPr xmlns="http://schemas.microsoft.com/office/spreadsheetml/2009/9/main" objectType="CheckBox" lockText="1" noThreeD="1"/>
</file>

<file path=xl/ctrlProps/ctrlProp323.xml><?xml version="1.0" encoding="utf-8"?>
<formControlPr xmlns="http://schemas.microsoft.com/office/spreadsheetml/2009/9/main" objectType="CheckBox" lockText="1" noThreeD="1"/>
</file>

<file path=xl/ctrlProps/ctrlProp324.xml><?xml version="1.0" encoding="utf-8"?>
<formControlPr xmlns="http://schemas.microsoft.com/office/spreadsheetml/2009/9/main" objectType="CheckBox" lockText="1" noThreeD="1"/>
</file>

<file path=xl/ctrlProps/ctrlProp325.xml><?xml version="1.0" encoding="utf-8"?>
<formControlPr xmlns="http://schemas.microsoft.com/office/spreadsheetml/2009/9/main" objectType="CheckBox" lockText="1" noThreeD="1"/>
</file>

<file path=xl/ctrlProps/ctrlProp326.xml><?xml version="1.0" encoding="utf-8"?>
<formControlPr xmlns="http://schemas.microsoft.com/office/spreadsheetml/2009/9/main" objectType="CheckBox" lockText="1" noThreeD="1"/>
</file>

<file path=xl/ctrlProps/ctrlProp327.xml><?xml version="1.0" encoding="utf-8"?>
<formControlPr xmlns="http://schemas.microsoft.com/office/spreadsheetml/2009/9/main" objectType="CheckBox" lockText="1" noThreeD="1"/>
</file>

<file path=xl/ctrlProps/ctrlProp328.xml><?xml version="1.0" encoding="utf-8"?>
<formControlPr xmlns="http://schemas.microsoft.com/office/spreadsheetml/2009/9/main" objectType="CheckBox" lockText="1" noThreeD="1"/>
</file>

<file path=xl/ctrlProps/ctrlProp329.xml><?xml version="1.0" encoding="utf-8"?>
<formControlPr xmlns="http://schemas.microsoft.com/office/spreadsheetml/2009/9/main" objectType="CheckBox" lockText="1" noThreeD="1"/>
</file>

<file path=xl/ctrlProps/ctrlProp33.xml><?xml version="1.0" encoding="utf-8"?>
<formControlPr xmlns="http://schemas.microsoft.com/office/spreadsheetml/2009/9/main" objectType="CheckBox" lockText="1" noThreeD="1"/>
</file>

<file path=xl/ctrlProps/ctrlProp330.xml><?xml version="1.0" encoding="utf-8"?>
<formControlPr xmlns="http://schemas.microsoft.com/office/spreadsheetml/2009/9/main" objectType="CheckBox" lockText="1" noThreeD="1"/>
</file>

<file path=xl/ctrlProps/ctrlProp331.xml><?xml version="1.0" encoding="utf-8"?>
<formControlPr xmlns="http://schemas.microsoft.com/office/spreadsheetml/2009/9/main" objectType="CheckBox" lockText="1" noThreeD="1"/>
</file>

<file path=xl/ctrlProps/ctrlProp332.xml><?xml version="1.0" encoding="utf-8"?>
<formControlPr xmlns="http://schemas.microsoft.com/office/spreadsheetml/2009/9/main" objectType="CheckBox" lockText="1" noThreeD="1"/>
</file>

<file path=xl/ctrlProps/ctrlProp333.xml><?xml version="1.0" encoding="utf-8"?>
<formControlPr xmlns="http://schemas.microsoft.com/office/spreadsheetml/2009/9/main" objectType="CheckBox" lockText="1" noThreeD="1"/>
</file>

<file path=xl/ctrlProps/ctrlProp334.xml><?xml version="1.0" encoding="utf-8"?>
<formControlPr xmlns="http://schemas.microsoft.com/office/spreadsheetml/2009/9/main" objectType="CheckBox" checked="Checked" lockText="1" noThreeD="1"/>
</file>

<file path=xl/ctrlProps/ctrlProp335.xml><?xml version="1.0" encoding="utf-8"?>
<formControlPr xmlns="http://schemas.microsoft.com/office/spreadsheetml/2009/9/main" objectType="CheckBox" lockText="1" noThreeD="1"/>
</file>

<file path=xl/ctrlProps/ctrlProp336.xml><?xml version="1.0" encoding="utf-8"?>
<formControlPr xmlns="http://schemas.microsoft.com/office/spreadsheetml/2009/9/main" objectType="CheckBox" lockText="1" noThreeD="1"/>
</file>

<file path=xl/ctrlProps/ctrlProp337.xml><?xml version="1.0" encoding="utf-8"?>
<formControlPr xmlns="http://schemas.microsoft.com/office/spreadsheetml/2009/9/main" objectType="CheckBox" lockText="1" noThreeD="1"/>
</file>

<file path=xl/ctrlProps/ctrlProp338.xml><?xml version="1.0" encoding="utf-8"?>
<formControlPr xmlns="http://schemas.microsoft.com/office/spreadsheetml/2009/9/main" objectType="CheckBox" lockText="1" noThreeD="1"/>
</file>

<file path=xl/ctrlProps/ctrlProp339.xml><?xml version="1.0" encoding="utf-8"?>
<formControlPr xmlns="http://schemas.microsoft.com/office/spreadsheetml/2009/9/main" objectType="CheckBox" lockText="1" noThreeD="1"/>
</file>

<file path=xl/ctrlProps/ctrlProp34.xml><?xml version="1.0" encoding="utf-8"?>
<formControlPr xmlns="http://schemas.microsoft.com/office/spreadsheetml/2009/9/main" objectType="CheckBox" lockText="1" noThreeD="1"/>
</file>

<file path=xl/ctrlProps/ctrlProp340.xml><?xml version="1.0" encoding="utf-8"?>
<formControlPr xmlns="http://schemas.microsoft.com/office/spreadsheetml/2009/9/main" objectType="CheckBox" lockText="1" noThreeD="1"/>
</file>

<file path=xl/ctrlProps/ctrlProp341.xml><?xml version="1.0" encoding="utf-8"?>
<formControlPr xmlns="http://schemas.microsoft.com/office/spreadsheetml/2009/9/main" objectType="CheckBox" lockText="1" noThreeD="1"/>
</file>

<file path=xl/ctrlProps/ctrlProp342.xml><?xml version="1.0" encoding="utf-8"?>
<formControlPr xmlns="http://schemas.microsoft.com/office/spreadsheetml/2009/9/main" objectType="CheckBox" lockText="1" noThreeD="1"/>
</file>

<file path=xl/ctrlProps/ctrlProp343.xml><?xml version="1.0" encoding="utf-8"?>
<formControlPr xmlns="http://schemas.microsoft.com/office/spreadsheetml/2009/9/main" objectType="CheckBox" lockText="1" noThreeD="1"/>
</file>

<file path=xl/ctrlProps/ctrlProp344.xml><?xml version="1.0" encoding="utf-8"?>
<formControlPr xmlns="http://schemas.microsoft.com/office/spreadsheetml/2009/9/main" objectType="CheckBox" lockText="1" noThreeD="1"/>
</file>

<file path=xl/ctrlProps/ctrlProp345.xml><?xml version="1.0" encoding="utf-8"?>
<formControlPr xmlns="http://schemas.microsoft.com/office/spreadsheetml/2009/9/main" objectType="CheckBox" lockText="1" noThreeD="1"/>
</file>

<file path=xl/ctrlProps/ctrlProp346.xml><?xml version="1.0" encoding="utf-8"?>
<formControlPr xmlns="http://schemas.microsoft.com/office/spreadsheetml/2009/9/main" objectType="CheckBox" lockText="1" noThreeD="1"/>
</file>

<file path=xl/ctrlProps/ctrlProp347.xml><?xml version="1.0" encoding="utf-8"?>
<formControlPr xmlns="http://schemas.microsoft.com/office/spreadsheetml/2009/9/main" objectType="CheckBox" lockText="1" noThreeD="1"/>
</file>

<file path=xl/ctrlProps/ctrlProp348.xml><?xml version="1.0" encoding="utf-8"?>
<formControlPr xmlns="http://schemas.microsoft.com/office/spreadsheetml/2009/9/main" objectType="CheckBox" lockText="1" noThreeD="1"/>
</file>

<file path=xl/ctrlProps/ctrlProp349.xml><?xml version="1.0" encoding="utf-8"?>
<formControlPr xmlns="http://schemas.microsoft.com/office/spreadsheetml/2009/9/main" objectType="CheckBox" lockText="1" noThreeD="1"/>
</file>

<file path=xl/ctrlProps/ctrlProp35.xml><?xml version="1.0" encoding="utf-8"?>
<formControlPr xmlns="http://schemas.microsoft.com/office/spreadsheetml/2009/9/main" objectType="CheckBox" lockText="1" noThreeD="1"/>
</file>

<file path=xl/ctrlProps/ctrlProp350.xml><?xml version="1.0" encoding="utf-8"?>
<formControlPr xmlns="http://schemas.microsoft.com/office/spreadsheetml/2009/9/main" objectType="CheckBox" lockText="1" noThreeD="1"/>
</file>

<file path=xl/ctrlProps/ctrlProp351.xml><?xml version="1.0" encoding="utf-8"?>
<formControlPr xmlns="http://schemas.microsoft.com/office/spreadsheetml/2009/9/main" objectType="CheckBox" lockText="1" noThreeD="1"/>
</file>

<file path=xl/ctrlProps/ctrlProp352.xml><?xml version="1.0" encoding="utf-8"?>
<formControlPr xmlns="http://schemas.microsoft.com/office/spreadsheetml/2009/9/main" objectType="CheckBox" lockText="1" noThreeD="1"/>
</file>

<file path=xl/ctrlProps/ctrlProp353.xml><?xml version="1.0" encoding="utf-8"?>
<formControlPr xmlns="http://schemas.microsoft.com/office/spreadsheetml/2009/9/main" objectType="CheckBox" lockText="1" noThreeD="1"/>
</file>

<file path=xl/ctrlProps/ctrlProp354.xml><?xml version="1.0" encoding="utf-8"?>
<formControlPr xmlns="http://schemas.microsoft.com/office/spreadsheetml/2009/9/main" objectType="CheckBox" lockText="1" noThreeD="1"/>
</file>

<file path=xl/ctrlProps/ctrlProp355.xml><?xml version="1.0" encoding="utf-8"?>
<formControlPr xmlns="http://schemas.microsoft.com/office/spreadsheetml/2009/9/main" objectType="CheckBox" lockText="1" noThreeD="1"/>
</file>

<file path=xl/ctrlProps/ctrlProp356.xml><?xml version="1.0" encoding="utf-8"?>
<formControlPr xmlns="http://schemas.microsoft.com/office/spreadsheetml/2009/9/main" objectType="CheckBox" lockText="1" noThreeD="1"/>
</file>

<file path=xl/ctrlProps/ctrlProp357.xml><?xml version="1.0" encoding="utf-8"?>
<formControlPr xmlns="http://schemas.microsoft.com/office/spreadsheetml/2009/9/main" objectType="CheckBox" lockText="1" noThreeD="1"/>
</file>

<file path=xl/ctrlProps/ctrlProp358.xml><?xml version="1.0" encoding="utf-8"?>
<formControlPr xmlns="http://schemas.microsoft.com/office/spreadsheetml/2009/9/main" objectType="CheckBox" lockText="1" noThreeD="1"/>
</file>

<file path=xl/ctrlProps/ctrlProp359.xml><?xml version="1.0" encoding="utf-8"?>
<formControlPr xmlns="http://schemas.microsoft.com/office/spreadsheetml/2009/9/main" objectType="CheckBox" lockText="1" noThreeD="1"/>
</file>

<file path=xl/ctrlProps/ctrlProp36.xml><?xml version="1.0" encoding="utf-8"?>
<formControlPr xmlns="http://schemas.microsoft.com/office/spreadsheetml/2009/9/main" objectType="CheckBox" lockText="1" noThreeD="1"/>
</file>

<file path=xl/ctrlProps/ctrlProp360.xml><?xml version="1.0" encoding="utf-8"?>
<formControlPr xmlns="http://schemas.microsoft.com/office/spreadsheetml/2009/9/main" objectType="CheckBox" lockText="1" noThreeD="1"/>
</file>

<file path=xl/ctrlProps/ctrlProp361.xml><?xml version="1.0" encoding="utf-8"?>
<formControlPr xmlns="http://schemas.microsoft.com/office/spreadsheetml/2009/9/main" objectType="CheckBox" lockText="1" noThreeD="1"/>
</file>

<file path=xl/ctrlProps/ctrlProp362.xml><?xml version="1.0" encoding="utf-8"?>
<formControlPr xmlns="http://schemas.microsoft.com/office/spreadsheetml/2009/9/main" objectType="CheckBox" lockText="1" noThreeD="1"/>
</file>

<file path=xl/ctrlProps/ctrlProp363.xml><?xml version="1.0" encoding="utf-8"?>
<formControlPr xmlns="http://schemas.microsoft.com/office/spreadsheetml/2009/9/main" objectType="CheckBox" lockText="1" noThreeD="1"/>
</file>

<file path=xl/ctrlProps/ctrlProp364.xml><?xml version="1.0" encoding="utf-8"?>
<formControlPr xmlns="http://schemas.microsoft.com/office/spreadsheetml/2009/9/main" objectType="CheckBox" lockText="1" noThreeD="1"/>
</file>

<file path=xl/ctrlProps/ctrlProp365.xml><?xml version="1.0" encoding="utf-8"?>
<formControlPr xmlns="http://schemas.microsoft.com/office/spreadsheetml/2009/9/main" objectType="CheckBox" lockText="1" noThreeD="1"/>
</file>

<file path=xl/ctrlProps/ctrlProp366.xml><?xml version="1.0" encoding="utf-8"?>
<formControlPr xmlns="http://schemas.microsoft.com/office/spreadsheetml/2009/9/main" objectType="CheckBox" lockText="1" noThreeD="1"/>
</file>

<file path=xl/ctrlProps/ctrlProp367.xml><?xml version="1.0" encoding="utf-8"?>
<formControlPr xmlns="http://schemas.microsoft.com/office/spreadsheetml/2009/9/main" objectType="CheckBox" lockText="1" noThreeD="1"/>
</file>

<file path=xl/ctrlProps/ctrlProp368.xml><?xml version="1.0" encoding="utf-8"?>
<formControlPr xmlns="http://schemas.microsoft.com/office/spreadsheetml/2009/9/main" objectType="CheckBox" checked="Checked" lockText="1" noThreeD="1"/>
</file>

<file path=xl/ctrlProps/ctrlProp369.xml><?xml version="1.0" encoding="utf-8"?>
<formControlPr xmlns="http://schemas.microsoft.com/office/spreadsheetml/2009/9/main" objectType="CheckBox" lockText="1" noThreeD="1"/>
</file>

<file path=xl/ctrlProps/ctrlProp37.xml><?xml version="1.0" encoding="utf-8"?>
<formControlPr xmlns="http://schemas.microsoft.com/office/spreadsheetml/2009/9/main" objectType="CheckBox" lockText="1" noThreeD="1"/>
</file>

<file path=xl/ctrlProps/ctrlProp370.xml><?xml version="1.0" encoding="utf-8"?>
<formControlPr xmlns="http://schemas.microsoft.com/office/spreadsheetml/2009/9/main" objectType="CheckBox" lockText="1" noThreeD="1"/>
</file>

<file path=xl/ctrlProps/ctrlProp371.xml><?xml version="1.0" encoding="utf-8"?>
<formControlPr xmlns="http://schemas.microsoft.com/office/spreadsheetml/2009/9/main" objectType="CheckBox" lockText="1" noThreeD="1"/>
</file>

<file path=xl/ctrlProps/ctrlProp372.xml><?xml version="1.0" encoding="utf-8"?>
<formControlPr xmlns="http://schemas.microsoft.com/office/spreadsheetml/2009/9/main" objectType="CheckBox" lockText="1" noThreeD="1"/>
</file>

<file path=xl/ctrlProps/ctrlProp373.xml><?xml version="1.0" encoding="utf-8"?>
<formControlPr xmlns="http://schemas.microsoft.com/office/spreadsheetml/2009/9/main" objectType="CheckBox" lockText="1" noThreeD="1"/>
</file>

<file path=xl/ctrlProps/ctrlProp374.xml><?xml version="1.0" encoding="utf-8"?>
<formControlPr xmlns="http://schemas.microsoft.com/office/spreadsheetml/2009/9/main" objectType="CheckBox" lockText="1" noThreeD="1"/>
</file>

<file path=xl/ctrlProps/ctrlProp375.xml><?xml version="1.0" encoding="utf-8"?>
<formControlPr xmlns="http://schemas.microsoft.com/office/spreadsheetml/2009/9/main" objectType="CheckBox" lockText="1" noThreeD="1"/>
</file>

<file path=xl/ctrlProps/ctrlProp376.xml><?xml version="1.0" encoding="utf-8"?>
<formControlPr xmlns="http://schemas.microsoft.com/office/spreadsheetml/2009/9/main" objectType="CheckBox" lockText="1" noThreeD="1"/>
</file>

<file path=xl/ctrlProps/ctrlProp377.xml><?xml version="1.0" encoding="utf-8"?>
<formControlPr xmlns="http://schemas.microsoft.com/office/spreadsheetml/2009/9/main" objectType="CheckBox" lockText="1" noThreeD="1"/>
</file>

<file path=xl/ctrlProps/ctrlProp378.xml><?xml version="1.0" encoding="utf-8"?>
<formControlPr xmlns="http://schemas.microsoft.com/office/spreadsheetml/2009/9/main" objectType="CheckBox" lockText="1" noThreeD="1"/>
</file>

<file path=xl/ctrlProps/ctrlProp379.xml><?xml version="1.0" encoding="utf-8"?>
<formControlPr xmlns="http://schemas.microsoft.com/office/spreadsheetml/2009/9/main" objectType="CheckBox" lockText="1" noThreeD="1"/>
</file>

<file path=xl/ctrlProps/ctrlProp38.xml><?xml version="1.0" encoding="utf-8"?>
<formControlPr xmlns="http://schemas.microsoft.com/office/spreadsheetml/2009/9/main" objectType="CheckBox" lockText="1" noThreeD="1"/>
</file>

<file path=xl/ctrlProps/ctrlProp380.xml><?xml version="1.0" encoding="utf-8"?>
<formControlPr xmlns="http://schemas.microsoft.com/office/spreadsheetml/2009/9/main" objectType="CheckBox" lockText="1" noThreeD="1"/>
</file>

<file path=xl/ctrlProps/ctrlProp381.xml><?xml version="1.0" encoding="utf-8"?>
<formControlPr xmlns="http://schemas.microsoft.com/office/spreadsheetml/2009/9/main" objectType="CheckBox" lockText="1" noThreeD="1"/>
</file>

<file path=xl/ctrlProps/ctrlProp382.xml><?xml version="1.0" encoding="utf-8"?>
<formControlPr xmlns="http://schemas.microsoft.com/office/spreadsheetml/2009/9/main" objectType="CheckBox" lockText="1" noThreeD="1"/>
</file>

<file path=xl/ctrlProps/ctrlProp383.xml><?xml version="1.0" encoding="utf-8"?>
<formControlPr xmlns="http://schemas.microsoft.com/office/spreadsheetml/2009/9/main" objectType="CheckBox" lockText="1" noThreeD="1"/>
</file>

<file path=xl/ctrlProps/ctrlProp384.xml><?xml version="1.0" encoding="utf-8"?>
<formControlPr xmlns="http://schemas.microsoft.com/office/spreadsheetml/2009/9/main" objectType="CheckBox" lockText="1" noThreeD="1"/>
</file>

<file path=xl/ctrlProps/ctrlProp385.xml><?xml version="1.0" encoding="utf-8"?>
<formControlPr xmlns="http://schemas.microsoft.com/office/spreadsheetml/2009/9/main" objectType="CheckBox" lockText="1" noThreeD="1"/>
</file>

<file path=xl/ctrlProps/ctrlProp386.xml><?xml version="1.0" encoding="utf-8"?>
<formControlPr xmlns="http://schemas.microsoft.com/office/spreadsheetml/2009/9/main" objectType="CheckBox" lockText="1" noThreeD="1"/>
</file>

<file path=xl/ctrlProps/ctrlProp387.xml><?xml version="1.0" encoding="utf-8"?>
<formControlPr xmlns="http://schemas.microsoft.com/office/spreadsheetml/2009/9/main" objectType="CheckBox" lockText="1" noThreeD="1"/>
</file>

<file path=xl/ctrlProps/ctrlProp388.xml><?xml version="1.0" encoding="utf-8"?>
<formControlPr xmlns="http://schemas.microsoft.com/office/spreadsheetml/2009/9/main" objectType="CheckBox" lockText="1" noThreeD="1"/>
</file>

<file path=xl/ctrlProps/ctrlProp389.xml><?xml version="1.0" encoding="utf-8"?>
<formControlPr xmlns="http://schemas.microsoft.com/office/spreadsheetml/2009/9/main" objectType="CheckBox" lockText="1" noThreeD="1"/>
</file>

<file path=xl/ctrlProps/ctrlProp39.xml><?xml version="1.0" encoding="utf-8"?>
<formControlPr xmlns="http://schemas.microsoft.com/office/spreadsheetml/2009/9/main" objectType="CheckBox" lockText="1" noThreeD="1"/>
</file>

<file path=xl/ctrlProps/ctrlProp390.xml><?xml version="1.0" encoding="utf-8"?>
<formControlPr xmlns="http://schemas.microsoft.com/office/spreadsheetml/2009/9/main" objectType="CheckBox" lockText="1" noThreeD="1"/>
</file>

<file path=xl/ctrlProps/ctrlProp391.xml><?xml version="1.0" encoding="utf-8"?>
<formControlPr xmlns="http://schemas.microsoft.com/office/spreadsheetml/2009/9/main" objectType="CheckBox" lockText="1" noThreeD="1"/>
</file>

<file path=xl/ctrlProps/ctrlProp392.xml><?xml version="1.0" encoding="utf-8"?>
<formControlPr xmlns="http://schemas.microsoft.com/office/spreadsheetml/2009/9/main" objectType="CheckBox" lockText="1" noThreeD="1"/>
</file>

<file path=xl/ctrlProps/ctrlProp393.xml><?xml version="1.0" encoding="utf-8"?>
<formControlPr xmlns="http://schemas.microsoft.com/office/spreadsheetml/2009/9/main" objectType="CheckBox" lockText="1" noThreeD="1"/>
</file>

<file path=xl/ctrlProps/ctrlProp394.xml><?xml version="1.0" encoding="utf-8"?>
<formControlPr xmlns="http://schemas.microsoft.com/office/spreadsheetml/2009/9/main" objectType="CheckBox" lockText="1" noThreeD="1"/>
</file>

<file path=xl/ctrlProps/ctrlProp395.xml><?xml version="1.0" encoding="utf-8"?>
<formControlPr xmlns="http://schemas.microsoft.com/office/spreadsheetml/2009/9/main" objectType="CheckBox" lockText="1" noThreeD="1"/>
</file>

<file path=xl/ctrlProps/ctrlProp396.xml><?xml version="1.0" encoding="utf-8"?>
<formControlPr xmlns="http://schemas.microsoft.com/office/spreadsheetml/2009/9/main" objectType="CheckBox" lockText="1" noThreeD="1"/>
</file>

<file path=xl/ctrlProps/ctrlProp397.xml><?xml version="1.0" encoding="utf-8"?>
<formControlPr xmlns="http://schemas.microsoft.com/office/spreadsheetml/2009/9/main" objectType="CheckBox" lockText="1" noThreeD="1"/>
</file>

<file path=xl/ctrlProps/ctrlProp398.xml><?xml version="1.0" encoding="utf-8"?>
<formControlPr xmlns="http://schemas.microsoft.com/office/spreadsheetml/2009/9/main" objectType="CheckBox" lockText="1" noThreeD="1"/>
</file>

<file path=xl/ctrlProps/ctrlProp399.xml><?xml version="1.0" encoding="utf-8"?>
<formControlPr xmlns="http://schemas.microsoft.com/office/spreadsheetml/2009/9/main" objectType="CheckBox" lockText="1" noThreeD="1"/>
</file>

<file path=xl/ctrlProps/ctrlProp4.xml><?xml version="1.0" encoding="utf-8"?>
<formControlPr xmlns="http://schemas.microsoft.com/office/spreadsheetml/2009/9/main" objectType="CheckBox" lockText="1" noThreeD="1"/>
</file>

<file path=xl/ctrlProps/ctrlProp40.xml><?xml version="1.0" encoding="utf-8"?>
<formControlPr xmlns="http://schemas.microsoft.com/office/spreadsheetml/2009/9/main" objectType="CheckBox" lockText="1" noThreeD="1"/>
</file>

<file path=xl/ctrlProps/ctrlProp400.xml><?xml version="1.0" encoding="utf-8"?>
<formControlPr xmlns="http://schemas.microsoft.com/office/spreadsheetml/2009/9/main" objectType="CheckBox" lockText="1" noThreeD="1"/>
</file>

<file path=xl/ctrlProps/ctrlProp401.xml><?xml version="1.0" encoding="utf-8"?>
<formControlPr xmlns="http://schemas.microsoft.com/office/spreadsheetml/2009/9/main" objectType="CheckBox" lockText="1" noThreeD="1"/>
</file>

<file path=xl/ctrlProps/ctrlProp402.xml><?xml version="1.0" encoding="utf-8"?>
<formControlPr xmlns="http://schemas.microsoft.com/office/spreadsheetml/2009/9/main" objectType="CheckBox" lockText="1" noThreeD="1"/>
</file>

<file path=xl/ctrlProps/ctrlProp403.xml><?xml version="1.0" encoding="utf-8"?>
<formControlPr xmlns="http://schemas.microsoft.com/office/spreadsheetml/2009/9/main" objectType="CheckBox" lockText="1" noThreeD="1"/>
</file>

<file path=xl/ctrlProps/ctrlProp404.xml><?xml version="1.0" encoding="utf-8"?>
<formControlPr xmlns="http://schemas.microsoft.com/office/spreadsheetml/2009/9/main" objectType="CheckBox" checked="Checked" lockText="1" noThreeD="1"/>
</file>

<file path=xl/ctrlProps/ctrlProp405.xml><?xml version="1.0" encoding="utf-8"?>
<formControlPr xmlns="http://schemas.microsoft.com/office/spreadsheetml/2009/9/main" objectType="CheckBox" lockText="1" noThreeD="1"/>
</file>

<file path=xl/ctrlProps/ctrlProp406.xml><?xml version="1.0" encoding="utf-8"?>
<formControlPr xmlns="http://schemas.microsoft.com/office/spreadsheetml/2009/9/main" objectType="CheckBox" lockText="1" noThreeD="1"/>
</file>

<file path=xl/ctrlProps/ctrlProp407.xml><?xml version="1.0" encoding="utf-8"?>
<formControlPr xmlns="http://schemas.microsoft.com/office/spreadsheetml/2009/9/main" objectType="CheckBox" lockText="1" noThreeD="1"/>
</file>

<file path=xl/ctrlProps/ctrlProp408.xml><?xml version="1.0" encoding="utf-8"?>
<formControlPr xmlns="http://schemas.microsoft.com/office/spreadsheetml/2009/9/main" objectType="CheckBox" lockText="1" noThreeD="1"/>
</file>

<file path=xl/ctrlProps/ctrlProp409.xml><?xml version="1.0" encoding="utf-8"?>
<formControlPr xmlns="http://schemas.microsoft.com/office/spreadsheetml/2009/9/main" objectType="CheckBox" lockText="1" noThreeD="1"/>
</file>

<file path=xl/ctrlProps/ctrlProp41.xml><?xml version="1.0" encoding="utf-8"?>
<formControlPr xmlns="http://schemas.microsoft.com/office/spreadsheetml/2009/9/main" objectType="CheckBox" lockText="1" noThreeD="1"/>
</file>

<file path=xl/ctrlProps/ctrlProp410.xml><?xml version="1.0" encoding="utf-8"?>
<formControlPr xmlns="http://schemas.microsoft.com/office/spreadsheetml/2009/9/main" objectType="CheckBox" lockText="1" noThreeD="1"/>
</file>

<file path=xl/ctrlProps/ctrlProp411.xml><?xml version="1.0" encoding="utf-8"?>
<formControlPr xmlns="http://schemas.microsoft.com/office/spreadsheetml/2009/9/main" objectType="CheckBox" lockText="1" noThreeD="1"/>
</file>

<file path=xl/ctrlProps/ctrlProp412.xml><?xml version="1.0" encoding="utf-8"?>
<formControlPr xmlns="http://schemas.microsoft.com/office/spreadsheetml/2009/9/main" objectType="CheckBox" lockText="1" noThreeD="1"/>
</file>

<file path=xl/ctrlProps/ctrlProp413.xml><?xml version="1.0" encoding="utf-8"?>
<formControlPr xmlns="http://schemas.microsoft.com/office/spreadsheetml/2009/9/main" objectType="CheckBox" lockText="1" noThreeD="1"/>
</file>

<file path=xl/ctrlProps/ctrlProp414.xml><?xml version="1.0" encoding="utf-8"?>
<formControlPr xmlns="http://schemas.microsoft.com/office/spreadsheetml/2009/9/main" objectType="CheckBox" lockText="1" noThreeD="1"/>
</file>

<file path=xl/ctrlProps/ctrlProp415.xml><?xml version="1.0" encoding="utf-8"?>
<formControlPr xmlns="http://schemas.microsoft.com/office/spreadsheetml/2009/9/main" objectType="CheckBox" lockText="1" noThreeD="1"/>
</file>

<file path=xl/ctrlProps/ctrlProp416.xml><?xml version="1.0" encoding="utf-8"?>
<formControlPr xmlns="http://schemas.microsoft.com/office/spreadsheetml/2009/9/main" objectType="CheckBox" lockText="1" noThreeD="1"/>
</file>

<file path=xl/ctrlProps/ctrlProp417.xml><?xml version="1.0" encoding="utf-8"?>
<formControlPr xmlns="http://schemas.microsoft.com/office/spreadsheetml/2009/9/main" objectType="CheckBox" lockText="1" noThreeD="1"/>
</file>

<file path=xl/ctrlProps/ctrlProp418.xml><?xml version="1.0" encoding="utf-8"?>
<formControlPr xmlns="http://schemas.microsoft.com/office/spreadsheetml/2009/9/main" objectType="CheckBox" lockText="1" noThreeD="1"/>
</file>

<file path=xl/ctrlProps/ctrlProp419.xml><?xml version="1.0" encoding="utf-8"?>
<formControlPr xmlns="http://schemas.microsoft.com/office/spreadsheetml/2009/9/main" objectType="CheckBox" lockText="1" noThreeD="1"/>
</file>

<file path=xl/ctrlProps/ctrlProp42.xml><?xml version="1.0" encoding="utf-8"?>
<formControlPr xmlns="http://schemas.microsoft.com/office/spreadsheetml/2009/9/main" objectType="CheckBox" lockText="1" noThreeD="1"/>
</file>

<file path=xl/ctrlProps/ctrlProp420.xml><?xml version="1.0" encoding="utf-8"?>
<formControlPr xmlns="http://schemas.microsoft.com/office/spreadsheetml/2009/9/main" objectType="CheckBox" lockText="1" noThreeD="1"/>
</file>

<file path=xl/ctrlProps/ctrlProp421.xml><?xml version="1.0" encoding="utf-8"?>
<formControlPr xmlns="http://schemas.microsoft.com/office/spreadsheetml/2009/9/main" objectType="CheckBox" lockText="1" noThreeD="1"/>
</file>

<file path=xl/ctrlProps/ctrlProp422.xml><?xml version="1.0" encoding="utf-8"?>
<formControlPr xmlns="http://schemas.microsoft.com/office/spreadsheetml/2009/9/main" objectType="CheckBox" lockText="1" noThreeD="1"/>
</file>

<file path=xl/ctrlProps/ctrlProp423.xml><?xml version="1.0" encoding="utf-8"?>
<formControlPr xmlns="http://schemas.microsoft.com/office/spreadsheetml/2009/9/main" objectType="CheckBox" lockText="1" noThreeD="1"/>
</file>

<file path=xl/ctrlProps/ctrlProp424.xml><?xml version="1.0" encoding="utf-8"?>
<formControlPr xmlns="http://schemas.microsoft.com/office/spreadsheetml/2009/9/main" objectType="CheckBox" lockText="1" noThreeD="1"/>
</file>

<file path=xl/ctrlProps/ctrlProp425.xml><?xml version="1.0" encoding="utf-8"?>
<formControlPr xmlns="http://schemas.microsoft.com/office/spreadsheetml/2009/9/main" objectType="CheckBox" lockText="1" noThreeD="1"/>
</file>

<file path=xl/ctrlProps/ctrlProp426.xml><?xml version="1.0" encoding="utf-8"?>
<formControlPr xmlns="http://schemas.microsoft.com/office/spreadsheetml/2009/9/main" objectType="CheckBox" lockText="1" noThreeD="1"/>
</file>

<file path=xl/ctrlProps/ctrlProp427.xml><?xml version="1.0" encoding="utf-8"?>
<formControlPr xmlns="http://schemas.microsoft.com/office/spreadsheetml/2009/9/main" objectType="CheckBox" lockText="1" noThreeD="1"/>
</file>

<file path=xl/ctrlProps/ctrlProp428.xml><?xml version="1.0" encoding="utf-8"?>
<formControlPr xmlns="http://schemas.microsoft.com/office/spreadsheetml/2009/9/main" objectType="CheckBox" lockText="1" noThreeD="1"/>
</file>

<file path=xl/ctrlProps/ctrlProp429.xml><?xml version="1.0" encoding="utf-8"?>
<formControlPr xmlns="http://schemas.microsoft.com/office/spreadsheetml/2009/9/main" objectType="CheckBox" lockText="1" noThreeD="1"/>
</file>

<file path=xl/ctrlProps/ctrlProp43.xml><?xml version="1.0" encoding="utf-8"?>
<formControlPr xmlns="http://schemas.microsoft.com/office/spreadsheetml/2009/9/main" objectType="CheckBox" lockText="1" noThreeD="1"/>
</file>

<file path=xl/ctrlProps/ctrlProp430.xml><?xml version="1.0" encoding="utf-8"?>
<formControlPr xmlns="http://schemas.microsoft.com/office/spreadsheetml/2009/9/main" objectType="CheckBox" lockText="1" noThreeD="1"/>
</file>

<file path=xl/ctrlProps/ctrlProp431.xml><?xml version="1.0" encoding="utf-8"?>
<formControlPr xmlns="http://schemas.microsoft.com/office/spreadsheetml/2009/9/main" objectType="CheckBox" lockText="1" noThreeD="1"/>
</file>

<file path=xl/ctrlProps/ctrlProp432.xml><?xml version="1.0" encoding="utf-8"?>
<formControlPr xmlns="http://schemas.microsoft.com/office/spreadsheetml/2009/9/main" objectType="CheckBox" lockText="1" noThreeD="1"/>
</file>

<file path=xl/ctrlProps/ctrlProp433.xml><?xml version="1.0" encoding="utf-8"?>
<formControlPr xmlns="http://schemas.microsoft.com/office/spreadsheetml/2009/9/main" objectType="CheckBox" lockText="1" noThreeD="1"/>
</file>

<file path=xl/ctrlProps/ctrlProp434.xml><?xml version="1.0" encoding="utf-8"?>
<formControlPr xmlns="http://schemas.microsoft.com/office/spreadsheetml/2009/9/main" objectType="CheckBox" lockText="1" noThreeD="1"/>
</file>

<file path=xl/ctrlProps/ctrlProp435.xml><?xml version="1.0" encoding="utf-8"?>
<formControlPr xmlns="http://schemas.microsoft.com/office/spreadsheetml/2009/9/main" objectType="CheckBox" lockText="1" noThreeD="1"/>
</file>

<file path=xl/ctrlProps/ctrlProp436.xml><?xml version="1.0" encoding="utf-8"?>
<formControlPr xmlns="http://schemas.microsoft.com/office/spreadsheetml/2009/9/main" objectType="CheckBox" lockText="1" noThreeD="1"/>
</file>

<file path=xl/ctrlProps/ctrlProp437.xml><?xml version="1.0" encoding="utf-8"?>
<formControlPr xmlns="http://schemas.microsoft.com/office/spreadsheetml/2009/9/main" objectType="CheckBox" lockText="1" noThreeD="1"/>
</file>

<file path=xl/ctrlProps/ctrlProp438.xml><?xml version="1.0" encoding="utf-8"?>
<formControlPr xmlns="http://schemas.microsoft.com/office/spreadsheetml/2009/9/main" objectType="CheckBox" lockText="1" noThreeD="1"/>
</file>

<file path=xl/ctrlProps/ctrlProp439.xml><?xml version="1.0" encoding="utf-8"?>
<formControlPr xmlns="http://schemas.microsoft.com/office/spreadsheetml/2009/9/main" objectType="CheckBox" lockText="1" noThreeD="1"/>
</file>

<file path=xl/ctrlProps/ctrlProp44.xml><?xml version="1.0" encoding="utf-8"?>
<formControlPr xmlns="http://schemas.microsoft.com/office/spreadsheetml/2009/9/main" objectType="CheckBox" lockText="1" noThreeD="1"/>
</file>

<file path=xl/ctrlProps/ctrlProp440.xml><?xml version="1.0" encoding="utf-8"?>
<formControlPr xmlns="http://schemas.microsoft.com/office/spreadsheetml/2009/9/main" objectType="CheckBox" lockText="1" noThreeD="1"/>
</file>

<file path=xl/ctrlProps/ctrlProp441.xml><?xml version="1.0" encoding="utf-8"?>
<formControlPr xmlns="http://schemas.microsoft.com/office/spreadsheetml/2009/9/main" objectType="CheckBox" lockText="1" noThreeD="1"/>
</file>

<file path=xl/ctrlProps/ctrlProp442.xml><?xml version="1.0" encoding="utf-8"?>
<formControlPr xmlns="http://schemas.microsoft.com/office/spreadsheetml/2009/9/main" objectType="CheckBox" checked="Checked" lockText="1" noThreeD="1"/>
</file>

<file path=xl/ctrlProps/ctrlProp443.xml><?xml version="1.0" encoding="utf-8"?>
<formControlPr xmlns="http://schemas.microsoft.com/office/spreadsheetml/2009/9/main" objectType="CheckBox" lockText="1" noThreeD="1"/>
</file>

<file path=xl/ctrlProps/ctrlProp444.xml><?xml version="1.0" encoding="utf-8"?>
<formControlPr xmlns="http://schemas.microsoft.com/office/spreadsheetml/2009/9/main" objectType="CheckBox" lockText="1" noThreeD="1"/>
</file>

<file path=xl/ctrlProps/ctrlProp445.xml><?xml version="1.0" encoding="utf-8"?>
<formControlPr xmlns="http://schemas.microsoft.com/office/spreadsheetml/2009/9/main" objectType="CheckBox" lockText="1" noThreeD="1"/>
</file>

<file path=xl/ctrlProps/ctrlProp446.xml><?xml version="1.0" encoding="utf-8"?>
<formControlPr xmlns="http://schemas.microsoft.com/office/spreadsheetml/2009/9/main" objectType="CheckBox" lockText="1" noThreeD="1"/>
</file>

<file path=xl/ctrlProps/ctrlProp447.xml><?xml version="1.0" encoding="utf-8"?>
<formControlPr xmlns="http://schemas.microsoft.com/office/spreadsheetml/2009/9/main" objectType="CheckBox" lockText="1" noThreeD="1"/>
</file>

<file path=xl/ctrlProps/ctrlProp448.xml><?xml version="1.0" encoding="utf-8"?>
<formControlPr xmlns="http://schemas.microsoft.com/office/spreadsheetml/2009/9/main" objectType="CheckBox" lockText="1" noThreeD="1"/>
</file>

<file path=xl/ctrlProps/ctrlProp449.xml><?xml version="1.0" encoding="utf-8"?>
<formControlPr xmlns="http://schemas.microsoft.com/office/spreadsheetml/2009/9/main" objectType="CheckBox" lockText="1" noThreeD="1"/>
</file>

<file path=xl/ctrlProps/ctrlProp45.xml><?xml version="1.0" encoding="utf-8"?>
<formControlPr xmlns="http://schemas.microsoft.com/office/spreadsheetml/2009/9/main" objectType="CheckBox" lockText="1" noThreeD="1"/>
</file>

<file path=xl/ctrlProps/ctrlProp450.xml><?xml version="1.0" encoding="utf-8"?>
<formControlPr xmlns="http://schemas.microsoft.com/office/spreadsheetml/2009/9/main" objectType="CheckBox" lockText="1" noThreeD="1"/>
</file>

<file path=xl/ctrlProps/ctrlProp451.xml><?xml version="1.0" encoding="utf-8"?>
<formControlPr xmlns="http://schemas.microsoft.com/office/spreadsheetml/2009/9/main" objectType="CheckBox" lockText="1" noThreeD="1"/>
</file>

<file path=xl/ctrlProps/ctrlProp452.xml><?xml version="1.0" encoding="utf-8"?>
<formControlPr xmlns="http://schemas.microsoft.com/office/spreadsheetml/2009/9/main" objectType="CheckBox" lockText="1" noThreeD="1"/>
</file>

<file path=xl/ctrlProps/ctrlProp453.xml><?xml version="1.0" encoding="utf-8"?>
<formControlPr xmlns="http://schemas.microsoft.com/office/spreadsheetml/2009/9/main" objectType="CheckBox" lockText="1" noThreeD="1"/>
</file>

<file path=xl/ctrlProps/ctrlProp454.xml><?xml version="1.0" encoding="utf-8"?>
<formControlPr xmlns="http://schemas.microsoft.com/office/spreadsheetml/2009/9/main" objectType="CheckBox" lockText="1" noThreeD="1"/>
</file>

<file path=xl/ctrlProps/ctrlProp455.xml><?xml version="1.0" encoding="utf-8"?>
<formControlPr xmlns="http://schemas.microsoft.com/office/spreadsheetml/2009/9/main" objectType="CheckBox" lockText="1" noThreeD="1"/>
</file>

<file path=xl/ctrlProps/ctrlProp456.xml><?xml version="1.0" encoding="utf-8"?>
<formControlPr xmlns="http://schemas.microsoft.com/office/spreadsheetml/2009/9/main" objectType="CheckBox" lockText="1" noThreeD="1"/>
</file>

<file path=xl/ctrlProps/ctrlProp457.xml><?xml version="1.0" encoding="utf-8"?>
<formControlPr xmlns="http://schemas.microsoft.com/office/spreadsheetml/2009/9/main" objectType="CheckBox" lockText="1" noThreeD="1"/>
</file>

<file path=xl/ctrlProps/ctrlProp458.xml><?xml version="1.0" encoding="utf-8"?>
<formControlPr xmlns="http://schemas.microsoft.com/office/spreadsheetml/2009/9/main" objectType="CheckBox" lockText="1" noThreeD="1"/>
</file>

<file path=xl/ctrlProps/ctrlProp459.xml><?xml version="1.0" encoding="utf-8"?>
<formControlPr xmlns="http://schemas.microsoft.com/office/spreadsheetml/2009/9/main" objectType="CheckBox" lockText="1" noThreeD="1"/>
</file>

<file path=xl/ctrlProps/ctrlProp46.xml><?xml version="1.0" encoding="utf-8"?>
<formControlPr xmlns="http://schemas.microsoft.com/office/spreadsheetml/2009/9/main" objectType="CheckBox" lockText="1" noThreeD="1"/>
</file>

<file path=xl/ctrlProps/ctrlProp460.xml><?xml version="1.0" encoding="utf-8"?>
<formControlPr xmlns="http://schemas.microsoft.com/office/spreadsheetml/2009/9/main" objectType="CheckBox" lockText="1" noThreeD="1"/>
</file>

<file path=xl/ctrlProps/ctrlProp461.xml><?xml version="1.0" encoding="utf-8"?>
<formControlPr xmlns="http://schemas.microsoft.com/office/spreadsheetml/2009/9/main" objectType="CheckBox" lockText="1" noThreeD="1"/>
</file>

<file path=xl/ctrlProps/ctrlProp462.xml><?xml version="1.0" encoding="utf-8"?>
<formControlPr xmlns="http://schemas.microsoft.com/office/spreadsheetml/2009/9/main" objectType="CheckBox" lockText="1" noThreeD="1"/>
</file>

<file path=xl/ctrlProps/ctrlProp463.xml><?xml version="1.0" encoding="utf-8"?>
<formControlPr xmlns="http://schemas.microsoft.com/office/spreadsheetml/2009/9/main" objectType="CheckBox" lockText="1" noThreeD="1"/>
</file>

<file path=xl/ctrlProps/ctrlProp464.xml><?xml version="1.0" encoding="utf-8"?>
<formControlPr xmlns="http://schemas.microsoft.com/office/spreadsheetml/2009/9/main" objectType="CheckBox" lockText="1" noThreeD="1"/>
</file>

<file path=xl/ctrlProps/ctrlProp465.xml><?xml version="1.0" encoding="utf-8"?>
<formControlPr xmlns="http://schemas.microsoft.com/office/spreadsheetml/2009/9/main" objectType="CheckBox" lockText="1" noThreeD="1"/>
</file>

<file path=xl/ctrlProps/ctrlProp466.xml><?xml version="1.0" encoding="utf-8"?>
<formControlPr xmlns="http://schemas.microsoft.com/office/spreadsheetml/2009/9/main" objectType="CheckBox" lockText="1" noThreeD="1"/>
</file>

<file path=xl/ctrlProps/ctrlProp467.xml><?xml version="1.0" encoding="utf-8"?>
<formControlPr xmlns="http://schemas.microsoft.com/office/spreadsheetml/2009/9/main" objectType="CheckBox" lockText="1" noThreeD="1"/>
</file>

<file path=xl/ctrlProps/ctrlProp468.xml><?xml version="1.0" encoding="utf-8"?>
<formControlPr xmlns="http://schemas.microsoft.com/office/spreadsheetml/2009/9/main" objectType="CheckBox" lockText="1" noThreeD="1"/>
</file>

<file path=xl/ctrlProps/ctrlProp469.xml><?xml version="1.0" encoding="utf-8"?>
<formControlPr xmlns="http://schemas.microsoft.com/office/spreadsheetml/2009/9/main" objectType="CheckBox" lockText="1" noThreeD="1"/>
</file>

<file path=xl/ctrlProps/ctrlProp47.xml><?xml version="1.0" encoding="utf-8"?>
<formControlPr xmlns="http://schemas.microsoft.com/office/spreadsheetml/2009/9/main" objectType="CheckBox" lockText="1" noThreeD="1"/>
</file>

<file path=xl/ctrlProps/ctrlProp470.xml><?xml version="1.0" encoding="utf-8"?>
<formControlPr xmlns="http://schemas.microsoft.com/office/spreadsheetml/2009/9/main" objectType="CheckBox" lockText="1" noThreeD="1"/>
</file>

<file path=xl/ctrlProps/ctrlProp471.xml><?xml version="1.0" encoding="utf-8"?>
<formControlPr xmlns="http://schemas.microsoft.com/office/spreadsheetml/2009/9/main" objectType="CheckBox" lockText="1" noThreeD="1"/>
</file>

<file path=xl/ctrlProps/ctrlProp472.xml><?xml version="1.0" encoding="utf-8"?>
<formControlPr xmlns="http://schemas.microsoft.com/office/spreadsheetml/2009/9/main" objectType="CheckBox" lockText="1" noThreeD="1"/>
</file>

<file path=xl/ctrlProps/ctrlProp473.xml><?xml version="1.0" encoding="utf-8"?>
<formControlPr xmlns="http://schemas.microsoft.com/office/spreadsheetml/2009/9/main" objectType="CheckBox" lockText="1" noThreeD="1"/>
</file>

<file path=xl/ctrlProps/ctrlProp474.xml><?xml version="1.0" encoding="utf-8"?>
<formControlPr xmlns="http://schemas.microsoft.com/office/spreadsheetml/2009/9/main" objectType="CheckBox" lockText="1" noThreeD="1"/>
</file>

<file path=xl/ctrlProps/ctrlProp475.xml><?xml version="1.0" encoding="utf-8"?>
<formControlPr xmlns="http://schemas.microsoft.com/office/spreadsheetml/2009/9/main" objectType="CheckBox" lockText="1" noThreeD="1"/>
</file>

<file path=xl/ctrlProps/ctrlProp476.xml><?xml version="1.0" encoding="utf-8"?>
<formControlPr xmlns="http://schemas.microsoft.com/office/spreadsheetml/2009/9/main" objectType="CheckBox" lockText="1" noThreeD="1"/>
</file>

<file path=xl/ctrlProps/ctrlProp477.xml><?xml version="1.0" encoding="utf-8"?>
<formControlPr xmlns="http://schemas.microsoft.com/office/spreadsheetml/2009/9/main" objectType="CheckBox" lockText="1" noThreeD="1"/>
</file>

<file path=xl/ctrlProps/ctrlProp478.xml><?xml version="1.0" encoding="utf-8"?>
<formControlPr xmlns="http://schemas.microsoft.com/office/spreadsheetml/2009/9/main" objectType="CheckBox" lockText="1" noThreeD="1"/>
</file>

<file path=xl/ctrlProps/ctrlProp479.xml><?xml version="1.0" encoding="utf-8"?>
<formControlPr xmlns="http://schemas.microsoft.com/office/spreadsheetml/2009/9/main" objectType="CheckBox" lockText="1" noThreeD="1"/>
</file>

<file path=xl/ctrlProps/ctrlProp48.xml><?xml version="1.0" encoding="utf-8"?>
<formControlPr xmlns="http://schemas.microsoft.com/office/spreadsheetml/2009/9/main" objectType="CheckBox" lockText="1" noThreeD="1"/>
</file>

<file path=xl/ctrlProps/ctrlProp480.xml><?xml version="1.0" encoding="utf-8"?>
<formControlPr xmlns="http://schemas.microsoft.com/office/spreadsheetml/2009/9/main" objectType="CheckBox" lockText="1" noThreeD="1"/>
</file>

<file path=xl/ctrlProps/ctrlProp481.xml><?xml version="1.0" encoding="utf-8"?>
<formControlPr xmlns="http://schemas.microsoft.com/office/spreadsheetml/2009/9/main" objectType="CheckBox" lockText="1" noThreeD="1"/>
</file>

<file path=xl/ctrlProps/ctrlProp482.xml><?xml version="1.0" encoding="utf-8"?>
<formControlPr xmlns="http://schemas.microsoft.com/office/spreadsheetml/2009/9/main" objectType="CheckBox" checked="Checked" lockText="1" noThreeD="1"/>
</file>

<file path=xl/ctrlProps/ctrlProp483.xml><?xml version="1.0" encoding="utf-8"?>
<formControlPr xmlns="http://schemas.microsoft.com/office/spreadsheetml/2009/9/main" objectType="CheckBox" lockText="1" noThreeD="1"/>
</file>

<file path=xl/ctrlProps/ctrlProp484.xml><?xml version="1.0" encoding="utf-8"?>
<formControlPr xmlns="http://schemas.microsoft.com/office/spreadsheetml/2009/9/main" objectType="CheckBox" lockText="1" noThreeD="1"/>
</file>

<file path=xl/ctrlProps/ctrlProp485.xml><?xml version="1.0" encoding="utf-8"?>
<formControlPr xmlns="http://schemas.microsoft.com/office/spreadsheetml/2009/9/main" objectType="CheckBox" lockText="1" noThreeD="1"/>
</file>

<file path=xl/ctrlProps/ctrlProp486.xml><?xml version="1.0" encoding="utf-8"?>
<formControlPr xmlns="http://schemas.microsoft.com/office/spreadsheetml/2009/9/main" objectType="CheckBox" lockText="1" noThreeD="1"/>
</file>

<file path=xl/ctrlProps/ctrlProp487.xml><?xml version="1.0" encoding="utf-8"?>
<formControlPr xmlns="http://schemas.microsoft.com/office/spreadsheetml/2009/9/main" objectType="CheckBox" lockText="1" noThreeD="1"/>
</file>

<file path=xl/ctrlProps/ctrlProp488.xml><?xml version="1.0" encoding="utf-8"?>
<formControlPr xmlns="http://schemas.microsoft.com/office/spreadsheetml/2009/9/main" objectType="CheckBox" lockText="1" noThreeD="1"/>
</file>

<file path=xl/ctrlProps/ctrlProp489.xml><?xml version="1.0" encoding="utf-8"?>
<formControlPr xmlns="http://schemas.microsoft.com/office/spreadsheetml/2009/9/main" objectType="CheckBox" lockText="1" noThreeD="1"/>
</file>

<file path=xl/ctrlProps/ctrlProp49.xml><?xml version="1.0" encoding="utf-8"?>
<formControlPr xmlns="http://schemas.microsoft.com/office/spreadsheetml/2009/9/main" objectType="CheckBox" lockText="1" noThreeD="1"/>
</file>

<file path=xl/ctrlProps/ctrlProp490.xml><?xml version="1.0" encoding="utf-8"?>
<formControlPr xmlns="http://schemas.microsoft.com/office/spreadsheetml/2009/9/main" objectType="CheckBox" lockText="1" noThreeD="1"/>
</file>

<file path=xl/ctrlProps/ctrlProp491.xml><?xml version="1.0" encoding="utf-8"?>
<formControlPr xmlns="http://schemas.microsoft.com/office/spreadsheetml/2009/9/main" objectType="CheckBox" lockText="1" noThreeD="1"/>
</file>

<file path=xl/ctrlProps/ctrlProp492.xml><?xml version="1.0" encoding="utf-8"?>
<formControlPr xmlns="http://schemas.microsoft.com/office/spreadsheetml/2009/9/main" objectType="CheckBox" lockText="1" noThreeD="1"/>
</file>

<file path=xl/ctrlProps/ctrlProp493.xml><?xml version="1.0" encoding="utf-8"?>
<formControlPr xmlns="http://schemas.microsoft.com/office/spreadsheetml/2009/9/main" objectType="CheckBox" lockText="1" noThreeD="1"/>
</file>

<file path=xl/ctrlProps/ctrlProp494.xml><?xml version="1.0" encoding="utf-8"?>
<formControlPr xmlns="http://schemas.microsoft.com/office/spreadsheetml/2009/9/main" objectType="CheckBox" lockText="1" noThreeD="1"/>
</file>

<file path=xl/ctrlProps/ctrlProp495.xml><?xml version="1.0" encoding="utf-8"?>
<formControlPr xmlns="http://schemas.microsoft.com/office/spreadsheetml/2009/9/main" objectType="CheckBox" lockText="1" noThreeD="1"/>
</file>

<file path=xl/ctrlProps/ctrlProp496.xml><?xml version="1.0" encoding="utf-8"?>
<formControlPr xmlns="http://schemas.microsoft.com/office/spreadsheetml/2009/9/main" objectType="CheckBox" lockText="1" noThreeD="1"/>
</file>

<file path=xl/ctrlProps/ctrlProp497.xml><?xml version="1.0" encoding="utf-8"?>
<formControlPr xmlns="http://schemas.microsoft.com/office/spreadsheetml/2009/9/main" objectType="CheckBox" lockText="1" noThreeD="1"/>
</file>

<file path=xl/ctrlProps/ctrlProp498.xml><?xml version="1.0" encoding="utf-8"?>
<formControlPr xmlns="http://schemas.microsoft.com/office/spreadsheetml/2009/9/main" objectType="CheckBox" lockText="1" noThreeD="1"/>
</file>

<file path=xl/ctrlProps/ctrlProp499.xml><?xml version="1.0" encoding="utf-8"?>
<formControlPr xmlns="http://schemas.microsoft.com/office/spreadsheetml/2009/9/main" objectType="CheckBox" lockText="1" noThreeD="1"/>
</file>

<file path=xl/ctrlProps/ctrlProp5.xml><?xml version="1.0" encoding="utf-8"?>
<formControlPr xmlns="http://schemas.microsoft.com/office/spreadsheetml/2009/9/main" objectType="CheckBox" lockText="1" noThreeD="1"/>
</file>

<file path=xl/ctrlProps/ctrlProp50.xml><?xml version="1.0" encoding="utf-8"?>
<formControlPr xmlns="http://schemas.microsoft.com/office/spreadsheetml/2009/9/main" objectType="CheckBox" lockText="1" noThreeD="1"/>
</file>

<file path=xl/ctrlProps/ctrlProp500.xml><?xml version="1.0" encoding="utf-8"?>
<formControlPr xmlns="http://schemas.microsoft.com/office/spreadsheetml/2009/9/main" objectType="CheckBox" lockText="1" noThreeD="1"/>
</file>

<file path=xl/ctrlProps/ctrlProp501.xml><?xml version="1.0" encoding="utf-8"?>
<formControlPr xmlns="http://schemas.microsoft.com/office/spreadsheetml/2009/9/main" objectType="CheckBox" lockText="1" noThreeD="1"/>
</file>

<file path=xl/ctrlProps/ctrlProp502.xml><?xml version="1.0" encoding="utf-8"?>
<formControlPr xmlns="http://schemas.microsoft.com/office/spreadsheetml/2009/9/main" objectType="CheckBox" lockText="1" noThreeD="1"/>
</file>

<file path=xl/ctrlProps/ctrlProp503.xml><?xml version="1.0" encoding="utf-8"?>
<formControlPr xmlns="http://schemas.microsoft.com/office/spreadsheetml/2009/9/main" objectType="CheckBox" lockText="1" noThreeD="1"/>
</file>

<file path=xl/ctrlProps/ctrlProp504.xml><?xml version="1.0" encoding="utf-8"?>
<formControlPr xmlns="http://schemas.microsoft.com/office/spreadsheetml/2009/9/main" objectType="CheckBox" lockText="1" noThreeD="1"/>
</file>

<file path=xl/ctrlProps/ctrlProp505.xml><?xml version="1.0" encoding="utf-8"?>
<formControlPr xmlns="http://schemas.microsoft.com/office/spreadsheetml/2009/9/main" objectType="CheckBox" lockText="1" noThreeD="1"/>
</file>

<file path=xl/ctrlProps/ctrlProp506.xml><?xml version="1.0" encoding="utf-8"?>
<formControlPr xmlns="http://schemas.microsoft.com/office/spreadsheetml/2009/9/main" objectType="CheckBox" lockText="1" noThreeD="1"/>
</file>

<file path=xl/ctrlProps/ctrlProp507.xml><?xml version="1.0" encoding="utf-8"?>
<formControlPr xmlns="http://schemas.microsoft.com/office/spreadsheetml/2009/9/main" objectType="CheckBox" lockText="1" noThreeD="1"/>
</file>

<file path=xl/ctrlProps/ctrlProp508.xml><?xml version="1.0" encoding="utf-8"?>
<formControlPr xmlns="http://schemas.microsoft.com/office/spreadsheetml/2009/9/main" objectType="CheckBox" lockText="1" noThreeD="1"/>
</file>

<file path=xl/ctrlProps/ctrlProp509.xml><?xml version="1.0" encoding="utf-8"?>
<formControlPr xmlns="http://schemas.microsoft.com/office/spreadsheetml/2009/9/main" objectType="CheckBox" lockText="1" noThreeD="1"/>
</file>

<file path=xl/ctrlProps/ctrlProp51.xml><?xml version="1.0" encoding="utf-8"?>
<formControlPr xmlns="http://schemas.microsoft.com/office/spreadsheetml/2009/9/main" objectType="CheckBox" lockText="1" noThreeD="1"/>
</file>

<file path=xl/ctrlProps/ctrlProp510.xml><?xml version="1.0" encoding="utf-8"?>
<formControlPr xmlns="http://schemas.microsoft.com/office/spreadsheetml/2009/9/main" objectType="CheckBox" lockText="1" noThreeD="1"/>
</file>

<file path=xl/ctrlProps/ctrlProp511.xml><?xml version="1.0" encoding="utf-8"?>
<formControlPr xmlns="http://schemas.microsoft.com/office/spreadsheetml/2009/9/main" objectType="CheckBox" lockText="1" noThreeD="1"/>
</file>

<file path=xl/ctrlProps/ctrlProp512.xml><?xml version="1.0" encoding="utf-8"?>
<formControlPr xmlns="http://schemas.microsoft.com/office/spreadsheetml/2009/9/main" objectType="CheckBox" lockText="1" noThreeD="1"/>
</file>

<file path=xl/ctrlProps/ctrlProp513.xml><?xml version="1.0" encoding="utf-8"?>
<formControlPr xmlns="http://schemas.microsoft.com/office/spreadsheetml/2009/9/main" objectType="CheckBox" lockText="1" noThreeD="1"/>
</file>

<file path=xl/ctrlProps/ctrlProp514.xml><?xml version="1.0" encoding="utf-8"?>
<formControlPr xmlns="http://schemas.microsoft.com/office/spreadsheetml/2009/9/main" objectType="CheckBox" lockText="1" noThreeD="1"/>
</file>

<file path=xl/ctrlProps/ctrlProp515.xml><?xml version="1.0" encoding="utf-8"?>
<formControlPr xmlns="http://schemas.microsoft.com/office/spreadsheetml/2009/9/main" objectType="CheckBox" lockText="1" noThreeD="1"/>
</file>

<file path=xl/ctrlProps/ctrlProp516.xml><?xml version="1.0" encoding="utf-8"?>
<formControlPr xmlns="http://schemas.microsoft.com/office/spreadsheetml/2009/9/main" objectType="CheckBox" lockText="1" noThreeD="1"/>
</file>

<file path=xl/ctrlProps/ctrlProp517.xml><?xml version="1.0" encoding="utf-8"?>
<formControlPr xmlns="http://schemas.microsoft.com/office/spreadsheetml/2009/9/main" objectType="CheckBox" lockText="1" noThreeD="1"/>
</file>

<file path=xl/ctrlProps/ctrlProp518.xml><?xml version="1.0" encoding="utf-8"?>
<formControlPr xmlns="http://schemas.microsoft.com/office/spreadsheetml/2009/9/main" objectType="CheckBox" lockText="1" noThreeD="1"/>
</file>

<file path=xl/ctrlProps/ctrlProp519.xml><?xml version="1.0" encoding="utf-8"?>
<formControlPr xmlns="http://schemas.microsoft.com/office/spreadsheetml/2009/9/main" objectType="CheckBox" lockText="1" noThreeD="1"/>
</file>

<file path=xl/ctrlProps/ctrlProp52.xml><?xml version="1.0" encoding="utf-8"?>
<formControlPr xmlns="http://schemas.microsoft.com/office/spreadsheetml/2009/9/main" objectType="CheckBox" lockText="1" noThreeD="1"/>
</file>

<file path=xl/ctrlProps/ctrlProp520.xml><?xml version="1.0" encoding="utf-8"?>
<formControlPr xmlns="http://schemas.microsoft.com/office/spreadsheetml/2009/9/main" objectType="CheckBox" lockText="1" noThreeD="1"/>
</file>

<file path=xl/ctrlProps/ctrlProp521.xml><?xml version="1.0" encoding="utf-8"?>
<formControlPr xmlns="http://schemas.microsoft.com/office/spreadsheetml/2009/9/main" objectType="CheckBox" lockText="1" noThreeD="1"/>
</file>

<file path=xl/ctrlProps/ctrlProp522.xml><?xml version="1.0" encoding="utf-8"?>
<formControlPr xmlns="http://schemas.microsoft.com/office/spreadsheetml/2009/9/main" objectType="CheckBox" lockText="1" noThreeD="1"/>
</file>

<file path=xl/ctrlProps/ctrlProp523.xml><?xml version="1.0" encoding="utf-8"?>
<formControlPr xmlns="http://schemas.microsoft.com/office/spreadsheetml/2009/9/main" objectType="CheckBox" lockText="1" noThreeD="1"/>
</file>

<file path=xl/ctrlProps/ctrlProp524.xml><?xml version="1.0" encoding="utf-8"?>
<formControlPr xmlns="http://schemas.microsoft.com/office/spreadsheetml/2009/9/main" objectType="CheckBox" checked="Checked" lockText="1" noThreeD="1"/>
</file>

<file path=xl/ctrlProps/ctrlProp525.xml><?xml version="1.0" encoding="utf-8"?>
<formControlPr xmlns="http://schemas.microsoft.com/office/spreadsheetml/2009/9/main" objectType="CheckBox" lockText="1" noThreeD="1"/>
</file>

<file path=xl/ctrlProps/ctrlProp526.xml><?xml version="1.0" encoding="utf-8"?>
<formControlPr xmlns="http://schemas.microsoft.com/office/spreadsheetml/2009/9/main" objectType="CheckBox" lockText="1" noThreeD="1"/>
</file>

<file path=xl/ctrlProps/ctrlProp527.xml><?xml version="1.0" encoding="utf-8"?>
<formControlPr xmlns="http://schemas.microsoft.com/office/spreadsheetml/2009/9/main" objectType="CheckBox" lockText="1" noThreeD="1"/>
</file>

<file path=xl/ctrlProps/ctrlProp528.xml><?xml version="1.0" encoding="utf-8"?>
<formControlPr xmlns="http://schemas.microsoft.com/office/spreadsheetml/2009/9/main" objectType="CheckBox" lockText="1" noThreeD="1"/>
</file>

<file path=xl/ctrlProps/ctrlProp529.xml><?xml version="1.0" encoding="utf-8"?>
<formControlPr xmlns="http://schemas.microsoft.com/office/spreadsheetml/2009/9/main" objectType="CheckBox" lockText="1" noThreeD="1"/>
</file>

<file path=xl/ctrlProps/ctrlProp53.xml><?xml version="1.0" encoding="utf-8"?>
<formControlPr xmlns="http://schemas.microsoft.com/office/spreadsheetml/2009/9/main" objectType="CheckBox" lockText="1" noThreeD="1"/>
</file>

<file path=xl/ctrlProps/ctrlProp530.xml><?xml version="1.0" encoding="utf-8"?>
<formControlPr xmlns="http://schemas.microsoft.com/office/spreadsheetml/2009/9/main" objectType="CheckBox" lockText="1" noThreeD="1"/>
</file>

<file path=xl/ctrlProps/ctrlProp531.xml><?xml version="1.0" encoding="utf-8"?>
<formControlPr xmlns="http://schemas.microsoft.com/office/spreadsheetml/2009/9/main" objectType="CheckBox" lockText="1" noThreeD="1"/>
</file>

<file path=xl/ctrlProps/ctrlProp532.xml><?xml version="1.0" encoding="utf-8"?>
<formControlPr xmlns="http://schemas.microsoft.com/office/spreadsheetml/2009/9/main" objectType="CheckBox" lockText="1" noThreeD="1"/>
</file>

<file path=xl/ctrlProps/ctrlProp533.xml><?xml version="1.0" encoding="utf-8"?>
<formControlPr xmlns="http://schemas.microsoft.com/office/spreadsheetml/2009/9/main" objectType="CheckBox" lockText="1" noThreeD="1"/>
</file>

<file path=xl/ctrlProps/ctrlProp534.xml><?xml version="1.0" encoding="utf-8"?>
<formControlPr xmlns="http://schemas.microsoft.com/office/spreadsheetml/2009/9/main" objectType="CheckBox" lockText="1" noThreeD="1"/>
</file>

<file path=xl/ctrlProps/ctrlProp535.xml><?xml version="1.0" encoding="utf-8"?>
<formControlPr xmlns="http://schemas.microsoft.com/office/spreadsheetml/2009/9/main" objectType="CheckBox" lockText="1" noThreeD="1"/>
</file>

<file path=xl/ctrlProps/ctrlProp536.xml><?xml version="1.0" encoding="utf-8"?>
<formControlPr xmlns="http://schemas.microsoft.com/office/spreadsheetml/2009/9/main" objectType="CheckBox" lockText="1" noThreeD="1"/>
</file>

<file path=xl/ctrlProps/ctrlProp537.xml><?xml version="1.0" encoding="utf-8"?>
<formControlPr xmlns="http://schemas.microsoft.com/office/spreadsheetml/2009/9/main" objectType="CheckBox" lockText="1" noThreeD="1"/>
</file>

<file path=xl/ctrlProps/ctrlProp538.xml><?xml version="1.0" encoding="utf-8"?>
<formControlPr xmlns="http://schemas.microsoft.com/office/spreadsheetml/2009/9/main" objectType="CheckBox" lockText="1" noThreeD="1"/>
</file>

<file path=xl/ctrlProps/ctrlProp539.xml><?xml version="1.0" encoding="utf-8"?>
<formControlPr xmlns="http://schemas.microsoft.com/office/spreadsheetml/2009/9/main" objectType="CheckBox" lockText="1" noThreeD="1"/>
</file>

<file path=xl/ctrlProps/ctrlProp54.xml><?xml version="1.0" encoding="utf-8"?>
<formControlPr xmlns="http://schemas.microsoft.com/office/spreadsheetml/2009/9/main" objectType="CheckBox" lockText="1" noThreeD="1"/>
</file>

<file path=xl/ctrlProps/ctrlProp540.xml><?xml version="1.0" encoding="utf-8"?>
<formControlPr xmlns="http://schemas.microsoft.com/office/spreadsheetml/2009/9/main" objectType="CheckBox" lockText="1" noThreeD="1"/>
</file>

<file path=xl/ctrlProps/ctrlProp541.xml><?xml version="1.0" encoding="utf-8"?>
<formControlPr xmlns="http://schemas.microsoft.com/office/spreadsheetml/2009/9/main" objectType="CheckBox" lockText="1" noThreeD="1"/>
</file>

<file path=xl/ctrlProps/ctrlProp542.xml><?xml version="1.0" encoding="utf-8"?>
<formControlPr xmlns="http://schemas.microsoft.com/office/spreadsheetml/2009/9/main" objectType="CheckBox" lockText="1" noThreeD="1"/>
</file>

<file path=xl/ctrlProps/ctrlProp543.xml><?xml version="1.0" encoding="utf-8"?>
<formControlPr xmlns="http://schemas.microsoft.com/office/spreadsheetml/2009/9/main" objectType="CheckBox" lockText="1" noThreeD="1"/>
</file>

<file path=xl/ctrlProps/ctrlProp544.xml><?xml version="1.0" encoding="utf-8"?>
<formControlPr xmlns="http://schemas.microsoft.com/office/spreadsheetml/2009/9/main" objectType="CheckBox" lockText="1" noThreeD="1"/>
</file>

<file path=xl/ctrlProps/ctrlProp545.xml><?xml version="1.0" encoding="utf-8"?>
<formControlPr xmlns="http://schemas.microsoft.com/office/spreadsheetml/2009/9/main" objectType="CheckBox" lockText="1" noThreeD="1"/>
</file>

<file path=xl/ctrlProps/ctrlProp546.xml><?xml version="1.0" encoding="utf-8"?>
<formControlPr xmlns="http://schemas.microsoft.com/office/spreadsheetml/2009/9/main" objectType="CheckBox" lockText="1" noThreeD="1"/>
</file>

<file path=xl/ctrlProps/ctrlProp547.xml><?xml version="1.0" encoding="utf-8"?>
<formControlPr xmlns="http://schemas.microsoft.com/office/spreadsheetml/2009/9/main" objectType="CheckBox" lockText="1" noThreeD="1"/>
</file>

<file path=xl/ctrlProps/ctrlProp548.xml><?xml version="1.0" encoding="utf-8"?>
<formControlPr xmlns="http://schemas.microsoft.com/office/spreadsheetml/2009/9/main" objectType="CheckBox" lockText="1" noThreeD="1"/>
</file>

<file path=xl/ctrlProps/ctrlProp549.xml><?xml version="1.0" encoding="utf-8"?>
<formControlPr xmlns="http://schemas.microsoft.com/office/spreadsheetml/2009/9/main" objectType="CheckBox" lockText="1" noThreeD="1"/>
</file>

<file path=xl/ctrlProps/ctrlProp55.xml><?xml version="1.0" encoding="utf-8"?>
<formControlPr xmlns="http://schemas.microsoft.com/office/spreadsheetml/2009/9/main" objectType="CheckBox" lockText="1" noThreeD="1"/>
</file>

<file path=xl/ctrlProps/ctrlProp550.xml><?xml version="1.0" encoding="utf-8"?>
<formControlPr xmlns="http://schemas.microsoft.com/office/spreadsheetml/2009/9/main" objectType="CheckBox" lockText="1" noThreeD="1"/>
</file>

<file path=xl/ctrlProps/ctrlProp551.xml><?xml version="1.0" encoding="utf-8"?>
<formControlPr xmlns="http://schemas.microsoft.com/office/spreadsheetml/2009/9/main" objectType="CheckBox" lockText="1" noThreeD="1"/>
</file>

<file path=xl/ctrlProps/ctrlProp552.xml><?xml version="1.0" encoding="utf-8"?>
<formControlPr xmlns="http://schemas.microsoft.com/office/spreadsheetml/2009/9/main" objectType="CheckBox" lockText="1" noThreeD="1"/>
</file>

<file path=xl/ctrlProps/ctrlProp553.xml><?xml version="1.0" encoding="utf-8"?>
<formControlPr xmlns="http://schemas.microsoft.com/office/spreadsheetml/2009/9/main" objectType="CheckBox" lockText="1" noThreeD="1"/>
</file>

<file path=xl/ctrlProps/ctrlProp554.xml><?xml version="1.0" encoding="utf-8"?>
<formControlPr xmlns="http://schemas.microsoft.com/office/spreadsheetml/2009/9/main" objectType="CheckBox" lockText="1" noThreeD="1"/>
</file>

<file path=xl/ctrlProps/ctrlProp555.xml><?xml version="1.0" encoding="utf-8"?>
<formControlPr xmlns="http://schemas.microsoft.com/office/spreadsheetml/2009/9/main" objectType="CheckBox" lockText="1" noThreeD="1"/>
</file>

<file path=xl/ctrlProps/ctrlProp556.xml><?xml version="1.0" encoding="utf-8"?>
<formControlPr xmlns="http://schemas.microsoft.com/office/spreadsheetml/2009/9/main" objectType="CheckBox" lockText="1" noThreeD="1"/>
</file>

<file path=xl/ctrlProps/ctrlProp557.xml><?xml version="1.0" encoding="utf-8"?>
<formControlPr xmlns="http://schemas.microsoft.com/office/spreadsheetml/2009/9/main" objectType="CheckBox" lockText="1" noThreeD="1"/>
</file>

<file path=xl/ctrlProps/ctrlProp558.xml><?xml version="1.0" encoding="utf-8"?>
<formControlPr xmlns="http://schemas.microsoft.com/office/spreadsheetml/2009/9/main" objectType="CheckBox" lockText="1" noThreeD="1"/>
</file>

<file path=xl/ctrlProps/ctrlProp559.xml><?xml version="1.0" encoding="utf-8"?>
<formControlPr xmlns="http://schemas.microsoft.com/office/spreadsheetml/2009/9/main" objectType="CheckBox" lockText="1" noThreeD="1"/>
</file>

<file path=xl/ctrlProps/ctrlProp56.xml><?xml version="1.0" encoding="utf-8"?>
<formControlPr xmlns="http://schemas.microsoft.com/office/spreadsheetml/2009/9/main" objectType="CheckBox" lockText="1" noThreeD="1"/>
</file>

<file path=xl/ctrlProps/ctrlProp560.xml><?xml version="1.0" encoding="utf-8"?>
<formControlPr xmlns="http://schemas.microsoft.com/office/spreadsheetml/2009/9/main" objectType="CheckBox" lockText="1" noThreeD="1"/>
</file>

<file path=xl/ctrlProps/ctrlProp561.xml><?xml version="1.0" encoding="utf-8"?>
<formControlPr xmlns="http://schemas.microsoft.com/office/spreadsheetml/2009/9/main" objectType="CheckBox" lockText="1" noThreeD="1"/>
</file>

<file path=xl/ctrlProps/ctrlProp562.xml><?xml version="1.0" encoding="utf-8"?>
<formControlPr xmlns="http://schemas.microsoft.com/office/spreadsheetml/2009/9/main" objectType="CheckBox" lockText="1" noThreeD="1"/>
</file>

<file path=xl/ctrlProps/ctrlProp563.xml><?xml version="1.0" encoding="utf-8"?>
<formControlPr xmlns="http://schemas.microsoft.com/office/spreadsheetml/2009/9/main" objectType="CheckBox" lockText="1" noThreeD="1"/>
</file>

<file path=xl/ctrlProps/ctrlProp564.xml><?xml version="1.0" encoding="utf-8"?>
<formControlPr xmlns="http://schemas.microsoft.com/office/spreadsheetml/2009/9/main" objectType="CheckBox" lockText="1" noThreeD="1"/>
</file>

<file path=xl/ctrlProps/ctrlProp565.xml><?xml version="1.0" encoding="utf-8"?>
<formControlPr xmlns="http://schemas.microsoft.com/office/spreadsheetml/2009/9/main" objectType="CheckBox" lockText="1" noThreeD="1"/>
</file>

<file path=xl/ctrlProps/ctrlProp566.xml><?xml version="1.0" encoding="utf-8"?>
<formControlPr xmlns="http://schemas.microsoft.com/office/spreadsheetml/2009/9/main" objectType="CheckBox" lockText="1" noThreeD="1"/>
</file>

<file path=xl/ctrlProps/ctrlProp567.xml><?xml version="1.0" encoding="utf-8"?>
<formControlPr xmlns="http://schemas.microsoft.com/office/spreadsheetml/2009/9/main" objectType="CheckBox" lockText="1" noThreeD="1"/>
</file>

<file path=xl/ctrlProps/ctrlProp568.xml><?xml version="1.0" encoding="utf-8"?>
<formControlPr xmlns="http://schemas.microsoft.com/office/spreadsheetml/2009/9/main" objectType="CheckBox" checked="Checked" lockText="1" noThreeD="1"/>
</file>

<file path=xl/ctrlProps/ctrlProp569.xml><?xml version="1.0" encoding="utf-8"?>
<formControlPr xmlns="http://schemas.microsoft.com/office/spreadsheetml/2009/9/main" objectType="CheckBox" lockText="1" noThreeD="1"/>
</file>

<file path=xl/ctrlProps/ctrlProp57.xml><?xml version="1.0" encoding="utf-8"?>
<formControlPr xmlns="http://schemas.microsoft.com/office/spreadsheetml/2009/9/main" objectType="CheckBox" lockText="1" noThreeD="1"/>
</file>

<file path=xl/ctrlProps/ctrlProp570.xml><?xml version="1.0" encoding="utf-8"?>
<formControlPr xmlns="http://schemas.microsoft.com/office/spreadsheetml/2009/9/main" objectType="CheckBox" lockText="1" noThreeD="1"/>
</file>

<file path=xl/ctrlProps/ctrlProp571.xml><?xml version="1.0" encoding="utf-8"?>
<formControlPr xmlns="http://schemas.microsoft.com/office/spreadsheetml/2009/9/main" objectType="CheckBox" lockText="1" noThreeD="1"/>
</file>

<file path=xl/ctrlProps/ctrlProp572.xml><?xml version="1.0" encoding="utf-8"?>
<formControlPr xmlns="http://schemas.microsoft.com/office/spreadsheetml/2009/9/main" objectType="CheckBox" lockText="1" noThreeD="1"/>
</file>

<file path=xl/ctrlProps/ctrlProp573.xml><?xml version="1.0" encoding="utf-8"?>
<formControlPr xmlns="http://schemas.microsoft.com/office/spreadsheetml/2009/9/main" objectType="CheckBox" lockText="1" noThreeD="1"/>
</file>

<file path=xl/ctrlProps/ctrlProp574.xml><?xml version="1.0" encoding="utf-8"?>
<formControlPr xmlns="http://schemas.microsoft.com/office/spreadsheetml/2009/9/main" objectType="CheckBox" lockText="1" noThreeD="1"/>
</file>

<file path=xl/ctrlProps/ctrlProp575.xml><?xml version="1.0" encoding="utf-8"?>
<formControlPr xmlns="http://schemas.microsoft.com/office/spreadsheetml/2009/9/main" objectType="CheckBox" lockText="1" noThreeD="1"/>
</file>

<file path=xl/ctrlProps/ctrlProp576.xml><?xml version="1.0" encoding="utf-8"?>
<formControlPr xmlns="http://schemas.microsoft.com/office/spreadsheetml/2009/9/main" objectType="CheckBox" lockText="1" noThreeD="1"/>
</file>

<file path=xl/ctrlProps/ctrlProp577.xml><?xml version="1.0" encoding="utf-8"?>
<formControlPr xmlns="http://schemas.microsoft.com/office/spreadsheetml/2009/9/main" objectType="CheckBox" lockText="1" noThreeD="1"/>
</file>

<file path=xl/ctrlProps/ctrlProp578.xml><?xml version="1.0" encoding="utf-8"?>
<formControlPr xmlns="http://schemas.microsoft.com/office/spreadsheetml/2009/9/main" objectType="CheckBox" lockText="1" noThreeD="1"/>
</file>

<file path=xl/ctrlProps/ctrlProp579.xml><?xml version="1.0" encoding="utf-8"?>
<formControlPr xmlns="http://schemas.microsoft.com/office/spreadsheetml/2009/9/main" objectType="CheckBox" lockText="1" noThreeD="1"/>
</file>

<file path=xl/ctrlProps/ctrlProp58.xml><?xml version="1.0" encoding="utf-8"?>
<formControlPr xmlns="http://schemas.microsoft.com/office/spreadsheetml/2009/9/main" objectType="CheckBox" lockText="1" noThreeD="1"/>
</file>

<file path=xl/ctrlProps/ctrlProp580.xml><?xml version="1.0" encoding="utf-8"?>
<formControlPr xmlns="http://schemas.microsoft.com/office/spreadsheetml/2009/9/main" objectType="CheckBox" lockText="1" noThreeD="1"/>
</file>

<file path=xl/ctrlProps/ctrlProp581.xml><?xml version="1.0" encoding="utf-8"?>
<formControlPr xmlns="http://schemas.microsoft.com/office/spreadsheetml/2009/9/main" objectType="CheckBox" lockText="1" noThreeD="1"/>
</file>

<file path=xl/ctrlProps/ctrlProp582.xml><?xml version="1.0" encoding="utf-8"?>
<formControlPr xmlns="http://schemas.microsoft.com/office/spreadsheetml/2009/9/main" objectType="CheckBox" lockText="1" noThreeD="1"/>
</file>

<file path=xl/ctrlProps/ctrlProp583.xml><?xml version="1.0" encoding="utf-8"?>
<formControlPr xmlns="http://schemas.microsoft.com/office/spreadsheetml/2009/9/main" objectType="CheckBox" lockText="1" noThreeD="1"/>
</file>

<file path=xl/ctrlProps/ctrlProp584.xml><?xml version="1.0" encoding="utf-8"?>
<formControlPr xmlns="http://schemas.microsoft.com/office/spreadsheetml/2009/9/main" objectType="CheckBox" lockText="1" noThreeD="1"/>
</file>

<file path=xl/ctrlProps/ctrlProp585.xml><?xml version="1.0" encoding="utf-8"?>
<formControlPr xmlns="http://schemas.microsoft.com/office/spreadsheetml/2009/9/main" objectType="CheckBox" lockText="1" noThreeD="1"/>
</file>

<file path=xl/ctrlProps/ctrlProp586.xml><?xml version="1.0" encoding="utf-8"?>
<formControlPr xmlns="http://schemas.microsoft.com/office/spreadsheetml/2009/9/main" objectType="CheckBox" lockText="1" noThreeD="1"/>
</file>

<file path=xl/ctrlProps/ctrlProp587.xml><?xml version="1.0" encoding="utf-8"?>
<formControlPr xmlns="http://schemas.microsoft.com/office/spreadsheetml/2009/9/main" objectType="CheckBox" lockText="1" noThreeD="1"/>
</file>

<file path=xl/ctrlProps/ctrlProp588.xml><?xml version="1.0" encoding="utf-8"?>
<formControlPr xmlns="http://schemas.microsoft.com/office/spreadsheetml/2009/9/main" objectType="CheckBox" lockText="1" noThreeD="1"/>
</file>

<file path=xl/ctrlProps/ctrlProp589.xml><?xml version="1.0" encoding="utf-8"?>
<formControlPr xmlns="http://schemas.microsoft.com/office/spreadsheetml/2009/9/main" objectType="CheckBox" lockText="1" noThreeD="1"/>
</file>

<file path=xl/ctrlProps/ctrlProp59.xml><?xml version="1.0" encoding="utf-8"?>
<formControlPr xmlns="http://schemas.microsoft.com/office/spreadsheetml/2009/9/main" objectType="CheckBox" lockText="1" noThreeD="1"/>
</file>

<file path=xl/ctrlProps/ctrlProp590.xml><?xml version="1.0" encoding="utf-8"?>
<formControlPr xmlns="http://schemas.microsoft.com/office/spreadsheetml/2009/9/main" objectType="CheckBox" lockText="1" noThreeD="1"/>
</file>

<file path=xl/ctrlProps/ctrlProp591.xml><?xml version="1.0" encoding="utf-8"?>
<formControlPr xmlns="http://schemas.microsoft.com/office/spreadsheetml/2009/9/main" objectType="CheckBox" lockText="1" noThreeD="1"/>
</file>

<file path=xl/ctrlProps/ctrlProp592.xml><?xml version="1.0" encoding="utf-8"?>
<formControlPr xmlns="http://schemas.microsoft.com/office/spreadsheetml/2009/9/main" objectType="CheckBox" lockText="1" noThreeD="1"/>
</file>

<file path=xl/ctrlProps/ctrlProp593.xml><?xml version="1.0" encoding="utf-8"?>
<formControlPr xmlns="http://schemas.microsoft.com/office/spreadsheetml/2009/9/main" objectType="CheckBox" lockText="1" noThreeD="1"/>
</file>

<file path=xl/ctrlProps/ctrlProp594.xml><?xml version="1.0" encoding="utf-8"?>
<formControlPr xmlns="http://schemas.microsoft.com/office/spreadsheetml/2009/9/main" objectType="CheckBox" lockText="1" noThreeD="1"/>
</file>

<file path=xl/ctrlProps/ctrlProp595.xml><?xml version="1.0" encoding="utf-8"?>
<formControlPr xmlns="http://schemas.microsoft.com/office/spreadsheetml/2009/9/main" objectType="CheckBox" lockText="1" noThreeD="1"/>
</file>

<file path=xl/ctrlProps/ctrlProp596.xml><?xml version="1.0" encoding="utf-8"?>
<formControlPr xmlns="http://schemas.microsoft.com/office/spreadsheetml/2009/9/main" objectType="CheckBox" lockText="1" noThreeD="1"/>
</file>

<file path=xl/ctrlProps/ctrlProp597.xml><?xml version="1.0" encoding="utf-8"?>
<formControlPr xmlns="http://schemas.microsoft.com/office/spreadsheetml/2009/9/main" objectType="CheckBox" lockText="1" noThreeD="1"/>
</file>

<file path=xl/ctrlProps/ctrlProp598.xml><?xml version="1.0" encoding="utf-8"?>
<formControlPr xmlns="http://schemas.microsoft.com/office/spreadsheetml/2009/9/main" objectType="CheckBox" lockText="1" noThreeD="1"/>
</file>

<file path=xl/ctrlProps/ctrlProp599.xml><?xml version="1.0" encoding="utf-8"?>
<formControlPr xmlns="http://schemas.microsoft.com/office/spreadsheetml/2009/9/main" objectType="CheckBox" lockText="1" noThreeD="1"/>
</file>

<file path=xl/ctrlProps/ctrlProp6.xml><?xml version="1.0" encoding="utf-8"?>
<formControlPr xmlns="http://schemas.microsoft.com/office/spreadsheetml/2009/9/main" objectType="CheckBox" lockText="1" noThreeD="1"/>
</file>

<file path=xl/ctrlProps/ctrlProp60.xml><?xml version="1.0" encoding="utf-8"?>
<formControlPr xmlns="http://schemas.microsoft.com/office/spreadsheetml/2009/9/main" objectType="CheckBox" lockText="1" noThreeD="1"/>
</file>

<file path=xl/ctrlProps/ctrlProp600.xml><?xml version="1.0" encoding="utf-8"?>
<formControlPr xmlns="http://schemas.microsoft.com/office/spreadsheetml/2009/9/main" objectType="CheckBox" lockText="1" noThreeD="1"/>
</file>

<file path=xl/ctrlProps/ctrlProp601.xml><?xml version="1.0" encoding="utf-8"?>
<formControlPr xmlns="http://schemas.microsoft.com/office/spreadsheetml/2009/9/main" objectType="CheckBox" lockText="1" noThreeD="1"/>
</file>

<file path=xl/ctrlProps/ctrlProp602.xml><?xml version="1.0" encoding="utf-8"?>
<formControlPr xmlns="http://schemas.microsoft.com/office/spreadsheetml/2009/9/main" objectType="CheckBox" lockText="1" noThreeD="1"/>
</file>

<file path=xl/ctrlProps/ctrlProp603.xml><?xml version="1.0" encoding="utf-8"?>
<formControlPr xmlns="http://schemas.microsoft.com/office/spreadsheetml/2009/9/main" objectType="CheckBox" lockText="1" noThreeD="1"/>
</file>

<file path=xl/ctrlProps/ctrlProp604.xml><?xml version="1.0" encoding="utf-8"?>
<formControlPr xmlns="http://schemas.microsoft.com/office/spreadsheetml/2009/9/main" objectType="CheckBox" lockText="1" noThreeD="1"/>
</file>

<file path=xl/ctrlProps/ctrlProp605.xml><?xml version="1.0" encoding="utf-8"?>
<formControlPr xmlns="http://schemas.microsoft.com/office/spreadsheetml/2009/9/main" objectType="CheckBox" lockText="1" noThreeD="1"/>
</file>

<file path=xl/ctrlProps/ctrlProp606.xml><?xml version="1.0" encoding="utf-8"?>
<formControlPr xmlns="http://schemas.microsoft.com/office/spreadsheetml/2009/9/main" objectType="CheckBox" lockText="1" noThreeD="1"/>
</file>

<file path=xl/ctrlProps/ctrlProp607.xml><?xml version="1.0" encoding="utf-8"?>
<formControlPr xmlns="http://schemas.microsoft.com/office/spreadsheetml/2009/9/main" objectType="CheckBox" lockText="1" noThreeD="1"/>
</file>

<file path=xl/ctrlProps/ctrlProp608.xml><?xml version="1.0" encoding="utf-8"?>
<formControlPr xmlns="http://schemas.microsoft.com/office/spreadsheetml/2009/9/main" objectType="CheckBox" lockText="1" noThreeD="1"/>
</file>

<file path=xl/ctrlProps/ctrlProp609.xml><?xml version="1.0" encoding="utf-8"?>
<formControlPr xmlns="http://schemas.microsoft.com/office/spreadsheetml/2009/9/main" objectType="CheckBox" lockText="1" noThreeD="1"/>
</file>

<file path=xl/ctrlProps/ctrlProp61.xml><?xml version="1.0" encoding="utf-8"?>
<formControlPr xmlns="http://schemas.microsoft.com/office/spreadsheetml/2009/9/main" objectType="CheckBox" lockText="1" noThreeD="1"/>
</file>

<file path=xl/ctrlProps/ctrlProp610.xml><?xml version="1.0" encoding="utf-8"?>
<formControlPr xmlns="http://schemas.microsoft.com/office/spreadsheetml/2009/9/main" objectType="CheckBox" lockText="1" noThreeD="1"/>
</file>

<file path=xl/ctrlProps/ctrlProp611.xml><?xml version="1.0" encoding="utf-8"?>
<formControlPr xmlns="http://schemas.microsoft.com/office/spreadsheetml/2009/9/main" objectType="CheckBox" lockText="1" noThreeD="1"/>
</file>

<file path=xl/ctrlProps/ctrlProp612.xml><?xml version="1.0" encoding="utf-8"?>
<formControlPr xmlns="http://schemas.microsoft.com/office/spreadsheetml/2009/9/main" objectType="CheckBox" lockText="1" noThreeD="1"/>
</file>

<file path=xl/ctrlProps/ctrlProp613.xml><?xml version="1.0" encoding="utf-8"?>
<formControlPr xmlns="http://schemas.microsoft.com/office/spreadsheetml/2009/9/main" objectType="CheckBox" lockText="1" noThreeD="1"/>
</file>

<file path=xl/ctrlProps/ctrlProp614.xml><?xml version="1.0" encoding="utf-8"?>
<formControlPr xmlns="http://schemas.microsoft.com/office/spreadsheetml/2009/9/main" objectType="CheckBox" checked="Checked" lockText="1" noThreeD="1"/>
</file>

<file path=xl/ctrlProps/ctrlProp615.xml><?xml version="1.0" encoding="utf-8"?>
<formControlPr xmlns="http://schemas.microsoft.com/office/spreadsheetml/2009/9/main" objectType="CheckBox" lockText="1" noThreeD="1"/>
</file>

<file path=xl/ctrlProps/ctrlProp616.xml><?xml version="1.0" encoding="utf-8"?>
<formControlPr xmlns="http://schemas.microsoft.com/office/spreadsheetml/2009/9/main" objectType="CheckBox" lockText="1" noThreeD="1"/>
</file>

<file path=xl/ctrlProps/ctrlProp617.xml><?xml version="1.0" encoding="utf-8"?>
<formControlPr xmlns="http://schemas.microsoft.com/office/spreadsheetml/2009/9/main" objectType="CheckBox" lockText="1" noThreeD="1"/>
</file>

<file path=xl/ctrlProps/ctrlProp618.xml><?xml version="1.0" encoding="utf-8"?>
<formControlPr xmlns="http://schemas.microsoft.com/office/spreadsheetml/2009/9/main" objectType="CheckBox" lockText="1" noThreeD="1"/>
</file>

<file path=xl/ctrlProps/ctrlProp619.xml><?xml version="1.0" encoding="utf-8"?>
<formControlPr xmlns="http://schemas.microsoft.com/office/spreadsheetml/2009/9/main" objectType="CheckBox" lockText="1" noThreeD="1"/>
</file>

<file path=xl/ctrlProps/ctrlProp62.xml><?xml version="1.0" encoding="utf-8"?>
<formControlPr xmlns="http://schemas.microsoft.com/office/spreadsheetml/2009/9/main" objectType="CheckBox" lockText="1" noThreeD="1"/>
</file>

<file path=xl/ctrlProps/ctrlProp620.xml><?xml version="1.0" encoding="utf-8"?>
<formControlPr xmlns="http://schemas.microsoft.com/office/spreadsheetml/2009/9/main" objectType="CheckBox" lockText="1" noThreeD="1"/>
</file>

<file path=xl/ctrlProps/ctrlProp621.xml><?xml version="1.0" encoding="utf-8"?>
<formControlPr xmlns="http://schemas.microsoft.com/office/spreadsheetml/2009/9/main" objectType="CheckBox" lockText="1" noThreeD="1"/>
</file>

<file path=xl/ctrlProps/ctrlProp622.xml><?xml version="1.0" encoding="utf-8"?>
<formControlPr xmlns="http://schemas.microsoft.com/office/spreadsheetml/2009/9/main" objectType="CheckBox" lockText="1" noThreeD="1"/>
</file>

<file path=xl/ctrlProps/ctrlProp623.xml><?xml version="1.0" encoding="utf-8"?>
<formControlPr xmlns="http://schemas.microsoft.com/office/spreadsheetml/2009/9/main" objectType="CheckBox" lockText="1" noThreeD="1"/>
</file>

<file path=xl/ctrlProps/ctrlProp624.xml><?xml version="1.0" encoding="utf-8"?>
<formControlPr xmlns="http://schemas.microsoft.com/office/spreadsheetml/2009/9/main" objectType="CheckBox" lockText="1" noThreeD="1"/>
</file>

<file path=xl/ctrlProps/ctrlProp625.xml><?xml version="1.0" encoding="utf-8"?>
<formControlPr xmlns="http://schemas.microsoft.com/office/spreadsheetml/2009/9/main" objectType="CheckBox" lockText="1" noThreeD="1"/>
</file>

<file path=xl/ctrlProps/ctrlProp626.xml><?xml version="1.0" encoding="utf-8"?>
<formControlPr xmlns="http://schemas.microsoft.com/office/spreadsheetml/2009/9/main" objectType="CheckBox" lockText="1" noThreeD="1"/>
</file>

<file path=xl/ctrlProps/ctrlProp627.xml><?xml version="1.0" encoding="utf-8"?>
<formControlPr xmlns="http://schemas.microsoft.com/office/spreadsheetml/2009/9/main" objectType="CheckBox" lockText="1" noThreeD="1"/>
</file>

<file path=xl/ctrlProps/ctrlProp628.xml><?xml version="1.0" encoding="utf-8"?>
<formControlPr xmlns="http://schemas.microsoft.com/office/spreadsheetml/2009/9/main" objectType="CheckBox" lockText="1" noThreeD="1"/>
</file>

<file path=xl/ctrlProps/ctrlProp629.xml><?xml version="1.0" encoding="utf-8"?>
<formControlPr xmlns="http://schemas.microsoft.com/office/spreadsheetml/2009/9/main" objectType="CheckBox" lockText="1" noThreeD="1"/>
</file>

<file path=xl/ctrlProps/ctrlProp63.xml><?xml version="1.0" encoding="utf-8"?>
<formControlPr xmlns="http://schemas.microsoft.com/office/spreadsheetml/2009/9/main" objectType="CheckBox" lockText="1" noThreeD="1"/>
</file>

<file path=xl/ctrlProps/ctrlProp630.xml><?xml version="1.0" encoding="utf-8"?>
<formControlPr xmlns="http://schemas.microsoft.com/office/spreadsheetml/2009/9/main" objectType="CheckBox" lockText="1" noThreeD="1"/>
</file>

<file path=xl/ctrlProps/ctrlProp631.xml><?xml version="1.0" encoding="utf-8"?>
<formControlPr xmlns="http://schemas.microsoft.com/office/spreadsheetml/2009/9/main" objectType="CheckBox" lockText="1" noThreeD="1"/>
</file>

<file path=xl/ctrlProps/ctrlProp632.xml><?xml version="1.0" encoding="utf-8"?>
<formControlPr xmlns="http://schemas.microsoft.com/office/spreadsheetml/2009/9/main" objectType="CheckBox" lockText="1" noThreeD="1"/>
</file>

<file path=xl/ctrlProps/ctrlProp633.xml><?xml version="1.0" encoding="utf-8"?>
<formControlPr xmlns="http://schemas.microsoft.com/office/spreadsheetml/2009/9/main" objectType="CheckBox" lockText="1" noThreeD="1"/>
</file>

<file path=xl/ctrlProps/ctrlProp634.xml><?xml version="1.0" encoding="utf-8"?>
<formControlPr xmlns="http://schemas.microsoft.com/office/spreadsheetml/2009/9/main" objectType="CheckBox" lockText="1" noThreeD="1"/>
</file>

<file path=xl/ctrlProps/ctrlProp635.xml><?xml version="1.0" encoding="utf-8"?>
<formControlPr xmlns="http://schemas.microsoft.com/office/spreadsheetml/2009/9/main" objectType="CheckBox" lockText="1" noThreeD="1"/>
</file>

<file path=xl/ctrlProps/ctrlProp636.xml><?xml version="1.0" encoding="utf-8"?>
<formControlPr xmlns="http://schemas.microsoft.com/office/spreadsheetml/2009/9/main" objectType="CheckBox" lockText="1" noThreeD="1"/>
</file>

<file path=xl/ctrlProps/ctrlProp637.xml><?xml version="1.0" encoding="utf-8"?>
<formControlPr xmlns="http://schemas.microsoft.com/office/spreadsheetml/2009/9/main" objectType="CheckBox" lockText="1" noThreeD="1"/>
</file>

<file path=xl/ctrlProps/ctrlProp638.xml><?xml version="1.0" encoding="utf-8"?>
<formControlPr xmlns="http://schemas.microsoft.com/office/spreadsheetml/2009/9/main" objectType="CheckBox" lockText="1" noThreeD="1"/>
</file>

<file path=xl/ctrlProps/ctrlProp639.xml><?xml version="1.0" encoding="utf-8"?>
<formControlPr xmlns="http://schemas.microsoft.com/office/spreadsheetml/2009/9/main" objectType="CheckBox" lockText="1" noThreeD="1"/>
</file>

<file path=xl/ctrlProps/ctrlProp64.xml><?xml version="1.0" encoding="utf-8"?>
<formControlPr xmlns="http://schemas.microsoft.com/office/spreadsheetml/2009/9/main" objectType="CheckBox" lockText="1" noThreeD="1"/>
</file>

<file path=xl/ctrlProps/ctrlProp640.xml><?xml version="1.0" encoding="utf-8"?>
<formControlPr xmlns="http://schemas.microsoft.com/office/spreadsheetml/2009/9/main" objectType="CheckBox" lockText="1" noThreeD="1"/>
</file>

<file path=xl/ctrlProps/ctrlProp641.xml><?xml version="1.0" encoding="utf-8"?>
<formControlPr xmlns="http://schemas.microsoft.com/office/spreadsheetml/2009/9/main" objectType="CheckBox" lockText="1" noThreeD="1"/>
</file>

<file path=xl/ctrlProps/ctrlProp642.xml><?xml version="1.0" encoding="utf-8"?>
<formControlPr xmlns="http://schemas.microsoft.com/office/spreadsheetml/2009/9/main" objectType="CheckBox" lockText="1" noThreeD="1"/>
</file>

<file path=xl/ctrlProps/ctrlProp643.xml><?xml version="1.0" encoding="utf-8"?>
<formControlPr xmlns="http://schemas.microsoft.com/office/spreadsheetml/2009/9/main" objectType="CheckBox" lockText="1" noThreeD="1"/>
</file>

<file path=xl/ctrlProps/ctrlProp644.xml><?xml version="1.0" encoding="utf-8"?>
<formControlPr xmlns="http://schemas.microsoft.com/office/spreadsheetml/2009/9/main" objectType="CheckBox" lockText="1" noThreeD="1"/>
</file>

<file path=xl/ctrlProps/ctrlProp645.xml><?xml version="1.0" encoding="utf-8"?>
<formControlPr xmlns="http://schemas.microsoft.com/office/spreadsheetml/2009/9/main" objectType="CheckBox" lockText="1" noThreeD="1"/>
</file>

<file path=xl/ctrlProps/ctrlProp646.xml><?xml version="1.0" encoding="utf-8"?>
<formControlPr xmlns="http://schemas.microsoft.com/office/spreadsheetml/2009/9/main" objectType="CheckBox" lockText="1" noThreeD="1"/>
</file>

<file path=xl/ctrlProps/ctrlProp647.xml><?xml version="1.0" encoding="utf-8"?>
<formControlPr xmlns="http://schemas.microsoft.com/office/spreadsheetml/2009/9/main" objectType="CheckBox" lockText="1" noThreeD="1"/>
</file>

<file path=xl/ctrlProps/ctrlProp648.xml><?xml version="1.0" encoding="utf-8"?>
<formControlPr xmlns="http://schemas.microsoft.com/office/spreadsheetml/2009/9/main" objectType="CheckBox" lockText="1" noThreeD="1"/>
</file>

<file path=xl/ctrlProps/ctrlProp649.xml><?xml version="1.0" encoding="utf-8"?>
<formControlPr xmlns="http://schemas.microsoft.com/office/spreadsheetml/2009/9/main" objectType="CheckBox" lockText="1" noThreeD="1"/>
</file>

<file path=xl/ctrlProps/ctrlProp65.xml><?xml version="1.0" encoding="utf-8"?>
<formControlPr xmlns="http://schemas.microsoft.com/office/spreadsheetml/2009/9/main" objectType="CheckBox" lockText="1" noThreeD="1"/>
</file>

<file path=xl/ctrlProps/ctrlProp650.xml><?xml version="1.0" encoding="utf-8"?>
<formControlPr xmlns="http://schemas.microsoft.com/office/spreadsheetml/2009/9/main" objectType="CheckBox" lockText="1" noThreeD="1"/>
</file>

<file path=xl/ctrlProps/ctrlProp651.xml><?xml version="1.0" encoding="utf-8"?>
<formControlPr xmlns="http://schemas.microsoft.com/office/spreadsheetml/2009/9/main" objectType="CheckBox" lockText="1" noThreeD="1"/>
</file>

<file path=xl/ctrlProps/ctrlProp652.xml><?xml version="1.0" encoding="utf-8"?>
<formControlPr xmlns="http://schemas.microsoft.com/office/spreadsheetml/2009/9/main" objectType="CheckBox" lockText="1" noThreeD="1"/>
</file>

<file path=xl/ctrlProps/ctrlProp653.xml><?xml version="1.0" encoding="utf-8"?>
<formControlPr xmlns="http://schemas.microsoft.com/office/spreadsheetml/2009/9/main" objectType="CheckBox" lockText="1" noThreeD="1"/>
</file>

<file path=xl/ctrlProps/ctrlProp654.xml><?xml version="1.0" encoding="utf-8"?>
<formControlPr xmlns="http://schemas.microsoft.com/office/spreadsheetml/2009/9/main" objectType="CheckBox" lockText="1" noThreeD="1"/>
</file>

<file path=xl/ctrlProps/ctrlProp655.xml><?xml version="1.0" encoding="utf-8"?>
<formControlPr xmlns="http://schemas.microsoft.com/office/spreadsheetml/2009/9/main" objectType="CheckBox" lockText="1" noThreeD="1"/>
</file>

<file path=xl/ctrlProps/ctrlProp656.xml><?xml version="1.0" encoding="utf-8"?>
<formControlPr xmlns="http://schemas.microsoft.com/office/spreadsheetml/2009/9/main" objectType="CheckBox" lockText="1" noThreeD="1"/>
</file>

<file path=xl/ctrlProps/ctrlProp657.xml><?xml version="1.0" encoding="utf-8"?>
<formControlPr xmlns="http://schemas.microsoft.com/office/spreadsheetml/2009/9/main" objectType="CheckBox" lockText="1" noThreeD="1"/>
</file>

<file path=xl/ctrlProps/ctrlProp658.xml><?xml version="1.0" encoding="utf-8"?>
<formControlPr xmlns="http://schemas.microsoft.com/office/spreadsheetml/2009/9/main" objectType="CheckBox" lockText="1" noThreeD="1"/>
</file>

<file path=xl/ctrlProps/ctrlProp659.xml><?xml version="1.0" encoding="utf-8"?>
<formControlPr xmlns="http://schemas.microsoft.com/office/spreadsheetml/2009/9/main" objectType="CheckBox" lockText="1" noThreeD="1"/>
</file>

<file path=xl/ctrlProps/ctrlProp66.xml><?xml version="1.0" encoding="utf-8"?>
<formControlPr xmlns="http://schemas.microsoft.com/office/spreadsheetml/2009/9/main" objectType="CheckBox" lockText="1" noThreeD="1"/>
</file>

<file path=xl/ctrlProps/ctrlProp660.xml><?xml version="1.0" encoding="utf-8"?>
<formControlPr xmlns="http://schemas.microsoft.com/office/spreadsheetml/2009/9/main" objectType="CheckBox" lockText="1" noThreeD="1"/>
</file>

<file path=xl/ctrlProps/ctrlProp661.xml><?xml version="1.0" encoding="utf-8"?>
<formControlPr xmlns="http://schemas.microsoft.com/office/spreadsheetml/2009/9/main" objectType="CheckBox" lockText="1" noThreeD="1"/>
</file>

<file path=xl/ctrlProps/ctrlProp662.xml><?xml version="1.0" encoding="utf-8"?>
<formControlPr xmlns="http://schemas.microsoft.com/office/spreadsheetml/2009/9/main" objectType="CheckBox" checked="Checked" lockText="1" noThreeD="1"/>
</file>

<file path=xl/ctrlProps/ctrlProp663.xml><?xml version="1.0" encoding="utf-8"?>
<formControlPr xmlns="http://schemas.microsoft.com/office/spreadsheetml/2009/9/main" objectType="CheckBox" lockText="1" noThreeD="1"/>
</file>

<file path=xl/ctrlProps/ctrlProp664.xml><?xml version="1.0" encoding="utf-8"?>
<formControlPr xmlns="http://schemas.microsoft.com/office/spreadsheetml/2009/9/main" objectType="CheckBox" lockText="1" noThreeD="1"/>
</file>

<file path=xl/ctrlProps/ctrlProp665.xml><?xml version="1.0" encoding="utf-8"?>
<formControlPr xmlns="http://schemas.microsoft.com/office/spreadsheetml/2009/9/main" objectType="CheckBox" lockText="1" noThreeD="1"/>
</file>

<file path=xl/ctrlProps/ctrlProp666.xml><?xml version="1.0" encoding="utf-8"?>
<formControlPr xmlns="http://schemas.microsoft.com/office/spreadsheetml/2009/9/main" objectType="CheckBox" lockText="1" noThreeD="1"/>
</file>

<file path=xl/ctrlProps/ctrlProp667.xml><?xml version="1.0" encoding="utf-8"?>
<formControlPr xmlns="http://schemas.microsoft.com/office/spreadsheetml/2009/9/main" objectType="CheckBox" lockText="1" noThreeD="1"/>
</file>

<file path=xl/ctrlProps/ctrlProp668.xml><?xml version="1.0" encoding="utf-8"?>
<formControlPr xmlns="http://schemas.microsoft.com/office/spreadsheetml/2009/9/main" objectType="CheckBox" lockText="1" noThreeD="1"/>
</file>

<file path=xl/ctrlProps/ctrlProp669.xml><?xml version="1.0" encoding="utf-8"?>
<formControlPr xmlns="http://schemas.microsoft.com/office/spreadsheetml/2009/9/main" objectType="CheckBox" lockText="1" noThreeD="1"/>
</file>

<file path=xl/ctrlProps/ctrlProp67.xml><?xml version="1.0" encoding="utf-8"?>
<formControlPr xmlns="http://schemas.microsoft.com/office/spreadsheetml/2009/9/main" objectType="CheckBox" lockText="1" noThreeD="1"/>
</file>

<file path=xl/ctrlProps/ctrlProp670.xml><?xml version="1.0" encoding="utf-8"?>
<formControlPr xmlns="http://schemas.microsoft.com/office/spreadsheetml/2009/9/main" objectType="CheckBox" lockText="1" noThreeD="1"/>
</file>

<file path=xl/ctrlProps/ctrlProp671.xml><?xml version="1.0" encoding="utf-8"?>
<formControlPr xmlns="http://schemas.microsoft.com/office/spreadsheetml/2009/9/main" objectType="CheckBox" lockText="1" noThreeD="1"/>
</file>

<file path=xl/ctrlProps/ctrlProp672.xml><?xml version="1.0" encoding="utf-8"?>
<formControlPr xmlns="http://schemas.microsoft.com/office/spreadsheetml/2009/9/main" objectType="CheckBox" lockText="1" noThreeD="1"/>
</file>

<file path=xl/ctrlProps/ctrlProp673.xml><?xml version="1.0" encoding="utf-8"?>
<formControlPr xmlns="http://schemas.microsoft.com/office/spreadsheetml/2009/9/main" objectType="CheckBox" lockText="1" noThreeD="1"/>
</file>

<file path=xl/ctrlProps/ctrlProp674.xml><?xml version="1.0" encoding="utf-8"?>
<formControlPr xmlns="http://schemas.microsoft.com/office/spreadsheetml/2009/9/main" objectType="CheckBox" lockText="1" noThreeD="1"/>
</file>

<file path=xl/ctrlProps/ctrlProp675.xml><?xml version="1.0" encoding="utf-8"?>
<formControlPr xmlns="http://schemas.microsoft.com/office/spreadsheetml/2009/9/main" objectType="CheckBox" lockText="1" noThreeD="1"/>
</file>

<file path=xl/ctrlProps/ctrlProp676.xml><?xml version="1.0" encoding="utf-8"?>
<formControlPr xmlns="http://schemas.microsoft.com/office/spreadsheetml/2009/9/main" objectType="CheckBox" lockText="1" noThreeD="1"/>
</file>

<file path=xl/ctrlProps/ctrlProp677.xml><?xml version="1.0" encoding="utf-8"?>
<formControlPr xmlns="http://schemas.microsoft.com/office/spreadsheetml/2009/9/main" objectType="CheckBox" lockText="1" noThreeD="1"/>
</file>

<file path=xl/ctrlProps/ctrlProp678.xml><?xml version="1.0" encoding="utf-8"?>
<formControlPr xmlns="http://schemas.microsoft.com/office/spreadsheetml/2009/9/main" objectType="CheckBox" lockText="1" noThreeD="1"/>
</file>

<file path=xl/ctrlProps/ctrlProp679.xml><?xml version="1.0" encoding="utf-8"?>
<formControlPr xmlns="http://schemas.microsoft.com/office/spreadsheetml/2009/9/main" objectType="CheckBox" lockText="1" noThreeD="1"/>
</file>

<file path=xl/ctrlProps/ctrlProp68.xml><?xml version="1.0" encoding="utf-8"?>
<formControlPr xmlns="http://schemas.microsoft.com/office/spreadsheetml/2009/9/main" objectType="CheckBox" lockText="1" noThreeD="1"/>
</file>

<file path=xl/ctrlProps/ctrlProp680.xml><?xml version="1.0" encoding="utf-8"?>
<formControlPr xmlns="http://schemas.microsoft.com/office/spreadsheetml/2009/9/main" objectType="CheckBox" lockText="1" noThreeD="1"/>
</file>

<file path=xl/ctrlProps/ctrlProp681.xml><?xml version="1.0" encoding="utf-8"?>
<formControlPr xmlns="http://schemas.microsoft.com/office/spreadsheetml/2009/9/main" objectType="CheckBox" lockText="1" noThreeD="1"/>
</file>

<file path=xl/ctrlProps/ctrlProp682.xml><?xml version="1.0" encoding="utf-8"?>
<formControlPr xmlns="http://schemas.microsoft.com/office/spreadsheetml/2009/9/main" objectType="CheckBox" lockText="1" noThreeD="1"/>
</file>

<file path=xl/ctrlProps/ctrlProp683.xml><?xml version="1.0" encoding="utf-8"?>
<formControlPr xmlns="http://schemas.microsoft.com/office/spreadsheetml/2009/9/main" objectType="CheckBox" lockText="1" noThreeD="1"/>
</file>

<file path=xl/ctrlProps/ctrlProp684.xml><?xml version="1.0" encoding="utf-8"?>
<formControlPr xmlns="http://schemas.microsoft.com/office/spreadsheetml/2009/9/main" objectType="CheckBox" lockText="1" noThreeD="1"/>
</file>

<file path=xl/ctrlProps/ctrlProp685.xml><?xml version="1.0" encoding="utf-8"?>
<formControlPr xmlns="http://schemas.microsoft.com/office/spreadsheetml/2009/9/main" objectType="CheckBox" lockText="1" noThreeD="1"/>
</file>

<file path=xl/ctrlProps/ctrlProp686.xml><?xml version="1.0" encoding="utf-8"?>
<formControlPr xmlns="http://schemas.microsoft.com/office/spreadsheetml/2009/9/main" objectType="CheckBox" lockText="1" noThreeD="1"/>
</file>

<file path=xl/ctrlProps/ctrlProp687.xml><?xml version="1.0" encoding="utf-8"?>
<formControlPr xmlns="http://schemas.microsoft.com/office/spreadsheetml/2009/9/main" objectType="CheckBox" lockText="1" noThreeD="1"/>
</file>

<file path=xl/ctrlProps/ctrlProp688.xml><?xml version="1.0" encoding="utf-8"?>
<formControlPr xmlns="http://schemas.microsoft.com/office/spreadsheetml/2009/9/main" objectType="CheckBox" lockText="1" noThreeD="1"/>
</file>

<file path=xl/ctrlProps/ctrlProp689.xml><?xml version="1.0" encoding="utf-8"?>
<formControlPr xmlns="http://schemas.microsoft.com/office/spreadsheetml/2009/9/main" objectType="CheckBox" lockText="1" noThreeD="1"/>
</file>

<file path=xl/ctrlProps/ctrlProp69.xml><?xml version="1.0" encoding="utf-8"?>
<formControlPr xmlns="http://schemas.microsoft.com/office/spreadsheetml/2009/9/main" objectType="CheckBox" lockText="1" noThreeD="1"/>
</file>

<file path=xl/ctrlProps/ctrlProp690.xml><?xml version="1.0" encoding="utf-8"?>
<formControlPr xmlns="http://schemas.microsoft.com/office/spreadsheetml/2009/9/main" objectType="CheckBox" lockText="1" noThreeD="1"/>
</file>

<file path=xl/ctrlProps/ctrlProp691.xml><?xml version="1.0" encoding="utf-8"?>
<formControlPr xmlns="http://schemas.microsoft.com/office/spreadsheetml/2009/9/main" objectType="CheckBox" lockText="1" noThreeD="1"/>
</file>

<file path=xl/ctrlProps/ctrlProp692.xml><?xml version="1.0" encoding="utf-8"?>
<formControlPr xmlns="http://schemas.microsoft.com/office/spreadsheetml/2009/9/main" objectType="CheckBox" lockText="1" noThreeD="1"/>
</file>

<file path=xl/ctrlProps/ctrlProp693.xml><?xml version="1.0" encoding="utf-8"?>
<formControlPr xmlns="http://schemas.microsoft.com/office/spreadsheetml/2009/9/main" objectType="CheckBox" lockText="1" noThreeD="1"/>
</file>

<file path=xl/ctrlProps/ctrlProp694.xml><?xml version="1.0" encoding="utf-8"?>
<formControlPr xmlns="http://schemas.microsoft.com/office/spreadsheetml/2009/9/main" objectType="CheckBox" lockText="1" noThreeD="1"/>
</file>

<file path=xl/ctrlProps/ctrlProp695.xml><?xml version="1.0" encoding="utf-8"?>
<formControlPr xmlns="http://schemas.microsoft.com/office/spreadsheetml/2009/9/main" objectType="CheckBox" lockText="1" noThreeD="1"/>
</file>

<file path=xl/ctrlProps/ctrlProp696.xml><?xml version="1.0" encoding="utf-8"?>
<formControlPr xmlns="http://schemas.microsoft.com/office/spreadsheetml/2009/9/main" objectType="CheckBox" lockText="1" noThreeD="1"/>
</file>

<file path=xl/ctrlProps/ctrlProp697.xml><?xml version="1.0" encoding="utf-8"?>
<formControlPr xmlns="http://schemas.microsoft.com/office/spreadsheetml/2009/9/main" objectType="CheckBox" lockText="1" noThreeD="1"/>
</file>

<file path=xl/ctrlProps/ctrlProp698.xml><?xml version="1.0" encoding="utf-8"?>
<formControlPr xmlns="http://schemas.microsoft.com/office/spreadsheetml/2009/9/main" objectType="CheckBox" lockText="1" noThreeD="1"/>
</file>

<file path=xl/ctrlProps/ctrlProp699.xml><?xml version="1.0" encoding="utf-8"?>
<formControlPr xmlns="http://schemas.microsoft.com/office/spreadsheetml/2009/9/main" objectType="CheckBox" lockText="1" noThreeD="1"/>
</file>

<file path=xl/ctrlProps/ctrlProp7.xml><?xml version="1.0" encoding="utf-8"?>
<formControlPr xmlns="http://schemas.microsoft.com/office/spreadsheetml/2009/9/main" objectType="CheckBox" lockText="1" noThreeD="1"/>
</file>

<file path=xl/ctrlProps/ctrlProp70.xml><?xml version="1.0" encoding="utf-8"?>
<formControlPr xmlns="http://schemas.microsoft.com/office/spreadsheetml/2009/9/main" objectType="CheckBox" lockText="1" noThreeD="1"/>
</file>

<file path=xl/ctrlProps/ctrlProp700.xml><?xml version="1.0" encoding="utf-8"?>
<formControlPr xmlns="http://schemas.microsoft.com/office/spreadsheetml/2009/9/main" objectType="CheckBox" lockText="1" noThreeD="1"/>
</file>

<file path=xl/ctrlProps/ctrlProp701.xml><?xml version="1.0" encoding="utf-8"?>
<formControlPr xmlns="http://schemas.microsoft.com/office/spreadsheetml/2009/9/main" objectType="CheckBox" lockText="1" noThreeD="1"/>
</file>

<file path=xl/ctrlProps/ctrlProp702.xml><?xml version="1.0" encoding="utf-8"?>
<formControlPr xmlns="http://schemas.microsoft.com/office/spreadsheetml/2009/9/main" objectType="CheckBox" lockText="1" noThreeD="1"/>
</file>

<file path=xl/ctrlProps/ctrlProp703.xml><?xml version="1.0" encoding="utf-8"?>
<formControlPr xmlns="http://schemas.microsoft.com/office/spreadsheetml/2009/9/main" objectType="CheckBox" lockText="1" noThreeD="1"/>
</file>

<file path=xl/ctrlProps/ctrlProp704.xml><?xml version="1.0" encoding="utf-8"?>
<formControlPr xmlns="http://schemas.microsoft.com/office/spreadsheetml/2009/9/main" objectType="CheckBox" lockText="1" noThreeD="1"/>
</file>

<file path=xl/ctrlProps/ctrlProp705.xml><?xml version="1.0" encoding="utf-8"?>
<formControlPr xmlns="http://schemas.microsoft.com/office/spreadsheetml/2009/9/main" objectType="CheckBox" lockText="1" noThreeD="1"/>
</file>

<file path=xl/ctrlProps/ctrlProp706.xml><?xml version="1.0" encoding="utf-8"?>
<formControlPr xmlns="http://schemas.microsoft.com/office/spreadsheetml/2009/9/main" objectType="CheckBox" lockText="1" noThreeD="1"/>
</file>

<file path=xl/ctrlProps/ctrlProp707.xml><?xml version="1.0" encoding="utf-8"?>
<formControlPr xmlns="http://schemas.microsoft.com/office/spreadsheetml/2009/9/main" objectType="CheckBox" lockText="1" noThreeD="1"/>
</file>

<file path=xl/ctrlProps/ctrlProp708.xml><?xml version="1.0" encoding="utf-8"?>
<formControlPr xmlns="http://schemas.microsoft.com/office/spreadsheetml/2009/9/main" objectType="CheckBox" lockText="1" noThreeD="1"/>
</file>

<file path=xl/ctrlProps/ctrlProp709.xml><?xml version="1.0" encoding="utf-8"?>
<formControlPr xmlns="http://schemas.microsoft.com/office/spreadsheetml/2009/9/main" objectType="CheckBox" lockText="1" noThreeD="1"/>
</file>

<file path=xl/ctrlProps/ctrlProp71.xml><?xml version="1.0" encoding="utf-8"?>
<formControlPr xmlns="http://schemas.microsoft.com/office/spreadsheetml/2009/9/main" objectType="CheckBox" lockText="1" noThreeD="1"/>
</file>

<file path=xl/ctrlProps/ctrlProp710.xml><?xml version="1.0" encoding="utf-8"?>
<formControlPr xmlns="http://schemas.microsoft.com/office/spreadsheetml/2009/9/main" objectType="CheckBox" lockText="1" noThreeD="1"/>
</file>

<file path=xl/ctrlProps/ctrlProp711.xml><?xml version="1.0" encoding="utf-8"?>
<formControlPr xmlns="http://schemas.microsoft.com/office/spreadsheetml/2009/9/main" objectType="CheckBox" lockText="1" noThreeD="1"/>
</file>

<file path=xl/ctrlProps/ctrlProp712.xml><?xml version="1.0" encoding="utf-8"?>
<formControlPr xmlns="http://schemas.microsoft.com/office/spreadsheetml/2009/9/main" objectType="CheckBox" checked="Checked" lockText="1" noThreeD="1"/>
</file>

<file path=xl/ctrlProps/ctrlProp713.xml><?xml version="1.0" encoding="utf-8"?>
<formControlPr xmlns="http://schemas.microsoft.com/office/spreadsheetml/2009/9/main" objectType="CheckBox" lockText="1" noThreeD="1"/>
</file>

<file path=xl/ctrlProps/ctrlProp714.xml><?xml version="1.0" encoding="utf-8"?>
<formControlPr xmlns="http://schemas.microsoft.com/office/spreadsheetml/2009/9/main" objectType="CheckBox" lockText="1" noThreeD="1"/>
</file>

<file path=xl/ctrlProps/ctrlProp715.xml><?xml version="1.0" encoding="utf-8"?>
<formControlPr xmlns="http://schemas.microsoft.com/office/spreadsheetml/2009/9/main" objectType="CheckBox" lockText="1" noThreeD="1"/>
</file>

<file path=xl/ctrlProps/ctrlProp716.xml><?xml version="1.0" encoding="utf-8"?>
<formControlPr xmlns="http://schemas.microsoft.com/office/spreadsheetml/2009/9/main" objectType="CheckBox" lockText="1" noThreeD="1"/>
</file>

<file path=xl/ctrlProps/ctrlProp717.xml><?xml version="1.0" encoding="utf-8"?>
<formControlPr xmlns="http://schemas.microsoft.com/office/spreadsheetml/2009/9/main" objectType="CheckBox" lockText="1" noThreeD="1"/>
</file>

<file path=xl/ctrlProps/ctrlProp718.xml><?xml version="1.0" encoding="utf-8"?>
<formControlPr xmlns="http://schemas.microsoft.com/office/spreadsheetml/2009/9/main" objectType="CheckBox" lockText="1" noThreeD="1"/>
</file>

<file path=xl/ctrlProps/ctrlProp719.xml><?xml version="1.0" encoding="utf-8"?>
<formControlPr xmlns="http://schemas.microsoft.com/office/spreadsheetml/2009/9/main" objectType="CheckBox" lockText="1" noThreeD="1"/>
</file>

<file path=xl/ctrlProps/ctrlProp72.xml><?xml version="1.0" encoding="utf-8"?>
<formControlPr xmlns="http://schemas.microsoft.com/office/spreadsheetml/2009/9/main" objectType="CheckBox" lockText="1" noThreeD="1"/>
</file>

<file path=xl/ctrlProps/ctrlProp720.xml><?xml version="1.0" encoding="utf-8"?>
<formControlPr xmlns="http://schemas.microsoft.com/office/spreadsheetml/2009/9/main" objectType="CheckBox" lockText="1" noThreeD="1"/>
</file>

<file path=xl/ctrlProps/ctrlProp721.xml><?xml version="1.0" encoding="utf-8"?>
<formControlPr xmlns="http://schemas.microsoft.com/office/spreadsheetml/2009/9/main" objectType="CheckBox" lockText="1" noThreeD="1"/>
</file>

<file path=xl/ctrlProps/ctrlProp722.xml><?xml version="1.0" encoding="utf-8"?>
<formControlPr xmlns="http://schemas.microsoft.com/office/spreadsheetml/2009/9/main" objectType="CheckBox" lockText="1" noThreeD="1"/>
</file>

<file path=xl/ctrlProps/ctrlProp723.xml><?xml version="1.0" encoding="utf-8"?>
<formControlPr xmlns="http://schemas.microsoft.com/office/spreadsheetml/2009/9/main" objectType="CheckBox" lockText="1" noThreeD="1"/>
</file>

<file path=xl/ctrlProps/ctrlProp724.xml><?xml version="1.0" encoding="utf-8"?>
<formControlPr xmlns="http://schemas.microsoft.com/office/spreadsheetml/2009/9/main" objectType="CheckBox" lockText="1" noThreeD="1"/>
</file>

<file path=xl/ctrlProps/ctrlProp725.xml><?xml version="1.0" encoding="utf-8"?>
<formControlPr xmlns="http://schemas.microsoft.com/office/spreadsheetml/2009/9/main" objectType="CheckBox" lockText="1" noThreeD="1"/>
</file>

<file path=xl/ctrlProps/ctrlProp726.xml><?xml version="1.0" encoding="utf-8"?>
<formControlPr xmlns="http://schemas.microsoft.com/office/spreadsheetml/2009/9/main" objectType="CheckBox" lockText="1" noThreeD="1"/>
</file>

<file path=xl/ctrlProps/ctrlProp727.xml><?xml version="1.0" encoding="utf-8"?>
<formControlPr xmlns="http://schemas.microsoft.com/office/spreadsheetml/2009/9/main" objectType="CheckBox" lockText="1" noThreeD="1"/>
</file>

<file path=xl/ctrlProps/ctrlProp728.xml><?xml version="1.0" encoding="utf-8"?>
<formControlPr xmlns="http://schemas.microsoft.com/office/spreadsheetml/2009/9/main" objectType="CheckBox" lockText="1" noThreeD="1"/>
</file>

<file path=xl/ctrlProps/ctrlProp729.xml><?xml version="1.0" encoding="utf-8"?>
<formControlPr xmlns="http://schemas.microsoft.com/office/spreadsheetml/2009/9/main" objectType="CheckBox" lockText="1" noThreeD="1"/>
</file>

<file path=xl/ctrlProps/ctrlProp73.xml><?xml version="1.0" encoding="utf-8"?>
<formControlPr xmlns="http://schemas.microsoft.com/office/spreadsheetml/2009/9/main" objectType="CheckBox" lockText="1" noThreeD="1"/>
</file>

<file path=xl/ctrlProps/ctrlProp730.xml><?xml version="1.0" encoding="utf-8"?>
<formControlPr xmlns="http://schemas.microsoft.com/office/spreadsheetml/2009/9/main" objectType="CheckBox" lockText="1" noThreeD="1"/>
</file>

<file path=xl/ctrlProps/ctrlProp731.xml><?xml version="1.0" encoding="utf-8"?>
<formControlPr xmlns="http://schemas.microsoft.com/office/spreadsheetml/2009/9/main" objectType="CheckBox" lockText="1" noThreeD="1"/>
</file>

<file path=xl/ctrlProps/ctrlProp732.xml><?xml version="1.0" encoding="utf-8"?>
<formControlPr xmlns="http://schemas.microsoft.com/office/spreadsheetml/2009/9/main" objectType="CheckBox" lockText="1" noThreeD="1"/>
</file>

<file path=xl/ctrlProps/ctrlProp733.xml><?xml version="1.0" encoding="utf-8"?>
<formControlPr xmlns="http://schemas.microsoft.com/office/spreadsheetml/2009/9/main" objectType="CheckBox" lockText="1" noThreeD="1"/>
</file>

<file path=xl/ctrlProps/ctrlProp734.xml><?xml version="1.0" encoding="utf-8"?>
<formControlPr xmlns="http://schemas.microsoft.com/office/spreadsheetml/2009/9/main" objectType="CheckBox" lockText="1" noThreeD="1"/>
</file>

<file path=xl/ctrlProps/ctrlProp735.xml><?xml version="1.0" encoding="utf-8"?>
<formControlPr xmlns="http://schemas.microsoft.com/office/spreadsheetml/2009/9/main" objectType="CheckBox" lockText="1" noThreeD="1"/>
</file>

<file path=xl/ctrlProps/ctrlProp736.xml><?xml version="1.0" encoding="utf-8"?>
<formControlPr xmlns="http://schemas.microsoft.com/office/spreadsheetml/2009/9/main" objectType="CheckBox" lockText="1" noThreeD="1"/>
</file>

<file path=xl/ctrlProps/ctrlProp737.xml><?xml version="1.0" encoding="utf-8"?>
<formControlPr xmlns="http://schemas.microsoft.com/office/spreadsheetml/2009/9/main" objectType="CheckBox" lockText="1" noThreeD="1"/>
</file>

<file path=xl/ctrlProps/ctrlProp738.xml><?xml version="1.0" encoding="utf-8"?>
<formControlPr xmlns="http://schemas.microsoft.com/office/spreadsheetml/2009/9/main" objectType="CheckBox" lockText="1" noThreeD="1"/>
</file>

<file path=xl/ctrlProps/ctrlProp739.xml><?xml version="1.0" encoding="utf-8"?>
<formControlPr xmlns="http://schemas.microsoft.com/office/spreadsheetml/2009/9/main" objectType="CheckBox" lockText="1" noThreeD="1"/>
</file>

<file path=xl/ctrlProps/ctrlProp74.xml><?xml version="1.0" encoding="utf-8"?>
<formControlPr xmlns="http://schemas.microsoft.com/office/spreadsheetml/2009/9/main" objectType="CheckBox" checked="Checked" lockText="1" noThreeD="1"/>
</file>

<file path=xl/ctrlProps/ctrlProp740.xml><?xml version="1.0" encoding="utf-8"?>
<formControlPr xmlns="http://schemas.microsoft.com/office/spreadsheetml/2009/9/main" objectType="CheckBox" lockText="1" noThreeD="1"/>
</file>

<file path=xl/ctrlProps/ctrlProp741.xml><?xml version="1.0" encoding="utf-8"?>
<formControlPr xmlns="http://schemas.microsoft.com/office/spreadsheetml/2009/9/main" objectType="CheckBox" lockText="1" noThreeD="1"/>
</file>

<file path=xl/ctrlProps/ctrlProp742.xml><?xml version="1.0" encoding="utf-8"?>
<formControlPr xmlns="http://schemas.microsoft.com/office/spreadsheetml/2009/9/main" objectType="CheckBox" lockText="1" noThreeD="1"/>
</file>

<file path=xl/ctrlProps/ctrlProp743.xml><?xml version="1.0" encoding="utf-8"?>
<formControlPr xmlns="http://schemas.microsoft.com/office/spreadsheetml/2009/9/main" objectType="CheckBox" lockText="1" noThreeD="1"/>
</file>

<file path=xl/ctrlProps/ctrlProp744.xml><?xml version="1.0" encoding="utf-8"?>
<formControlPr xmlns="http://schemas.microsoft.com/office/spreadsheetml/2009/9/main" objectType="CheckBox" lockText="1" noThreeD="1"/>
</file>

<file path=xl/ctrlProps/ctrlProp745.xml><?xml version="1.0" encoding="utf-8"?>
<formControlPr xmlns="http://schemas.microsoft.com/office/spreadsheetml/2009/9/main" objectType="CheckBox" lockText="1" noThreeD="1"/>
</file>

<file path=xl/ctrlProps/ctrlProp746.xml><?xml version="1.0" encoding="utf-8"?>
<formControlPr xmlns="http://schemas.microsoft.com/office/spreadsheetml/2009/9/main" objectType="CheckBox" lockText="1" noThreeD="1"/>
</file>

<file path=xl/ctrlProps/ctrlProp747.xml><?xml version="1.0" encoding="utf-8"?>
<formControlPr xmlns="http://schemas.microsoft.com/office/spreadsheetml/2009/9/main" objectType="CheckBox" lockText="1" noThreeD="1"/>
</file>

<file path=xl/ctrlProps/ctrlProp748.xml><?xml version="1.0" encoding="utf-8"?>
<formControlPr xmlns="http://schemas.microsoft.com/office/spreadsheetml/2009/9/main" objectType="CheckBox" lockText="1" noThreeD="1"/>
</file>

<file path=xl/ctrlProps/ctrlProp749.xml><?xml version="1.0" encoding="utf-8"?>
<formControlPr xmlns="http://schemas.microsoft.com/office/spreadsheetml/2009/9/main" objectType="CheckBox" lockText="1" noThreeD="1"/>
</file>

<file path=xl/ctrlProps/ctrlProp75.xml><?xml version="1.0" encoding="utf-8"?>
<formControlPr xmlns="http://schemas.microsoft.com/office/spreadsheetml/2009/9/main" objectType="CheckBox" lockText="1" noThreeD="1"/>
</file>

<file path=xl/ctrlProps/ctrlProp750.xml><?xml version="1.0" encoding="utf-8"?>
<formControlPr xmlns="http://schemas.microsoft.com/office/spreadsheetml/2009/9/main" objectType="CheckBox" lockText="1" noThreeD="1"/>
</file>

<file path=xl/ctrlProps/ctrlProp751.xml><?xml version="1.0" encoding="utf-8"?>
<formControlPr xmlns="http://schemas.microsoft.com/office/spreadsheetml/2009/9/main" objectType="CheckBox" lockText="1" noThreeD="1"/>
</file>

<file path=xl/ctrlProps/ctrlProp752.xml><?xml version="1.0" encoding="utf-8"?>
<formControlPr xmlns="http://schemas.microsoft.com/office/spreadsheetml/2009/9/main" objectType="CheckBox" lockText="1" noThreeD="1"/>
</file>

<file path=xl/ctrlProps/ctrlProp753.xml><?xml version="1.0" encoding="utf-8"?>
<formControlPr xmlns="http://schemas.microsoft.com/office/spreadsheetml/2009/9/main" objectType="CheckBox" lockText="1" noThreeD="1"/>
</file>

<file path=xl/ctrlProps/ctrlProp754.xml><?xml version="1.0" encoding="utf-8"?>
<formControlPr xmlns="http://schemas.microsoft.com/office/spreadsheetml/2009/9/main" objectType="CheckBox" lockText="1" noThreeD="1"/>
</file>

<file path=xl/ctrlProps/ctrlProp755.xml><?xml version="1.0" encoding="utf-8"?>
<formControlPr xmlns="http://schemas.microsoft.com/office/spreadsheetml/2009/9/main" objectType="CheckBox" lockText="1" noThreeD="1"/>
</file>

<file path=xl/ctrlProps/ctrlProp756.xml><?xml version="1.0" encoding="utf-8"?>
<formControlPr xmlns="http://schemas.microsoft.com/office/spreadsheetml/2009/9/main" objectType="CheckBox" lockText="1" noThreeD="1"/>
</file>

<file path=xl/ctrlProps/ctrlProp757.xml><?xml version="1.0" encoding="utf-8"?>
<formControlPr xmlns="http://schemas.microsoft.com/office/spreadsheetml/2009/9/main" objectType="CheckBox" lockText="1" noThreeD="1"/>
</file>

<file path=xl/ctrlProps/ctrlProp758.xml><?xml version="1.0" encoding="utf-8"?>
<formControlPr xmlns="http://schemas.microsoft.com/office/spreadsheetml/2009/9/main" objectType="CheckBox" lockText="1" noThreeD="1"/>
</file>

<file path=xl/ctrlProps/ctrlProp759.xml><?xml version="1.0" encoding="utf-8"?>
<formControlPr xmlns="http://schemas.microsoft.com/office/spreadsheetml/2009/9/main" objectType="CheckBox" lockText="1" noThreeD="1"/>
</file>

<file path=xl/ctrlProps/ctrlProp76.xml><?xml version="1.0" encoding="utf-8"?>
<formControlPr xmlns="http://schemas.microsoft.com/office/spreadsheetml/2009/9/main" objectType="CheckBox" lockText="1" noThreeD="1"/>
</file>

<file path=xl/ctrlProps/ctrlProp760.xml><?xml version="1.0" encoding="utf-8"?>
<formControlPr xmlns="http://schemas.microsoft.com/office/spreadsheetml/2009/9/main" objectType="CheckBox" lockText="1" noThreeD="1"/>
</file>

<file path=xl/ctrlProps/ctrlProp761.xml><?xml version="1.0" encoding="utf-8"?>
<formControlPr xmlns="http://schemas.microsoft.com/office/spreadsheetml/2009/9/main" objectType="CheckBox" lockText="1" noThreeD="1"/>
</file>

<file path=xl/ctrlProps/ctrlProp762.xml><?xml version="1.0" encoding="utf-8"?>
<formControlPr xmlns="http://schemas.microsoft.com/office/spreadsheetml/2009/9/main" objectType="CheckBox" lockText="1" noThreeD="1"/>
</file>

<file path=xl/ctrlProps/ctrlProp763.xml><?xml version="1.0" encoding="utf-8"?>
<formControlPr xmlns="http://schemas.microsoft.com/office/spreadsheetml/2009/9/main" objectType="CheckBox" lockText="1" noThreeD="1"/>
</file>

<file path=xl/ctrlProps/ctrlProp764.xml><?xml version="1.0" encoding="utf-8"?>
<formControlPr xmlns="http://schemas.microsoft.com/office/spreadsheetml/2009/9/main" objectType="CheckBox" checked="Checked" lockText="1" noThreeD="1"/>
</file>

<file path=xl/ctrlProps/ctrlProp765.xml><?xml version="1.0" encoding="utf-8"?>
<formControlPr xmlns="http://schemas.microsoft.com/office/spreadsheetml/2009/9/main" objectType="CheckBox" lockText="1" noThreeD="1"/>
</file>

<file path=xl/ctrlProps/ctrlProp766.xml><?xml version="1.0" encoding="utf-8"?>
<formControlPr xmlns="http://schemas.microsoft.com/office/spreadsheetml/2009/9/main" objectType="CheckBox" lockText="1" noThreeD="1"/>
</file>

<file path=xl/ctrlProps/ctrlProp767.xml><?xml version="1.0" encoding="utf-8"?>
<formControlPr xmlns="http://schemas.microsoft.com/office/spreadsheetml/2009/9/main" objectType="CheckBox" lockText="1" noThreeD="1"/>
</file>

<file path=xl/ctrlProps/ctrlProp768.xml><?xml version="1.0" encoding="utf-8"?>
<formControlPr xmlns="http://schemas.microsoft.com/office/spreadsheetml/2009/9/main" objectType="CheckBox" lockText="1" noThreeD="1"/>
</file>

<file path=xl/ctrlProps/ctrlProp769.xml><?xml version="1.0" encoding="utf-8"?>
<formControlPr xmlns="http://schemas.microsoft.com/office/spreadsheetml/2009/9/main" objectType="CheckBox" lockText="1" noThreeD="1"/>
</file>

<file path=xl/ctrlProps/ctrlProp77.xml><?xml version="1.0" encoding="utf-8"?>
<formControlPr xmlns="http://schemas.microsoft.com/office/spreadsheetml/2009/9/main" objectType="CheckBox" lockText="1" noThreeD="1"/>
</file>

<file path=xl/ctrlProps/ctrlProp770.xml><?xml version="1.0" encoding="utf-8"?>
<formControlPr xmlns="http://schemas.microsoft.com/office/spreadsheetml/2009/9/main" objectType="CheckBox" lockText="1" noThreeD="1"/>
</file>

<file path=xl/ctrlProps/ctrlProp771.xml><?xml version="1.0" encoding="utf-8"?>
<formControlPr xmlns="http://schemas.microsoft.com/office/spreadsheetml/2009/9/main" objectType="CheckBox" lockText="1" noThreeD="1"/>
</file>

<file path=xl/ctrlProps/ctrlProp772.xml><?xml version="1.0" encoding="utf-8"?>
<formControlPr xmlns="http://schemas.microsoft.com/office/spreadsheetml/2009/9/main" objectType="CheckBox" lockText="1" noThreeD="1"/>
</file>

<file path=xl/ctrlProps/ctrlProp773.xml><?xml version="1.0" encoding="utf-8"?>
<formControlPr xmlns="http://schemas.microsoft.com/office/spreadsheetml/2009/9/main" objectType="CheckBox" lockText="1" noThreeD="1"/>
</file>

<file path=xl/ctrlProps/ctrlProp774.xml><?xml version="1.0" encoding="utf-8"?>
<formControlPr xmlns="http://schemas.microsoft.com/office/spreadsheetml/2009/9/main" objectType="CheckBox" lockText="1" noThreeD="1"/>
</file>

<file path=xl/ctrlProps/ctrlProp775.xml><?xml version="1.0" encoding="utf-8"?>
<formControlPr xmlns="http://schemas.microsoft.com/office/spreadsheetml/2009/9/main" objectType="CheckBox" lockText="1" noThreeD="1"/>
</file>

<file path=xl/ctrlProps/ctrlProp776.xml><?xml version="1.0" encoding="utf-8"?>
<formControlPr xmlns="http://schemas.microsoft.com/office/spreadsheetml/2009/9/main" objectType="CheckBox" lockText="1" noThreeD="1"/>
</file>

<file path=xl/ctrlProps/ctrlProp777.xml><?xml version="1.0" encoding="utf-8"?>
<formControlPr xmlns="http://schemas.microsoft.com/office/spreadsheetml/2009/9/main" objectType="CheckBox" lockText="1" noThreeD="1"/>
</file>

<file path=xl/ctrlProps/ctrlProp778.xml><?xml version="1.0" encoding="utf-8"?>
<formControlPr xmlns="http://schemas.microsoft.com/office/spreadsheetml/2009/9/main" objectType="CheckBox" lockText="1" noThreeD="1"/>
</file>

<file path=xl/ctrlProps/ctrlProp779.xml><?xml version="1.0" encoding="utf-8"?>
<formControlPr xmlns="http://schemas.microsoft.com/office/spreadsheetml/2009/9/main" objectType="CheckBox" lockText="1" noThreeD="1"/>
</file>

<file path=xl/ctrlProps/ctrlProp78.xml><?xml version="1.0" encoding="utf-8"?>
<formControlPr xmlns="http://schemas.microsoft.com/office/spreadsheetml/2009/9/main" objectType="CheckBox" lockText="1" noThreeD="1"/>
</file>

<file path=xl/ctrlProps/ctrlProp780.xml><?xml version="1.0" encoding="utf-8"?>
<formControlPr xmlns="http://schemas.microsoft.com/office/spreadsheetml/2009/9/main" objectType="CheckBox" lockText="1" noThreeD="1"/>
</file>

<file path=xl/ctrlProps/ctrlProp781.xml><?xml version="1.0" encoding="utf-8"?>
<formControlPr xmlns="http://schemas.microsoft.com/office/spreadsheetml/2009/9/main" objectType="CheckBox" lockText="1" noThreeD="1"/>
</file>

<file path=xl/ctrlProps/ctrlProp782.xml><?xml version="1.0" encoding="utf-8"?>
<formControlPr xmlns="http://schemas.microsoft.com/office/spreadsheetml/2009/9/main" objectType="CheckBox" lockText="1" noThreeD="1"/>
</file>

<file path=xl/ctrlProps/ctrlProp783.xml><?xml version="1.0" encoding="utf-8"?>
<formControlPr xmlns="http://schemas.microsoft.com/office/spreadsheetml/2009/9/main" objectType="CheckBox" lockText="1" noThreeD="1"/>
</file>

<file path=xl/ctrlProps/ctrlProp784.xml><?xml version="1.0" encoding="utf-8"?>
<formControlPr xmlns="http://schemas.microsoft.com/office/spreadsheetml/2009/9/main" objectType="CheckBox" lockText="1" noThreeD="1"/>
</file>

<file path=xl/ctrlProps/ctrlProp785.xml><?xml version="1.0" encoding="utf-8"?>
<formControlPr xmlns="http://schemas.microsoft.com/office/spreadsheetml/2009/9/main" objectType="CheckBox" lockText="1" noThreeD="1"/>
</file>

<file path=xl/ctrlProps/ctrlProp786.xml><?xml version="1.0" encoding="utf-8"?>
<formControlPr xmlns="http://schemas.microsoft.com/office/spreadsheetml/2009/9/main" objectType="CheckBox" lockText="1" noThreeD="1"/>
</file>

<file path=xl/ctrlProps/ctrlProp787.xml><?xml version="1.0" encoding="utf-8"?>
<formControlPr xmlns="http://schemas.microsoft.com/office/spreadsheetml/2009/9/main" objectType="CheckBox" lockText="1" noThreeD="1"/>
</file>

<file path=xl/ctrlProps/ctrlProp788.xml><?xml version="1.0" encoding="utf-8"?>
<formControlPr xmlns="http://schemas.microsoft.com/office/spreadsheetml/2009/9/main" objectType="CheckBox" lockText="1" noThreeD="1"/>
</file>

<file path=xl/ctrlProps/ctrlProp789.xml><?xml version="1.0" encoding="utf-8"?>
<formControlPr xmlns="http://schemas.microsoft.com/office/spreadsheetml/2009/9/main" objectType="CheckBox" lockText="1" noThreeD="1"/>
</file>

<file path=xl/ctrlProps/ctrlProp79.xml><?xml version="1.0" encoding="utf-8"?>
<formControlPr xmlns="http://schemas.microsoft.com/office/spreadsheetml/2009/9/main" objectType="CheckBox" lockText="1" noThreeD="1"/>
</file>

<file path=xl/ctrlProps/ctrlProp790.xml><?xml version="1.0" encoding="utf-8"?>
<formControlPr xmlns="http://schemas.microsoft.com/office/spreadsheetml/2009/9/main" objectType="CheckBox" lockText="1" noThreeD="1"/>
</file>

<file path=xl/ctrlProps/ctrlProp791.xml><?xml version="1.0" encoding="utf-8"?>
<formControlPr xmlns="http://schemas.microsoft.com/office/spreadsheetml/2009/9/main" objectType="CheckBox" lockText="1" noThreeD="1"/>
</file>

<file path=xl/ctrlProps/ctrlProp792.xml><?xml version="1.0" encoding="utf-8"?>
<formControlPr xmlns="http://schemas.microsoft.com/office/spreadsheetml/2009/9/main" objectType="CheckBox" lockText="1" noThreeD="1"/>
</file>

<file path=xl/ctrlProps/ctrlProp793.xml><?xml version="1.0" encoding="utf-8"?>
<formControlPr xmlns="http://schemas.microsoft.com/office/spreadsheetml/2009/9/main" objectType="CheckBox" lockText="1" noThreeD="1"/>
</file>

<file path=xl/ctrlProps/ctrlProp794.xml><?xml version="1.0" encoding="utf-8"?>
<formControlPr xmlns="http://schemas.microsoft.com/office/spreadsheetml/2009/9/main" objectType="CheckBox" lockText="1" noThreeD="1"/>
</file>

<file path=xl/ctrlProps/ctrlProp795.xml><?xml version="1.0" encoding="utf-8"?>
<formControlPr xmlns="http://schemas.microsoft.com/office/spreadsheetml/2009/9/main" objectType="CheckBox" lockText="1" noThreeD="1"/>
</file>

<file path=xl/ctrlProps/ctrlProp796.xml><?xml version="1.0" encoding="utf-8"?>
<formControlPr xmlns="http://schemas.microsoft.com/office/spreadsheetml/2009/9/main" objectType="CheckBox" lockText="1" noThreeD="1"/>
</file>

<file path=xl/ctrlProps/ctrlProp797.xml><?xml version="1.0" encoding="utf-8"?>
<formControlPr xmlns="http://schemas.microsoft.com/office/spreadsheetml/2009/9/main" objectType="CheckBox" lockText="1" noThreeD="1"/>
</file>

<file path=xl/ctrlProps/ctrlProp798.xml><?xml version="1.0" encoding="utf-8"?>
<formControlPr xmlns="http://schemas.microsoft.com/office/spreadsheetml/2009/9/main" objectType="CheckBox" lockText="1" noThreeD="1"/>
</file>

<file path=xl/ctrlProps/ctrlProp799.xml><?xml version="1.0" encoding="utf-8"?>
<formControlPr xmlns="http://schemas.microsoft.com/office/spreadsheetml/2009/9/main" objectType="CheckBox" lockText="1" noThreeD="1"/>
</file>

<file path=xl/ctrlProps/ctrlProp8.xml><?xml version="1.0" encoding="utf-8"?>
<formControlPr xmlns="http://schemas.microsoft.com/office/spreadsheetml/2009/9/main" objectType="CheckBox" lockText="1" noThreeD="1"/>
</file>

<file path=xl/ctrlProps/ctrlProp80.xml><?xml version="1.0" encoding="utf-8"?>
<formControlPr xmlns="http://schemas.microsoft.com/office/spreadsheetml/2009/9/main" objectType="CheckBox" lockText="1" noThreeD="1"/>
</file>

<file path=xl/ctrlProps/ctrlProp800.xml><?xml version="1.0" encoding="utf-8"?>
<formControlPr xmlns="http://schemas.microsoft.com/office/spreadsheetml/2009/9/main" objectType="CheckBox" lockText="1" noThreeD="1"/>
</file>

<file path=xl/ctrlProps/ctrlProp801.xml><?xml version="1.0" encoding="utf-8"?>
<formControlPr xmlns="http://schemas.microsoft.com/office/spreadsheetml/2009/9/main" objectType="CheckBox" lockText="1" noThreeD="1"/>
</file>

<file path=xl/ctrlProps/ctrlProp802.xml><?xml version="1.0" encoding="utf-8"?>
<formControlPr xmlns="http://schemas.microsoft.com/office/spreadsheetml/2009/9/main" objectType="CheckBox" lockText="1" noThreeD="1"/>
</file>

<file path=xl/ctrlProps/ctrlProp803.xml><?xml version="1.0" encoding="utf-8"?>
<formControlPr xmlns="http://schemas.microsoft.com/office/spreadsheetml/2009/9/main" objectType="CheckBox" lockText="1" noThreeD="1"/>
</file>

<file path=xl/ctrlProps/ctrlProp804.xml><?xml version="1.0" encoding="utf-8"?>
<formControlPr xmlns="http://schemas.microsoft.com/office/spreadsheetml/2009/9/main" objectType="CheckBox" lockText="1" noThreeD="1"/>
</file>

<file path=xl/ctrlProps/ctrlProp805.xml><?xml version="1.0" encoding="utf-8"?>
<formControlPr xmlns="http://schemas.microsoft.com/office/spreadsheetml/2009/9/main" objectType="CheckBox" lockText="1" noThreeD="1"/>
</file>

<file path=xl/ctrlProps/ctrlProp806.xml><?xml version="1.0" encoding="utf-8"?>
<formControlPr xmlns="http://schemas.microsoft.com/office/spreadsheetml/2009/9/main" objectType="CheckBox" lockText="1" noThreeD="1"/>
</file>

<file path=xl/ctrlProps/ctrlProp807.xml><?xml version="1.0" encoding="utf-8"?>
<formControlPr xmlns="http://schemas.microsoft.com/office/spreadsheetml/2009/9/main" objectType="CheckBox" lockText="1" noThreeD="1"/>
</file>

<file path=xl/ctrlProps/ctrlProp808.xml><?xml version="1.0" encoding="utf-8"?>
<formControlPr xmlns="http://schemas.microsoft.com/office/spreadsheetml/2009/9/main" objectType="CheckBox" lockText="1" noThreeD="1"/>
</file>

<file path=xl/ctrlProps/ctrlProp809.xml><?xml version="1.0" encoding="utf-8"?>
<formControlPr xmlns="http://schemas.microsoft.com/office/spreadsheetml/2009/9/main" objectType="CheckBox" lockText="1" noThreeD="1"/>
</file>

<file path=xl/ctrlProps/ctrlProp81.xml><?xml version="1.0" encoding="utf-8"?>
<formControlPr xmlns="http://schemas.microsoft.com/office/spreadsheetml/2009/9/main" objectType="CheckBox" lockText="1" noThreeD="1"/>
</file>

<file path=xl/ctrlProps/ctrlProp810.xml><?xml version="1.0" encoding="utf-8"?>
<formControlPr xmlns="http://schemas.microsoft.com/office/spreadsheetml/2009/9/main" objectType="CheckBox" lockText="1" noThreeD="1"/>
</file>

<file path=xl/ctrlProps/ctrlProp811.xml><?xml version="1.0" encoding="utf-8"?>
<formControlPr xmlns="http://schemas.microsoft.com/office/spreadsheetml/2009/9/main" objectType="CheckBox" lockText="1" noThreeD="1"/>
</file>

<file path=xl/ctrlProps/ctrlProp812.xml><?xml version="1.0" encoding="utf-8"?>
<formControlPr xmlns="http://schemas.microsoft.com/office/spreadsheetml/2009/9/main" objectType="CheckBox" lockText="1" noThreeD="1"/>
</file>

<file path=xl/ctrlProps/ctrlProp813.xml><?xml version="1.0" encoding="utf-8"?>
<formControlPr xmlns="http://schemas.microsoft.com/office/spreadsheetml/2009/9/main" objectType="CheckBox" lockText="1" noThreeD="1"/>
</file>

<file path=xl/ctrlProps/ctrlProp814.xml><?xml version="1.0" encoding="utf-8"?>
<formControlPr xmlns="http://schemas.microsoft.com/office/spreadsheetml/2009/9/main" objectType="CheckBox" lockText="1" noThreeD="1"/>
</file>

<file path=xl/ctrlProps/ctrlProp815.xml><?xml version="1.0" encoding="utf-8"?>
<formControlPr xmlns="http://schemas.microsoft.com/office/spreadsheetml/2009/9/main" objectType="CheckBox" lockText="1" noThreeD="1"/>
</file>

<file path=xl/ctrlProps/ctrlProp816.xml><?xml version="1.0" encoding="utf-8"?>
<formControlPr xmlns="http://schemas.microsoft.com/office/spreadsheetml/2009/9/main" objectType="CheckBox" lockText="1" noThreeD="1"/>
</file>

<file path=xl/ctrlProps/ctrlProp817.xml><?xml version="1.0" encoding="utf-8"?>
<formControlPr xmlns="http://schemas.microsoft.com/office/spreadsheetml/2009/9/main" objectType="CheckBox" lockText="1" noThreeD="1"/>
</file>

<file path=xl/ctrlProps/ctrlProp818.xml><?xml version="1.0" encoding="utf-8"?>
<formControlPr xmlns="http://schemas.microsoft.com/office/spreadsheetml/2009/9/main" objectType="CheckBox" checked="Checked" lockText="1" noThreeD="1"/>
</file>

<file path=xl/ctrlProps/ctrlProp819.xml><?xml version="1.0" encoding="utf-8"?>
<formControlPr xmlns="http://schemas.microsoft.com/office/spreadsheetml/2009/9/main" objectType="CheckBox" lockText="1" noThreeD="1"/>
</file>

<file path=xl/ctrlProps/ctrlProp82.xml><?xml version="1.0" encoding="utf-8"?>
<formControlPr xmlns="http://schemas.microsoft.com/office/spreadsheetml/2009/9/main" objectType="CheckBox" checked="Checked" lockText="1" noThreeD="1"/>
</file>

<file path=xl/ctrlProps/ctrlProp820.xml><?xml version="1.0" encoding="utf-8"?>
<formControlPr xmlns="http://schemas.microsoft.com/office/spreadsheetml/2009/9/main" objectType="CheckBox" lockText="1" noThreeD="1"/>
</file>

<file path=xl/ctrlProps/ctrlProp821.xml><?xml version="1.0" encoding="utf-8"?>
<formControlPr xmlns="http://schemas.microsoft.com/office/spreadsheetml/2009/9/main" objectType="CheckBox" lockText="1" noThreeD="1"/>
</file>

<file path=xl/ctrlProps/ctrlProp822.xml><?xml version="1.0" encoding="utf-8"?>
<formControlPr xmlns="http://schemas.microsoft.com/office/spreadsheetml/2009/9/main" objectType="CheckBox" lockText="1" noThreeD="1"/>
</file>

<file path=xl/ctrlProps/ctrlProp823.xml><?xml version="1.0" encoding="utf-8"?>
<formControlPr xmlns="http://schemas.microsoft.com/office/spreadsheetml/2009/9/main" objectType="CheckBox" lockText="1" noThreeD="1"/>
</file>

<file path=xl/ctrlProps/ctrlProp824.xml><?xml version="1.0" encoding="utf-8"?>
<formControlPr xmlns="http://schemas.microsoft.com/office/spreadsheetml/2009/9/main" objectType="CheckBox" lockText="1" noThreeD="1"/>
</file>

<file path=xl/ctrlProps/ctrlProp825.xml><?xml version="1.0" encoding="utf-8"?>
<formControlPr xmlns="http://schemas.microsoft.com/office/spreadsheetml/2009/9/main" objectType="CheckBox" lockText="1" noThreeD="1"/>
</file>

<file path=xl/ctrlProps/ctrlProp826.xml><?xml version="1.0" encoding="utf-8"?>
<formControlPr xmlns="http://schemas.microsoft.com/office/spreadsheetml/2009/9/main" objectType="CheckBox" lockText="1" noThreeD="1"/>
</file>

<file path=xl/ctrlProps/ctrlProp827.xml><?xml version="1.0" encoding="utf-8"?>
<formControlPr xmlns="http://schemas.microsoft.com/office/spreadsheetml/2009/9/main" objectType="CheckBox" lockText="1" noThreeD="1"/>
</file>

<file path=xl/ctrlProps/ctrlProp828.xml><?xml version="1.0" encoding="utf-8"?>
<formControlPr xmlns="http://schemas.microsoft.com/office/spreadsheetml/2009/9/main" objectType="CheckBox" lockText="1" noThreeD="1"/>
</file>

<file path=xl/ctrlProps/ctrlProp829.xml><?xml version="1.0" encoding="utf-8"?>
<formControlPr xmlns="http://schemas.microsoft.com/office/spreadsheetml/2009/9/main" objectType="CheckBox" lockText="1" noThreeD="1"/>
</file>

<file path=xl/ctrlProps/ctrlProp83.xml><?xml version="1.0" encoding="utf-8"?>
<formControlPr xmlns="http://schemas.microsoft.com/office/spreadsheetml/2009/9/main" objectType="CheckBox" lockText="1" noThreeD="1"/>
</file>

<file path=xl/ctrlProps/ctrlProp830.xml><?xml version="1.0" encoding="utf-8"?>
<formControlPr xmlns="http://schemas.microsoft.com/office/spreadsheetml/2009/9/main" objectType="CheckBox" lockText="1" noThreeD="1"/>
</file>

<file path=xl/ctrlProps/ctrlProp831.xml><?xml version="1.0" encoding="utf-8"?>
<formControlPr xmlns="http://schemas.microsoft.com/office/spreadsheetml/2009/9/main" objectType="CheckBox" lockText="1" noThreeD="1"/>
</file>

<file path=xl/ctrlProps/ctrlProp832.xml><?xml version="1.0" encoding="utf-8"?>
<formControlPr xmlns="http://schemas.microsoft.com/office/spreadsheetml/2009/9/main" objectType="CheckBox" lockText="1" noThreeD="1"/>
</file>

<file path=xl/ctrlProps/ctrlProp833.xml><?xml version="1.0" encoding="utf-8"?>
<formControlPr xmlns="http://schemas.microsoft.com/office/spreadsheetml/2009/9/main" objectType="CheckBox" lockText="1" noThreeD="1"/>
</file>

<file path=xl/ctrlProps/ctrlProp834.xml><?xml version="1.0" encoding="utf-8"?>
<formControlPr xmlns="http://schemas.microsoft.com/office/spreadsheetml/2009/9/main" objectType="CheckBox" lockText="1" noThreeD="1"/>
</file>

<file path=xl/ctrlProps/ctrlProp835.xml><?xml version="1.0" encoding="utf-8"?>
<formControlPr xmlns="http://schemas.microsoft.com/office/spreadsheetml/2009/9/main" objectType="CheckBox" lockText="1" noThreeD="1"/>
</file>

<file path=xl/ctrlProps/ctrlProp836.xml><?xml version="1.0" encoding="utf-8"?>
<formControlPr xmlns="http://schemas.microsoft.com/office/spreadsheetml/2009/9/main" objectType="CheckBox" lockText="1" noThreeD="1"/>
</file>

<file path=xl/ctrlProps/ctrlProp837.xml><?xml version="1.0" encoding="utf-8"?>
<formControlPr xmlns="http://schemas.microsoft.com/office/spreadsheetml/2009/9/main" objectType="CheckBox" lockText="1" noThreeD="1"/>
</file>

<file path=xl/ctrlProps/ctrlProp838.xml><?xml version="1.0" encoding="utf-8"?>
<formControlPr xmlns="http://schemas.microsoft.com/office/spreadsheetml/2009/9/main" objectType="CheckBox" lockText="1" noThreeD="1"/>
</file>

<file path=xl/ctrlProps/ctrlProp839.xml><?xml version="1.0" encoding="utf-8"?>
<formControlPr xmlns="http://schemas.microsoft.com/office/spreadsheetml/2009/9/main" objectType="CheckBox" lockText="1" noThreeD="1"/>
</file>

<file path=xl/ctrlProps/ctrlProp84.xml><?xml version="1.0" encoding="utf-8"?>
<formControlPr xmlns="http://schemas.microsoft.com/office/spreadsheetml/2009/9/main" objectType="CheckBox" lockText="1" noThreeD="1"/>
</file>

<file path=xl/ctrlProps/ctrlProp840.xml><?xml version="1.0" encoding="utf-8"?>
<formControlPr xmlns="http://schemas.microsoft.com/office/spreadsheetml/2009/9/main" objectType="CheckBox" lockText="1" noThreeD="1"/>
</file>

<file path=xl/ctrlProps/ctrlProp841.xml><?xml version="1.0" encoding="utf-8"?>
<formControlPr xmlns="http://schemas.microsoft.com/office/spreadsheetml/2009/9/main" objectType="CheckBox" lockText="1" noThreeD="1"/>
</file>

<file path=xl/ctrlProps/ctrlProp842.xml><?xml version="1.0" encoding="utf-8"?>
<formControlPr xmlns="http://schemas.microsoft.com/office/spreadsheetml/2009/9/main" objectType="CheckBox" lockText="1" noThreeD="1"/>
</file>

<file path=xl/ctrlProps/ctrlProp843.xml><?xml version="1.0" encoding="utf-8"?>
<formControlPr xmlns="http://schemas.microsoft.com/office/spreadsheetml/2009/9/main" objectType="CheckBox" lockText="1" noThreeD="1"/>
</file>

<file path=xl/ctrlProps/ctrlProp844.xml><?xml version="1.0" encoding="utf-8"?>
<formControlPr xmlns="http://schemas.microsoft.com/office/spreadsheetml/2009/9/main" objectType="CheckBox" lockText="1" noThreeD="1"/>
</file>

<file path=xl/ctrlProps/ctrlProp845.xml><?xml version="1.0" encoding="utf-8"?>
<formControlPr xmlns="http://schemas.microsoft.com/office/spreadsheetml/2009/9/main" objectType="CheckBox" lockText="1" noThreeD="1"/>
</file>

<file path=xl/ctrlProps/ctrlProp846.xml><?xml version="1.0" encoding="utf-8"?>
<formControlPr xmlns="http://schemas.microsoft.com/office/spreadsheetml/2009/9/main" objectType="CheckBox" lockText="1" noThreeD="1"/>
</file>

<file path=xl/ctrlProps/ctrlProp847.xml><?xml version="1.0" encoding="utf-8"?>
<formControlPr xmlns="http://schemas.microsoft.com/office/spreadsheetml/2009/9/main" objectType="CheckBox" lockText="1" noThreeD="1"/>
</file>

<file path=xl/ctrlProps/ctrlProp848.xml><?xml version="1.0" encoding="utf-8"?>
<formControlPr xmlns="http://schemas.microsoft.com/office/spreadsheetml/2009/9/main" objectType="CheckBox" lockText="1" noThreeD="1"/>
</file>

<file path=xl/ctrlProps/ctrlProp849.xml><?xml version="1.0" encoding="utf-8"?>
<formControlPr xmlns="http://schemas.microsoft.com/office/spreadsheetml/2009/9/main" objectType="CheckBox" lockText="1" noThreeD="1"/>
</file>

<file path=xl/ctrlProps/ctrlProp85.xml><?xml version="1.0" encoding="utf-8"?>
<formControlPr xmlns="http://schemas.microsoft.com/office/spreadsheetml/2009/9/main" objectType="CheckBox" lockText="1" noThreeD="1"/>
</file>

<file path=xl/ctrlProps/ctrlProp850.xml><?xml version="1.0" encoding="utf-8"?>
<formControlPr xmlns="http://schemas.microsoft.com/office/spreadsheetml/2009/9/main" objectType="CheckBox" lockText="1" noThreeD="1"/>
</file>

<file path=xl/ctrlProps/ctrlProp851.xml><?xml version="1.0" encoding="utf-8"?>
<formControlPr xmlns="http://schemas.microsoft.com/office/spreadsheetml/2009/9/main" objectType="CheckBox" lockText="1" noThreeD="1"/>
</file>

<file path=xl/ctrlProps/ctrlProp852.xml><?xml version="1.0" encoding="utf-8"?>
<formControlPr xmlns="http://schemas.microsoft.com/office/spreadsheetml/2009/9/main" objectType="CheckBox" lockText="1" noThreeD="1"/>
</file>

<file path=xl/ctrlProps/ctrlProp853.xml><?xml version="1.0" encoding="utf-8"?>
<formControlPr xmlns="http://schemas.microsoft.com/office/spreadsheetml/2009/9/main" objectType="CheckBox" lockText="1" noThreeD="1"/>
</file>

<file path=xl/ctrlProps/ctrlProp854.xml><?xml version="1.0" encoding="utf-8"?>
<formControlPr xmlns="http://schemas.microsoft.com/office/spreadsheetml/2009/9/main" objectType="CheckBox" lockText="1" noThreeD="1"/>
</file>

<file path=xl/ctrlProps/ctrlProp855.xml><?xml version="1.0" encoding="utf-8"?>
<formControlPr xmlns="http://schemas.microsoft.com/office/spreadsheetml/2009/9/main" objectType="CheckBox" lockText="1" noThreeD="1"/>
</file>

<file path=xl/ctrlProps/ctrlProp856.xml><?xml version="1.0" encoding="utf-8"?>
<formControlPr xmlns="http://schemas.microsoft.com/office/spreadsheetml/2009/9/main" objectType="CheckBox" lockText="1" noThreeD="1"/>
</file>

<file path=xl/ctrlProps/ctrlProp857.xml><?xml version="1.0" encoding="utf-8"?>
<formControlPr xmlns="http://schemas.microsoft.com/office/spreadsheetml/2009/9/main" objectType="CheckBox" lockText="1" noThreeD="1"/>
</file>

<file path=xl/ctrlProps/ctrlProp858.xml><?xml version="1.0" encoding="utf-8"?>
<formControlPr xmlns="http://schemas.microsoft.com/office/spreadsheetml/2009/9/main" objectType="CheckBox" lockText="1" noThreeD="1"/>
</file>

<file path=xl/ctrlProps/ctrlProp859.xml><?xml version="1.0" encoding="utf-8"?>
<formControlPr xmlns="http://schemas.microsoft.com/office/spreadsheetml/2009/9/main" objectType="CheckBox" lockText="1" noThreeD="1"/>
</file>

<file path=xl/ctrlProps/ctrlProp86.xml><?xml version="1.0" encoding="utf-8"?>
<formControlPr xmlns="http://schemas.microsoft.com/office/spreadsheetml/2009/9/main" objectType="CheckBox" lockText="1" noThreeD="1"/>
</file>

<file path=xl/ctrlProps/ctrlProp860.xml><?xml version="1.0" encoding="utf-8"?>
<formControlPr xmlns="http://schemas.microsoft.com/office/spreadsheetml/2009/9/main" objectType="CheckBox" lockText="1" noThreeD="1"/>
</file>

<file path=xl/ctrlProps/ctrlProp861.xml><?xml version="1.0" encoding="utf-8"?>
<formControlPr xmlns="http://schemas.microsoft.com/office/spreadsheetml/2009/9/main" objectType="CheckBox" lockText="1" noThreeD="1"/>
</file>

<file path=xl/ctrlProps/ctrlProp862.xml><?xml version="1.0" encoding="utf-8"?>
<formControlPr xmlns="http://schemas.microsoft.com/office/spreadsheetml/2009/9/main" objectType="CheckBox" lockText="1" noThreeD="1"/>
</file>

<file path=xl/ctrlProps/ctrlProp863.xml><?xml version="1.0" encoding="utf-8"?>
<formControlPr xmlns="http://schemas.microsoft.com/office/spreadsheetml/2009/9/main" objectType="CheckBox" lockText="1" noThreeD="1"/>
</file>

<file path=xl/ctrlProps/ctrlProp864.xml><?xml version="1.0" encoding="utf-8"?>
<formControlPr xmlns="http://schemas.microsoft.com/office/spreadsheetml/2009/9/main" objectType="CheckBox" lockText="1" noThreeD="1"/>
</file>

<file path=xl/ctrlProps/ctrlProp865.xml><?xml version="1.0" encoding="utf-8"?>
<formControlPr xmlns="http://schemas.microsoft.com/office/spreadsheetml/2009/9/main" objectType="CheckBox" lockText="1" noThreeD="1"/>
</file>

<file path=xl/ctrlProps/ctrlProp866.xml><?xml version="1.0" encoding="utf-8"?>
<formControlPr xmlns="http://schemas.microsoft.com/office/spreadsheetml/2009/9/main" objectType="CheckBox" lockText="1" noThreeD="1"/>
</file>

<file path=xl/ctrlProps/ctrlProp867.xml><?xml version="1.0" encoding="utf-8"?>
<formControlPr xmlns="http://schemas.microsoft.com/office/spreadsheetml/2009/9/main" objectType="CheckBox" lockText="1" noThreeD="1"/>
</file>

<file path=xl/ctrlProps/ctrlProp868.xml><?xml version="1.0" encoding="utf-8"?>
<formControlPr xmlns="http://schemas.microsoft.com/office/spreadsheetml/2009/9/main" objectType="CheckBox" lockText="1" noThreeD="1"/>
</file>

<file path=xl/ctrlProps/ctrlProp869.xml><?xml version="1.0" encoding="utf-8"?>
<formControlPr xmlns="http://schemas.microsoft.com/office/spreadsheetml/2009/9/main" objectType="CheckBox" lockText="1" noThreeD="1"/>
</file>

<file path=xl/ctrlProps/ctrlProp87.xml><?xml version="1.0" encoding="utf-8"?>
<formControlPr xmlns="http://schemas.microsoft.com/office/spreadsheetml/2009/9/main" objectType="CheckBox" lockText="1" noThreeD="1"/>
</file>

<file path=xl/ctrlProps/ctrlProp870.xml><?xml version="1.0" encoding="utf-8"?>
<formControlPr xmlns="http://schemas.microsoft.com/office/spreadsheetml/2009/9/main" objectType="CheckBox" lockText="1" noThreeD="1"/>
</file>

<file path=xl/ctrlProps/ctrlProp871.xml><?xml version="1.0" encoding="utf-8"?>
<formControlPr xmlns="http://schemas.microsoft.com/office/spreadsheetml/2009/9/main" objectType="CheckBox" lockText="1" noThreeD="1"/>
</file>

<file path=xl/ctrlProps/ctrlProp872.xml><?xml version="1.0" encoding="utf-8"?>
<formControlPr xmlns="http://schemas.microsoft.com/office/spreadsheetml/2009/9/main" objectType="CheckBox" lockText="1" noThreeD="1"/>
</file>

<file path=xl/ctrlProps/ctrlProp873.xml><?xml version="1.0" encoding="utf-8"?>
<formControlPr xmlns="http://schemas.microsoft.com/office/spreadsheetml/2009/9/main" objectType="CheckBox" lockText="1" noThreeD="1"/>
</file>

<file path=xl/ctrlProps/ctrlProp874.xml><?xml version="1.0" encoding="utf-8"?>
<formControlPr xmlns="http://schemas.microsoft.com/office/spreadsheetml/2009/9/main" objectType="CheckBox" checked="Checked" lockText="1" noThreeD="1"/>
</file>

<file path=xl/ctrlProps/ctrlProp875.xml><?xml version="1.0" encoding="utf-8"?>
<formControlPr xmlns="http://schemas.microsoft.com/office/spreadsheetml/2009/9/main" objectType="CheckBox" lockText="1" noThreeD="1"/>
</file>

<file path=xl/ctrlProps/ctrlProp876.xml><?xml version="1.0" encoding="utf-8"?>
<formControlPr xmlns="http://schemas.microsoft.com/office/spreadsheetml/2009/9/main" objectType="CheckBox" lockText="1" noThreeD="1"/>
</file>

<file path=xl/ctrlProps/ctrlProp877.xml><?xml version="1.0" encoding="utf-8"?>
<formControlPr xmlns="http://schemas.microsoft.com/office/spreadsheetml/2009/9/main" objectType="CheckBox" lockText="1" noThreeD="1"/>
</file>

<file path=xl/ctrlProps/ctrlProp878.xml><?xml version="1.0" encoding="utf-8"?>
<formControlPr xmlns="http://schemas.microsoft.com/office/spreadsheetml/2009/9/main" objectType="CheckBox" lockText="1" noThreeD="1"/>
</file>

<file path=xl/ctrlProps/ctrlProp879.xml><?xml version="1.0" encoding="utf-8"?>
<formControlPr xmlns="http://schemas.microsoft.com/office/spreadsheetml/2009/9/main" objectType="CheckBox" lockText="1" noThreeD="1"/>
</file>

<file path=xl/ctrlProps/ctrlProp88.xml><?xml version="1.0" encoding="utf-8"?>
<formControlPr xmlns="http://schemas.microsoft.com/office/spreadsheetml/2009/9/main" objectType="CheckBox" lockText="1" noThreeD="1"/>
</file>

<file path=xl/ctrlProps/ctrlProp880.xml><?xml version="1.0" encoding="utf-8"?>
<formControlPr xmlns="http://schemas.microsoft.com/office/spreadsheetml/2009/9/main" objectType="CheckBox" lockText="1" noThreeD="1"/>
</file>

<file path=xl/ctrlProps/ctrlProp881.xml><?xml version="1.0" encoding="utf-8"?>
<formControlPr xmlns="http://schemas.microsoft.com/office/spreadsheetml/2009/9/main" objectType="CheckBox" lockText="1" noThreeD="1"/>
</file>

<file path=xl/ctrlProps/ctrlProp882.xml><?xml version="1.0" encoding="utf-8"?>
<formControlPr xmlns="http://schemas.microsoft.com/office/spreadsheetml/2009/9/main" objectType="CheckBox" lockText="1" noThreeD="1"/>
</file>

<file path=xl/ctrlProps/ctrlProp883.xml><?xml version="1.0" encoding="utf-8"?>
<formControlPr xmlns="http://schemas.microsoft.com/office/spreadsheetml/2009/9/main" objectType="CheckBox" lockText="1" noThreeD="1"/>
</file>

<file path=xl/ctrlProps/ctrlProp884.xml><?xml version="1.0" encoding="utf-8"?>
<formControlPr xmlns="http://schemas.microsoft.com/office/spreadsheetml/2009/9/main" objectType="CheckBox" lockText="1" noThreeD="1"/>
</file>

<file path=xl/ctrlProps/ctrlProp885.xml><?xml version="1.0" encoding="utf-8"?>
<formControlPr xmlns="http://schemas.microsoft.com/office/spreadsheetml/2009/9/main" objectType="CheckBox" lockText="1" noThreeD="1"/>
</file>

<file path=xl/ctrlProps/ctrlProp886.xml><?xml version="1.0" encoding="utf-8"?>
<formControlPr xmlns="http://schemas.microsoft.com/office/spreadsheetml/2009/9/main" objectType="CheckBox" lockText="1" noThreeD="1"/>
</file>

<file path=xl/ctrlProps/ctrlProp887.xml><?xml version="1.0" encoding="utf-8"?>
<formControlPr xmlns="http://schemas.microsoft.com/office/spreadsheetml/2009/9/main" objectType="CheckBox" lockText="1" noThreeD="1"/>
</file>

<file path=xl/ctrlProps/ctrlProp888.xml><?xml version="1.0" encoding="utf-8"?>
<formControlPr xmlns="http://schemas.microsoft.com/office/spreadsheetml/2009/9/main" objectType="CheckBox" lockText="1" noThreeD="1"/>
</file>

<file path=xl/ctrlProps/ctrlProp889.xml><?xml version="1.0" encoding="utf-8"?>
<formControlPr xmlns="http://schemas.microsoft.com/office/spreadsheetml/2009/9/main" objectType="CheckBox" lockText="1" noThreeD="1"/>
</file>

<file path=xl/ctrlProps/ctrlProp89.xml><?xml version="1.0" encoding="utf-8"?>
<formControlPr xmlns="http://schemas.microsoft.com/office/spreadsheetml/2009/9/main" objectType="CheckBox" lockText="1" noThreeD="1"/>
</file>

<file path=xl/ctrlProps/ctrlProp890.xml><?xml version="1.0" encoding="utf-8"?>
<formControlPr xmlns="http://schemas.microsoft.com/office/spreadsheetml/2009/9/main" objectType="CheckBox" lockText="1" noThreeD="1"/>
</file>

<file path=xl/ctrlProps/ctrlProp891.xml><?xml version="1.0" encoding="utf-8"?>
<formControlPr xmlns="http://schemas.microsoft.com/office/spreadsheetml/2009/9/main" objectType="CheckBox" lockText="1" noThreeD="1"/>
</file>

<file path=xl/ctrlProps/ctrlProp892.xml><?xml version="1.0" encoding="utf-8"?>
<formControlPr xmlns="http://schemas.microsoft.com/office/spreadsheetml/2009/9/main" objectType="CheckBox" lockText="1" noThreeD="1"/>
</file>

<file path=xl/ctrlProps/ctrlProp893.xml><?xml version="1.0" encoding="utf-8"?>
<formControlPr xmlns="http://schemas.microsoft.com/office/spreadsheetml/2009/9/main" objectType="CheckBox" lockText="1" noThreeD="1"/>
</file>

<file path=xl/ctrlProps/ctrlProp894.xml><?xml version="1.0" encoding="utf-8"?>
<formControlPr xmlns="http://schemas.microsoft.com/office/spreadsheetml/2009/9/main" objectType="CheckBox" lockText="1" noThreeD="1"/>
</file>

<file path=xl/ctrlProps/ctrlProp895.xml><?xml version="1.0" encoding="utf-8"?>
<formControlPr xmlns="http://schemas.microsoft.com/office/spreadsheetml/2009/9/main" objectType="CheckBox" lockText="1" noThreeD="1"/>
</file>

<file path=xl/ctrlProps/ctrlProp896.xml><?xml version="1.0" encoding="utf-8"?>
<formControlPr xmlns="http://schemas.microsoft.com/office/spreadsheetml/2009/9/main" objectType="CheckBox" lockText="1" noThreeD="1"/>
</file>

<file path=xl/ctrlProps/ctrlProp897.xml><?xml version="1.0" encoding="utf-8"?>
<formControlPr xmlns="http://schemas.microsoft.com/office/spreadsheetml/2009/9/main" objectType="CheckBox" lockText="1" noThreeD="1"/>
</file>

<file path=xl/ctrlProps/ctrlProp898.xml><?xml version="1.0" encoding="utf-8"?>
<formControlPr xmlns="http://schemas.microsoft.com/office/spreadsheetml/2009/9/main" objectType="CheckBox" lockText="1" noThreeD="1"/>
</file>

<file path=xl/ctrlProps/ctrlProp899.xml><?xml version="1.0" encoding="utf-8"?>
<formControlPr xmlns="http://schemas.microsoft.com/office/spreadsheetml/2009/9/main" objectType="CheckBox" lockText="1" noThreeD="1"/>
</file>

<file path=xl/ctrlProps/ctrlProp9.xml><?xml version="1.0" encoding="utf-8"?>
<formControlPr xmlns="http://schemas.microsoft.com/office/spreadsheetml/2009/9/main" objectType="CheckBox" lockText="1" noThreeD="1"/>
</file>

<file path=xl/ctrlProps/ctrlProp90.xml><?xml version="1.0" encoding="utf-8"?>
<formControlPr xmlns="http://schemas.microsoft.com/office/spreadsheetml/2009/9/main" objectType="CheckBox" lockText="1" noThreeD="1"/>
</file>

<file path=xl/ctrlProps/ctrlProp900.xml><?xml version="1.0" encoding="utf-8"?>
<formControlPr xmlns="http://schemas.microsoft.com/office/spreadsheetml/2009/9/main" objectType="CheckBox" lockText="1" noThreeD="1"/>
</file>

<file path=xl/ctrlProps/ctrlProp901.xml><?xml version="1.0" encoding="utf-8"?>
<formControlPr xmlns="http://schemas.microsoft.com/office/spreadsheetml/2009/9/main" objectType="CheckBox" lockText="1" noThreeD="1"/>
</file>

<file path=xl/ctrlProps/ctrlProp902.xml><?xml version="1.0" encoding="utf-8"?>
<formControlPr xmlns="http://schemas.microsoft.com/office/spreadsheetml/2009/9/main" objectType="CheckBox" lockText="1" noThreeD="1"/>
</file>

<file path=xl/ctrlProps/ctrlProp903.xml><?xml version="1.0" encoding="utf-8"?>
<formControlPr xmlns="http://schemas.microsoft.com/office/spreadsheetml/2009/9/main" objectType="CheckBox" lockText="1" noThreeD="1"/>
</file>

<file path=xl/ctrlProps/ctrlProp904.xml><?xml version="1.0" encoding="utf-8"?>
<formControlPr xmlns="http://schemas.microsoft.com/office/spreadsheetml/2009/9/main" objectType="CheckBox" lockText="1" noThreeD="1"/>
</file>

<file path=xl/ctrlProps/ctrlProp905.xml><?xml version="1.0" encoding="utf-8"?>
<formControlPr xmlns="http://schemas.microsoft.com/office/spreadsheetml/2009/9/main" objectType="CheckBox" lockText="1" noThreeD="1"/>
</file>

<file path=xl/ctrlProps/ctrlProp906.xml><?xml version="1.0" encoding="utf-8"?>
<formControlPr xmlns="http://schemas.microsoft.com/office/spreadsheetml/2009/9/main" objectType="CheckBox" lockText="1" noThreeD="1"/>
</file>

<file path=xl/ctrlProps/ctrlProp907.xml><?xml version="1.0" encoding="utf-8"?>
<formControlPr xmlns="http://schemas.microsoft.com/office/spreadsheetml/2009/9/main" objectType="CheckBox" lockText="1" noThreeD="1"/>
</file>

<file path=xl/ctrlProps/ctrlProp908.xml><?xml version="1.0" encoding="utf-8"?>
<formControlPr xmlns="http://schemas.microsoft.com/office/spreadsheetml/2009/9/main" objectType="CheckBox" lockText="1" noThreeD="1"/>
</file>

<file path=xl/ctrlProps/ctrlProp909.xml><?xml version="1.0" encoding="utf-8"?>
<formControlPr xmlns="http://schemas.microsoft.com/office/spreadsheetml/2009/9/main" objectType="CheckBox" lockText="1" noThreeD="1"/>
</file>

<file path=xl/ctrlProps/ctrlProp91.xml><?xml version="1.0" encoding="utf-8"?>
<formControlPr xmlns="http://schemas.microsoft.com/office/spreadsheetml/2009/9/main" objectType="CheckBox" lockText="1" noThreeD="1"/>
</file>

<file path=xl/ctrlProps/ctrlProp910.xml><?xml version="1.0" encoding="utf-8"?>
<formControlPr xmlns="http://schemas.microsoft.com/office/spreadsheetml/2009/9/main" objectType="CheckBox" lockText="1" noThreeD="1"/>
</file>

<file path=xl/ctrlProps/ctrlProp911.xml><?xml version="1.0" encoding="utf-8"?>
<formControlPr xmlns="http://schemas.microsoft.com/office/spreadsheetml/2009/9/main" objectType="CheckBox" lockText="1" noThreeD="1"/>
</file>

<file path=xl/ctrlProps/ctrlProp912.xml><?xml version="1.0" encoding="utf-8"?>
<formControlPr xmlns="http://schemas.microsoft.com/office/spreadsheetml/2009/9/main" objectType="CheckBox" lockText="1" noThreeD="1"/>
</file>

<file path=xl/ctrlProps/ctrlProp913.xml><?xml version="1.0" encoding="utf-8"?>
<formControlPr xmlns="http://schemas.microsoft.com/office/spreadsheetml/2009/9/main" objectType="CheckBox" lockText="1" noThreeD="1"/>
</file>

<file path=xl/ctrlProps/ctrlProp914.xml><?xml version="1.0" encoding="utf-8"?>
<formControlPr xmlns="http://schemas.microsoft.com/office/spreadsheetml/2009/9/main" objectType="CheckBox" lockText="1" noThreeD="1"/>
</file>

<file path=xl/ctrlProps/ctrlProp915.xml><?xml version="1.0" encoding="utf-8"?>
<formControlPr xmlns="http://schemas.microsoft.com/office/spreadsheetml/2009/9/main" objectType="CheckBox" lockText="1" noThreeD="1"/>
</file>

<file path=xl/ctrlProps/ctrlProp916.xml><?xml version="1.0" encoding="utf-8"?>
<formControlPr xmlns="http://schemas.microsoft.com/office/spreadsheetml/2009/9/main" objectType="CheckBox" lockText="1" noThreeD="1"/>
</file>

<file path=xl/ctrlProps/ctrlProp917.xml><?xml version="1.0" encoding="utf-8"?>
<formControlPr xmlns="http://schemas.microsoft.com/office/spreadsheetml/2009/9/main" objectType="CheckBox" lockText="1" noThreeD="1"/>
</file>

<file path=xl/ctrlProps/ctrlProp918.xml><?xml version="1.0" encoding="utf-8"?>
<formControlPr xmlns="http://schemas.microsoft.com/office/spreadsheetml/2009/9/main" objectType="CheckBox" lockText="1" noThreeD="1"/>
</file>

<file path=xl/ctrlProps/ctrlProp919.xml><?xml version="1.0" encoding="utf-8"?>
<formControlPr xmlns="http://schemas.microsoft.com/office/spreadsheetml/2009/9/main" objectType="CheckBox" lockText="1" noThreeD="1"/>
</file>

<file path=xl/ctrlProps/ctrlProp92.xml><?xml version="1.0" encoding="utf-8"?>
<formControlPr xmlns="http://schemas.microsoft.com/office/spreadsheetml/2009/9/main" objectType="CheckBox" checked="Checked" lockText="1" noThreeD="1"/>
</file>

<file path=xl/ctrlProps/ctrlProp920.xml><?xml version="1.0" encoding="utf-8"?>
<formControlPr xmlns="http://schemas.microsoft.com/office/spreadsheetml/2009/9/main" objectType="CheckBox" lockText="1" noThreeD="1"/>
</file>

<file path=xl/ctrlProps/ctrlProp921.xml><?xml version="1.0" encoding="utf-8"?>
<formControlPr xmlns="http://schemas.microsoft.com/office/spreadsheetml/2009/9/main" objectType="CheckBox" lockText="1" noThreeD="1"/>
</file>

<file path=xl/ctrlProps/ctrlProp922.xml><?xml version="1.0" encoding="utf-8"?>
<formControlPr xmlns="http://schemas.microsoft.com/office/spreadsheetml/2009/9/main" objectType="CheckBox" lockText="1" noThreeD="1"/>
</file>

<file path=xl/ctrlProps/ctrlProp923.xml><?xml version="1.0" encoding="utf-8"?>
<formControlPr xmlns="http://schemas.microsoft.com/office/spreadsheetml/2009/9/main" objectType="CheckBox" lockText="1" noThreeD="1"/>
</file>

<file path=xl/ctrlProps/ctrlProp924.xml><?xml version="1.0" encoding="utf-8"?>
<formControlPr xmlns="http://schemas.microsoft.com/office/spreadsheetml/2009/9/main" objectType="CheckBox" lockText="1" noThreeD="1"/>
</file>

<file path=xl/ctrlProps/ctrlProp925.xml><?xml version="1.0" encoding="utf-8"?>
<formControlPr xmlns="http://schemas.microsoft.com/office/spreadsheetml/2009/9/main" objectType="CheckBox" lockText="1" noThreeD="1"/>
</file>

<file path=xl/ctrlProps/ctrlProp926.xml><?xml version="1.0" encoding="utf-8"?>
<formControlPr xmlns="http://schemas.microsoft.com/office/spreadsheetml/2009/9/main" objectType="CheckBox" lockText="1" noThreeD="1"/>
</file>

<file path=xl/ctrlProps/ctrlProp927.xml><?xml version="1.0" encoding="utf-8"?>
<formControlPr xmlns="http://schemas.microsoft.com/office/spreadsheetml/2009/9/main" objectType="CheckBox" lockText="1" noThreeD="1"/>
</file>

<file path=xl/ctrlProps/ctrlProp928.xml><?xml version="1.0" encoding="utf-8"?>
<formControlPr xmlns="http://schemas.microsoft.com/office/spreadsheetml/2009/9/main" objectType="CheckBox" lockText="1" noThreeD="1"/>
</file>

<file path=xl/ctrlProps/ctrlProp929.xml><?xml version="1.0" encoding="utf-8"?>
<formControlPr xmlns="http://schemas.microsoft.com/office/spreadsheetml/2009/9/main" objectType="CheckBox" lockText="1" noThreeD="1"/>
</file>

<file path=xl/ctrlProps/ctrlProp93.xml><?xml version="1.0" encoding="utf-8"?>
<formControlPr xmlns="http://schemas.microsoft.com/office/spreadsheetml/2009/9/main" objectType="CheckBox" lockText="1" noThreeD="1"/>
</file>

<file path=xl/ctrlProps/ctrlProp930.xml><?xml version="1.0" encoding="utf-8"?>
<formControlPr xmlns="http://schemas.microsoft.com/office/spreadsheetml/2009/9/main" objectType="CheckBox" lockText="1" noThreeD="1"/>
</file>

<file path=xl/ctrlProps/ctrlProp931.xml><?xml version="1.0" encoding="utf-8"?>
<formControlPr xmlns="http://schemas.microsoft.com/office/spreadsheetml/2009/9/main" objectType="CheckBox" lockText="1" noThreeD="1"/>
</file>

<file path=xl/ctrlProps/ctrlProp932.xml><?xml version="1.0" encoding="utf-8"?>
<formControlPr xmlns="http://schemas.microsoft.com/office/spreadsheetml/2009/9/main" objectType="CheckBox" checked="Checked" lockText="1" noThreeD="1"/>
</file>

<file path=xl/ctrlProps/ctrlProp933.xml><?xml version="1.0" encoding="utf-8"?>
<formControlPr xmlns="http://schemas.microsoft.com/office/spreadsheetml/2009/9/main" objectType="CheckBox" lockText="1" noThreeD="1"/>
</file>

<file path=xl/ctrlProps/ctrlProp934.xml><?xml version="1.0" encoding="utf-8"?>
<formControlPr xmlns="http://schemas.microsoft.com/office/spreadsheetml/2009/9/main" objectType="CheckBox" lockText="1" noThreeD="1"/>
</file>

<file path=xl/ctrlProps/ctrlProp935.xml><?xml version="1.0" encoding="utf-8"?>
<formControlPr xmlns="http://schemas.microsoft.com/office/spreadsheetml/2009/9/main" objectType="CheckBox" lockText="1" noThreeD="1"/>
</file>

<file path=xl/ctrlProps/ctrlProp936.xml><?xml version="1.0" encoding="utf-8"?>
<formControlPr xmlns="http://schemas.microsoft.com/office/spreadsheetml/2009/9/main" objectType="CheckBox" lockText="1" noThreeD="1"/>
</file>

<file path=xl/ctrlProps/ctrlProp937.xml><?xml version="1.0" encoding="utf-8"?>
<formControlPr xmlns="http://schemas.microsoft.com/office/spreadsheetml/2009/9/main" objectType="CheckBox" lockText="1" noThreeD="1"/>
</file>

<file path=xl/ctrlProps/ctrlProp938.xml><?xml version="1.0" encoding="utf-8"?>
<formControlPr xmlns="http://schemas.microsoft.com/office/spreadsheetml/2009/9/main" objectType="CheckBox" lockText="1" noThreeD="1"/>
</file>

<file path=xl/ctrlProps/ctrlProp939.xml><?xml version="1.0" encoding="utf-8"?>
<formControlPr xmlns="http://schemas.microsoft.com/office/spreadsheetml/2009/9/main" objectType="CheckBox" lockText="1" noThreeD="1"/>
</file>

<file path=xl/ctrlProps/ctrlProp94.xml><?xml version="1.0" encoding="utf-8"?>
<formControlPr xmlns="http://schemas.microsoft.com/office/spreadsheetml/2009/9/main" objectType="CheckBox" lockText="1" noThreeD="1"/>
</file>

<file path=xl/ctrlProps/ctrlProp940.xml><?xml version="1.0" encoding="utf-8"?>
<formControlPr xmlns="http://schemas.microsoft.com/office/spreadsheetml/2009/9/main" objectType="CheckBox" lockText="1" noThreeD="1"/>
</file>

<file path=xl/ctrlProps/ctrlProp941.xml><?xml version="1.0" encoding="utf-8"?>
<formControlPr xmlns="http://schemas.microsoft.com/office/spreadsheetml/2009/9/main" objectType="CheckBox" lockText="1" noThreeD="1"/>
</file>

<file path=xl/ctrlProps/ctrlProp942.xml><?xml version="1.0" encoding="utf-8"?>
<formControlPr xmlns="http://schemas.microsoft.com/office/spreadsheetml/2009/9/main" objectType="CheckBox" lockText="1" noThreeD="1"/>
</file>

<file path=xl/ctrlProps/ctrlProp943.xml><?xml version="1.0" encoding="utf-8"?>
<formControlPr xmlns="http://schemas.microsoft.com/office/spreadsheetml/2009/9/main" objectType="CheckBox" lockText="1" noThreeD="1"/>
</file>

<file path=xl/ctrlProps/ctrlProp944.xml><?xml version="1.0" encoding="utf-8"?>
<formControlPr xmlns="http://schemas.microsoft.com/office/spreadsheetml/2009/9/main" objectType="CheckBox" lockText="1" noThreeD="1"/>
</file>

<file path=xl/ctrlProps/ctrlProp945.xml><?xml version="1.0" encoding="utf-8"?>
<formControlPr xmlns="http://schemas.microsoft.com/office/spreadsheetml/2009/9/main" objectType="CheckBox" lockText="1" noThreeD="1"/>
</file>

<file path=xl/ctrlProps/ctrlProp946.xml><?xml version="1.0" encoding="utf-8"?>
<formControlPr xmlns="http://schemas.microsoft.com/office/spreadsheetml/2009/9/main" objectType="CheckBox" lockText="1" noThreeD="1"/>
</file>

<file path=xl/ctrlProps/ctrlProp947.xml><?xml version="1.0" encoding="utf-8"?>
<formControlPr xmlns="http://schemas.microsoft.com/office/spreadsheetml/2009/9/main" objectType="CheckBox" lockText="1" noThreeD="1"/>
</file>

<file path=xl/ctrlProps/ctrlProp948.xml><?xml version="1.0" encoding="utf-8"?>
<formControlPr xmlns="http://schemas.microsoft.com/office/spreadsheetml/2009/9/main" objectType="CheckBox" lockText="1" noThreeD="1"/>
</file>

<file path=xl/ctrlProps/ctrlProp949.xml><?xml version="1.0" encoding="utf-8"?>
<formControlPr xmlns="http://schemas.microsoft.com/office/spreadsheetml/2009/9/main" objectType="CheckBox" lockText="1" noThreeD="1"/>
</file>

<file path=xl/ctrlProps/ctrlProp95.xml><?xml version="1.0" encoding="utf-8"?>
<formControlPr xmlns="http://schemas.microsoft.com/office/spreadsheetml/2009/9/main" objectType="CheckBox" lockText="1" noThreeD="1"/>
</file>

<file path=xl/ctrlProps/ctrlProp950.xml><?xml version="1.0" encoding="utf-8"?>
<formControlPr xmlns="http://schemas.microsoft.com/office/spreadsheetml/2009/9/main" objectType="CheckBox" lockText="1" noThreeD="1"/>
</file>

<file path=xl/ctrlProps/ctrlProp951.xml><?xml version="1.0" encoding="utf-8"?>
<formControlPr xmlns="http://schemas.microsoft.com/office/spreadsheetml/2009/9/main" objectType="CheckBox" lockText="1" noThreeD="1"/>
</file>

<file path=xl/ctrlProps/ctrlProp952.xml><?xml version="1.0" encoding="utf-8"?>
<formControlPr xmlns="http://schemas.microsoft.com/office/spreadsheetml/2009/9/main" objectType="CheckBox" lockText="1" noThreeD="1"/>
</file>

<file path=xl/ctrlProps/ctrlProp953.xml><?xml version="1.0" encoding="utf-8"?>
<formControlPr xmlns="http://schemas.microsoft.com/office/spreadsheetml/2009/9/main" objectType="CheckBox" lockText="1" noThreeD="1"/>
</file>

<file path=xl/ctrlProps/ctrlProp954.xml><?xml version="1.0" encoding="utf-8"?>
<formControlPr xmlns="http://schemas.microsoft.com/office/spreadsheetml/2009/9/main" objectType="CheckBox" lockText="1" noThreeD="1"/>
</file>

<file path=xl/ctrlProps/ctrlProp955.xml><?xml version="1.0" encoding="utf-8"?>
<formControlPr xmlns="http://schemas.microsoft.com/office/spreadsheetml/2009/9/main" objectType="CheckBox" lockText="1" noThreeD="1"/>
</file>

<file path=xl/ctrlProps/ctrlProp956.xml><?xml version="1.0" encoding="utf-8"?>
<formControlPr xmlns="http://schemas.microsoft.com/office/spreadsheetml/2009/9/main" objectType="CheckBox" lockText="1" noThreeD="1"/>
</file>

<file path=xl/ctrlProps/ctrlProp957.xml><?xml version="1.0" encoding="utf-8"?>
<formControlPr xmlns="http://schemas.microsoft.com/office/spreadsheetml/2009/9/main" objectType="CheckBox" lockText="1" noThreeD="1"/>
</file>

<file path=xl/ctrlProps/ctrlProp958.xml><?xml version="1.0" encoding="utf-8"?>
<formControlPr xmlns="http://schemas.microsoft.com/office/spreadsheetml/2009/9/main" objectType="CheckBox" lockText="1" noThreeD="1"/>
</file>

<file path=xl/ctrlProps/ctrlProp959.xml><?xml version="1.0" encoding="utf-8"?>
<formControlPr xmlns="http://schemas.microsoft.com/office/spreadsheetml/2009/9/main" objectType="CheckBox" lockText="1" noThreeD="1"/>
</file>

<file path=xl/ctrlProps/ctrlProp96.xml><?xml version="1.0" encoding="utf-8"?>
<formControlPr xmlns="http://schemas.microsoft.com/office/spreadsheetml/2009/9/main" objectType="CheckBox" lockText="1" noThreeD="1"/>
</file>

<file path=xl/ctrlProps/ctrlProp960.xml><?xml version="1.0" encoding="utf-8"?>
<formControlPr xmlns="http://schemas.microsoft.com/office/spreadsheetml/2009/9/main" objectType="CheckBox" lockText="1" noThreeD="1"/>
</file>

<file path=xl/ctrlProps/ctrlProp961.xml><?xml version="1.0" encoding="utf-8"?>
<formControlPr xmlns="http://schemas.microsoft.com/office/spreadsheetml/2009/9/main" objectType="CheckBox" lockText="1" noThreeD="1"/>
</file>

<file path=xl/ctrlProps/ctrlProp962.xml><?xml version="1.0" encoding="utf-8"?>
<formControlPr xmlns="http://schemas.microsoft.com/office/spreadsheetml/2009/9/main" objectType="CheckBox" lockText="1" noThreeD="1"/>
</file>

<file path=xl/ctrlProps/ctrlProp963.xml><?xml version="1.0" encoding="utf-8"?>
<formControlPr xmlns="http://schemas.microsoft.com/office/spreadsheetml/2009/9/main" objectType="CheckBox" lockText="1" noThreeD="1"/>
</file>

<file path=xl/ctrlProps/ctrlProp964.xml><?xml version="1.0" encoding="utf-8"?>
<formControlPr xmlns="http://schemas.microsoft.com/office/spreadsheetml/2009/9/main" objectType="CheckBox" lockText="1" noThreeD="1"/>
</file>

<file path=xl/ctrlProps/ctrlProp965.xml><?xml version="1.0" encoding="utf-8"?>
<formControlPr xmlns="http://schemas.microsoft.com/office/spreadsheetml/2009/9/main" objectType="CheckBox" lockText="1" noThreeD="1"/>
</file>

<file path=xl/ctrlProps/ctrlProp966.xml><?xml version="1.0" encoding="utf-8"?>
<formControlPr xmlns="http://schemas.microsoft.com/office/spreadsheetml/2009/9/main" objectType="CheckBox" lockText="1" noThreeD="1"/>
</file>

<file path=xl/ctrlProps/ctrlProp967.xml><?xml version="1.0" encoding="utf-8"?>
<formControlPr xmlns="http://schemas.microsoft.com/office/spreadsheetml/2009/9/main" objectType="CheckBox" lockText="1" noThreeD="1"/>
</file>

<file path=xl/ctrlProps/ctrlProp968.xml><?xml version="1.0" encoding="utf-8"?>
<formControlPr xmlns="http://schemas.microsoft.com/office/spreadsheetml/2009/9/main" objectType="CheckBox" lockText="1" noThreeD="1"/>
</file>

<file path=xl/ctrlProps/ctrlProp969.xml><?xml version="1.0" encoding="utf-8"?>
<formControlPr xmlns="http://schemas.microsoft.com/office/spreadsheetml/2009/9/main" objectType="CheckBox" lockText="1" noThreeD="1"/>
</file>

<file path=xl/ctrlProps/ctrlProp97.xml><?xml version="1.0" encoding="utf-8"?>
<formControlPr xmlns="http://schemas.microsoft.com/office/spreadsheetml/2009/9/main" objectType="CheckBox" lockText="1" noThreeD="1"/>
</file>

<file path=xl/ctrlProps/ctrlProp970.xml><?xml version="1.0" encoding="utf-8"?>
<formControlPr xmlns="http://schemas.microsoft.com/office/spreadsheetml/2009/9/main" objectType="CheckBox" lockText="1" noThreeD="1"/>
</file>

<file path=xl/ctrlProps/ctrlProp971.xml><?xml version="1.0" encoding="utf-8"?>
<formControlPr xmlns="http://schemas.microsoft.com/office/spreadsheetml/2009/9/main" objectType="CheckBox" lockText="1" noThreeD="1"/>
</file>

<file path=xl/ctrlProps/ctrlProp972.xml><?xml version="1.0" encoding="utf-8"?>
<formControlPr xmlns="http://schemas.microsoft.com/office/spreadsheetml/2009/9/main" objectType="CheckBox" lockText="1" noThreeD="1"/>
</file>

<file path=xl/ctrlProps/ctrlProp973.xml><?xml version="1.0" encoding="utf-8"?>
<formControlPr xmlns="http://schemas.microsoft.com/office/spreadsheetml/2009/9/main" objectType="CheckBox" lockText="1" noThreeD="1"/>
</file>

<file path=xl/ctrlProps/ctrlProp974.xml><?xml version="1.0" encoding="utf-8"?>
<formControlPr xmlns="http://schemas.microsoft.com/office/spreadsheetml/2009/9/main" objectType="CheckBox" lockText="1" noThreeD="1"/>
</file>

<file path=xl/ctrlProps/ctrlProp975.xml><?xml version="1.0" encoding="utf-8"?>
<formControlPr xmlns="http://schemas.microsoft.com/office/spreadsheetml/2009/9/main" objectType="CheckBox" lockText="1" noThreeD="1"/>
</file>

<file path=xl/ctrlProps/ctrlProp976.xml><?xml version="1.0" encoding="utf-8"?>
<formControlPr xmlns="http://schemas.microsoft.com/office/spreadsheetml/2009/9/main" objectType="CheckBox" lockText="1" noThreeD="1"/>
</file>

<file path=xl/ctrlProps/ctrlProp977.xml><?xml version="1.0" encoding="utf-8"?>
<formControlPr xmlns="http://schemas.microsoft.com/office/spreadsheetml/2009/9/main" objectType="CheckBox" lockText="1" noThreeD="1"/>
</file>

<file path=xl/ctrlProps/ctrlProp978.xml><?xml version="1.0" encoding="utf-8"?>
<formControlPr xmlns="http://schemas.microsoft.com/office/spreadsheetml/2009/9/main" objectType="CheckBox" lockText="1" noThreeD="1"/>
</file>

<file path=xl/ctrlProps/ctrlProp979.xml><?xml version="1.0" encoding="utf-8"?>
<formControlPr xmlns="http://schemas.microsoft.com/office/spreadsheetml/2009/9/main" objectType="CheckBox" lockText="1" noThreeD="1"/>
</file>

<file path=xl/ctrlProps/ctrlProp98.xml><?xml version="1.0" encoding="utf-8"?>
<formControlPr xmlns="http://schemas.microsoft.com/office/spreadsheetml/2009/9/main" objectType="CheckBox" lockText="1" noThreeD="1"/>
</file>

<file path=xl/ctrlProps/ctrlProp99.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6</xdr:col>
          <xdr:colOff>336550</xdr:colOff>
          <xdr:row>15</xdr:row>
          <xdr:rowOff>76200</xdr:rowOff>
        </xdr:from>
        <xdr:to>
          <xdr:col>8</xdr:col>
          <xdr:colOff>1047750</xdr:colOff>
          <xdr:row>17</xdr:row>
          <xdr:rowOff>50800</xdr:rowOff>
        </xdr:to>
        <xdr:sp macro="" textlink="">
          <xdr:nvSpPr>
            <xdr:cNvPr id="25601" name="Check Box 1" hidden="1">
              <a:extLst>
                <a:ext uri="{63B3BB69-23CF-44E3-9099-C40C66FF867C}">
                  <a14:compatExt spid="_x0000_s25601"/>
                </a:ext>
                <a:ext uri="{FF2B5EF4-FFF2-40B4-BE49-F238E27FC236}">
                  <a16:creationId xmlns:a16="http://schemas.microsoft.com/office/drawing/2014/main" id="{00000000-0008-0000-0300-0000016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en-US" sz="800" b="0" i="0" u="none" strike="noStrike" baseline="0">
                  <a:solidFill>
                    <a:srgbClr val="000000"/>
                  </a:solidFill>
                  <a:latin typeface="MS Shell Dlg"/>
                  <a:ea typeface="MS Shell Dlg"/>
                  <a:cs typeface="MS Shell Dlg"/>
                </a:rPr>
                <a:t>Service Adjustment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508000</xdr:colOff>
          <xdr:row>15</xdr:row>
          <xdr:rowOff>88900</xdr:rowOff>
        </xdr:from>
        <xdr:to>
          <xdr:col>14</xdr:col>
          <xdr:colOff>285750</xdr:colOff>
          <xdr:row>17</xdr:row>
          <xdr:rowOff>57150</xdr:rowOff>
        </xdr:to>
        <xdr:sp macro="" textlink="">
          <xdr:nvSpPr>
            <xdr:cNvPr id="25602" name="Check Box 2" hidden="1">
              <a:extLst>
                <a:ext uri="{63B3BB69-23CF-44E3-9099-C40C66FF867C}">
                  <a14:compatExt spid="_x0000_s25602"/>
                </a:ext>
                <a:ext uri="{FF2B5EF4-FFF2-40B4-BE49-F238E27FC236}">
                  <a16:creationId xmlns:a16="http://schemas.microsoft.com/office/drawing/2014/main" id="{00000000-0008-0000-0300-0000026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en-US" sz="800" b="0" i="0" u="none" strike="noStrike" baseline="0">
                  <a:solidFill>
                    <a:srgbClr val="000000"/>
                  </a:solidFill>
                  <a:latin typeface="MS Shell Dlg"/>
                  <a:ea typeface="MS Shell Dlg"/>
                  <a:cs typeface="MS Shell Dlg"/>
                </a:rPr>
                <a:t>Budget Adjustment</a:t>
              </a:r>
            </a:p>
          </xdr:txBody>
        </xdr:sp>
        <xdr:clientData/>
      </xdr:twoCellAnchor>
    </mc:Choice>
    <mc:Fallback/>
  </mc:AlternateContent>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3</xdr:col>
          <xdr:colOff>50800</xdr:colOff>
          <xdr:row>27</xdr:row>
          <xdr:rowOff>19050</xdr:rowOff>
        </xdr:from>
        <xdr:to>
          <xdr:col>8</xdr:col>
          <xdr:colOff>469900</xdr:colOff>
          <xdr:row>27</xdr:row>
          <xdr:rowOff>381000</xdr:rowOff>
        </xdr:to>
        <xdr:sp macro="" textlink="">
          <xdr:nvSpPr>
            <xdr:cNvPr id="18433" name="Check Box 1" hidden="1">
              <a:extLst>
                <a:ext uri="{63B3BB69-23CF-44E3-9099-C40C66FF867C}">
                  <a14:compatExt spid="_x0000_s18433"/>
                </a:ext>
                <a:ext uri="{FF2B5EF4-FFF2-40B4-BE49-F238E27FC236}">
                  <a16:creationId xmlns:a16="http://schemas.microsoft.com/office/drawing/2014/main" id="{00000000-0008-0000-0900-0000014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en-US" sz="800" b="0" i="0" u="none" strike="noStrike" baseline="0">
                  <a:solidFill>
                    <a:srgbClr val="000000"/>
                  </a:solidFill>
                  <a:latin typeface="MS Shell Dlg"/>
                  <a:ea typeface="MS Shell Dlg"/>
                  <a:cs typeface="MS Shell Dlg"/>
                </a:rPr>
                <a:t> Using methodology described in Submitted Cost Allocation Plan (CAP)</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57150</xdr:colOff>
          <xdr:row>28</xdr:row>
          <xdr:rowOff>19050</xdr:rowOff>
        </xdr:from>
        <xdr:to>
          <xdr:col>6</xdr:col>
          <xdr:colOff>400050</xdr:colOff>
          <xdr:row>29</xdr:row>
          <xdr:rowOff>203200</xdr:rowOff>
        </xdr:to>
        <xdr:sp macro="" textlink="">
          <xdr:nvSpPr>
            <xdr:cNvPr id="18434" name="Check Box 2" hidden="1">
              <a:extLst>
                <a:ext uri="{63B3BB69-23CF-44E3-9099-C40C66FF867C}">
                  <a14:compatExt spid="_x0000_s18434"/>
                </a:ext>
                <a:ext uri="{FF2B5EF4-FFF2-40B4-BE49-F238E27FC236}">
                  <a16:creationId xmlns:a16="http://schemas.microsoft.com/office/drawing/2014/main" id="{00000000-0008-0000-0900-0000024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en-US" sz="800" b="0" i="0" u="none" strike="noStrike" baseline="0">
                  <a:solidFill>
                    <a:srgbClr val="000000"/>
                  </a:solidFill>
                  <a:latin typeface="MS Shell Dlg"/>
                  <a:ea typeface="MS Shell Dlg"/>
                  <a:cs typeface="MS Shell Dlg"/>
                </a:rPr>
                <a:t>  Using Federal Approved Indirect Rate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69850</xdr:colOff>
          <xdr:row>31</xdr:row>
          <xdr:rowOff>69850</xdr:rowOff>
        </xdr:from>
        <xdr:to>
          <xdr:col>6</xdr:col>
          <xdr:colOff>412750</xdr:colOff>
          <xdr:row>33</xdr:row>
          <xdr:rowOff>69850</xdr:rowOff>
        </xdr:to>
        <xdr:sp macro="" textlink="">
          <xdr:nvSpPr>
            <xdr:cNvPr id="18435" name="Check Box 3" hidden="1">
              <a:extLst>
                <a:ext uri="{63B3BB69-23CF-44E3-9099-C40C66FF867C}">
                  <a14:compatExt spid="_x0000_s18435"/>
                </a:ext>
                <a:ext uri="{FF2B5EF4-FFF2-40B4-BE49-F238E27FC236}">
                  <a16:creationId xmlns:a16="http://schemas.microsoft.com/office/drawing/2014/main" id="{00000000-0008-0000-0900-0000034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en-US" sz="800" b="0" i="0" u="none" strike="noStrike" baseline="0">
                  <a:solidFill>
                    <a:srgbClr val="000000"/>
                  </a:solidFill>
                  <a:latin typeface="MS Shell Dlg"/>
                  <a:ea typeface="MS Shell Dlg"/>
                  <a:cs typeface="MS Shell Dlg"/>
                </a:rPr>
                <a:t> Others - Describe method in the box below</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31750</xdr:colOff>
          <xdr:row>21</xdr:row>
          <xdr:rowOff>31750</xdr:rowOff>
        </xdr:from>
        <xdr:to>
          <xdr:col>6</xdr:col>
          <xdr:colOff>622300</xdr:colOff>
          <xdr:row>23</xdr:row>
          <xdr:rowOff>19050</xdr:rowOff>
        </xdr:to>
        <xdr:sp macro="" textlink="">
          <xdr:nvSpPr>
            <xdr:cNvPr id="18436" name="Check Box 4" hidden="1">
              <a:extLst>
                <a:ext uri="{63B3BB69-23CF-44E3-9099-C40C66FF867C}">
                  <a14:compatExt spid="_x0000_s18436"/>
                </a:ext>
                <a:ext uri="{FF2B5EF4-FFF2-40B4-BE49-F238E27FC236}">
                  <a16:creationId xmlns:a16="http://schemas.microsoft.com/office/drawing/2014/main" id="{00000000-0008-0000-0900-0000044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en-US" sz="800" b="0" i="0" u="none" strike="noStrike" baseline="0">
                  <a:solidFill>
                    <a:srgbClr val="000000"/>
                  </a:solidFill>
                  <a:latin typeface="MS Shell Dlg"/>
                  <a:ea typeface="MS Shell Dlg"/>
                  <a:cs typeface="MS Shell Dlg"/>
                </a:rPr>
                <a:t>   YES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641350</xdr:colOff>
          <xdr:row>21</xdr:row>
          <xdr:rowOff>38100</xdr:rowOff>
        </xdr:from>
        <xdr:to>
          <xdr:col>8</xdr:col>
          <xdr:colOff>533400</xdr:colOff>
          <xdr:row>23</xdr:row>
          <xdr:rowOff>31750</xdr:rowOff>
        </xdr:to>
        <xdr:sp macro="" textlink="">
          <xdr:nvSpPr>
            <xdr:cNvPr id="18437" name="Check Box 5" hidden="1">
              <a:extLst>
                <a:ext uri="{63B3BB69-23CF-44E3-9099-C40C66FF867C}">
                  <a14:compatExt spid="_x0000_s18437"/>
                </a:ext>
                <a:ext uri="{FF2B5EF4-FFF2-40B4-BE49-F238E27FC236}">
                  <a16:creationId xmlns:a16="http://schemas.microsoft.com/office/drawing/2014/main" id="{00000000-0008-0000-0900-0000054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en-US" sz="800" b="0" i="0" u="none" strike="noStrike" baseline="0">
                  <a:solidFill>
                    <a:srgbClr val="000000"/>
                  </a:solidFill>
                  <a:latin typeface="MS Shell Dlg"/>
                  <a:ea typeface="MS Shell Dlg"/>
                  <a:cs typeface="MS Shell Dlg"/>
                </a:rPr>
                <a:t> NO</a:t>
              </a:r>
            </a:p>
          </xdr:txBody>
        </xdr:sp>
        <xdr:clientData/>
      </xdr:twoCellAnchor>
    </mc:Choice>
    <mc:Fallback/>
  </mc:AlternateContent>
</xdr:wsDr>
</file>

<file path=xl/drawings/drawing3.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0</xdr:col>
          <xdr:colOff>247650</xdr:colOff>
          <xdr:row>41</xdr:row>
          <xdr:rowOff>19050</xdr:rowOff>
        </xdr:from>
        <xdr:to>
          <xdr:col>4</xdr:col>
          <xdr:colOff>279400</xdr:colOff>
          <xdr:row>43</xdr:row>
          <xdr:rowOff>50800</xdr:rowOff>
        </xdr:to>
        <xdr:sp macro="" textlink="">
          <xdr:nvSpPr>
            <xdr:cNvPr id="54311" name="Check Box 39" hidden="1">
              <a:extLst>
                <a:ext uri="{63B3BB69-23CF-44E3-9099-C40C66FF867C}">
                  <a14:compatExt spid="_x0000_s54311"/>
                </a:ext>
                <a:ext uri="{FF2B5EF4-FFF2-40B4-BE49-F238E27FC236}">
                  <a16:creationId xmlns:a16="http://schemas.microsoft.com/office/drawing/2014/main" id="{00000000-0008-0000-0A00-000027D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Read and reviewed contract Article 1, §1.4, including but not limited to the Mandated Clauses and the Standard Terms and Conditions required in subcontract/consultant agreements.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42</xdr:row>
          <xdr:rowOff>146050</xdr:rowOff>
        </xdr:from>
        <xdr:to>
          <xdr:col>2</xdr:col>
          <xdr:colOff>3695700</xdr:colOff>
          <xdr:row>44</xdr:row>
          <xdr:rowOff>57150</xdr:rowOff>
        </xdr:to>
        <xdr:sp macro="" textlink="">
          <xdr:nvSpPr>
            <xdr:cNvPr id="54312" name="Check Box 40" hidden="1">
              <a:extLst>
                <a:ext uri="{63B3BB69-23CF-44E3-9099-C40C66FF867C}">
                  <a14:compatExt spid="_x0000_s54312"/>
                </a:ext>
                <a:ext uri="{FF2B5EF4-FFF2-40B4-BE49-F238E27FC236}">
                  <a16:creationId xmlns:a16="http://schemas.microsoft.com/office/drawing/2014/main" id="{00000000-0008-0000-0A00-000028D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Policies &amp; Procedures are in place to adequately monitor subcontractors/consultants.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96</xdr:row>
          <xdr:rowOff>19050</xdr:rowOff>
        </xdr:from>
        <xdr:to>
          <xdr:col>4</xdr:col>
          <xdr:colOff>279400</xdr:colOff>
          <xdr:row>98</xdr:row>
          <xdr:rowOff>50800</xdr:rowOff>
        </xdr:to>
        <xdr:sp macro="" textlink="">
          <xdr:nvSpPr>
            <xdr:cNvPr id="54313" name="Check Box 41" hidden="1">
              <a:extLst>
                <a:ext uri="{63B3BB69-23CF-44E3-9099-C40C66FF867C}">
                  <a14:compatExt spid="_x0000_s54313"/>
                </a:ext>
                <a:ext uri="{FF2B5EF4-FFF2-40B4-BE49-F238E27FC236}">
                  <a16:creationId xmlns:a16="http://schemas.microsoft.com/office/drawing/2014/main" id="{00000000-0008-0000-0A00-000029D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Read and reviewed contract Article 1, §1.4, including but not limited to the Mandated Clauses and the Standard Terms and Conditions required in subcontract/consultant agreements.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97</xdr:row>
          <xdr:rowOff>146050</xdr:rowOff>
        </xdr:from>
        <xdr:to>
          <xdr:col>2</xdr:col>
          <xdr:colOff>3695700</xdr:colOff>
          <xdr:row>99</xdr:row>
          <xdr:rowOff>57150</xdr:rowOff>
        </xdr:to>
        <xdr:sp macro="" textlink="">
          <xdr:nvSpPr>
            <xdr:cNvPr id="54314" name="Check Box 42" hidden="1">
              <a:extLst>
                <a:ext uri="{63B3BB69-23CF-44E3-9099-C40C66FF867C}">
                  <a14:compatExt spid="_x0000_s54314"/>
                </a:ext>
                <a:ext uri="{FF2B5EF4-FFF2-40B4-BE49-F238E27FC236}">
                  <a16:creationId xmlns:a16="http://schemas.microsoft.com/office/drawing/2014/main" id="{00000000-0008-0000-0A00-00002AD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Policies &amp; Procedures are in place to adequately monitor subcontractors/consultants.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151</xdr:row>
          <xdr:rowOff>19050</xdr:rowOff>
        </xdr:from>
        <xdr:to>
          <xdr:col>4</xdr:col>
          <xdr:colOff>279400</xdr:colOff>
          <xdr:row>153</xdr:row>
          <xdr:rowOff>50800</xdr:rowOff>
        </xdr:to>
        <xdr:sp macro="" textlink="">
          <xdr:nvSpPr>
            <xdr:cNvPr id="54315" name="Check Box 43" hidden="1">
              <a:extLst>
                <a:ext uri="{63B3BB69-23CF-44E3-9099-C40C66FF867C}">
                  <a14:compatExt spid="_x0000_s54315"/>
                </a:ext>
                <a:ext uri="{FF2B5EF4-FFF2-40B4-BE49-F238E27FC236}">
                  <a16:creationId xmlns:a16="http://schemas.microsoft.com/office/drawing/2014/main" id="{00000000-0008-0000-0A00-00002BD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Read and reviewed contract Article 1, §1.4, including but not limited to the Mandated Clauses and the Standard Terms and Conditions required in subcontract/consultant agreements.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152</xdr:row>
          <xdr:rowOff>146050</xdr:rowOff>
        </xdr:from>
        <xdr:to>
          <xdr:col>2</xdr:col>
          <xdr:colOff>3695700</xdr:colOff>
          <xdr:row>154</xdr:row>
          <xdr:rowOff>57150</xdr:rowOff>
        </xdr:to>
        <xdr:sp macro="" textlink="">
          <xdr:nvSpPr>
            <xdr:cNvPr id="54316" name="Check Box 44" hidden="1">
              <a:extLst>
                <a:ext uri="{63B3BB69-23CF-44E3-9099-C40C66FF867C}">
                  <a14:compatExt spid="_x0000_s54316"/>
                </a:ext>
                <a:ext uri="{FF2B5EF4-FFF2-40B4-BE49-F238E27FC236}">
                  <a16:creationId xmlns:a16="http://schemas.microsoft.com/office/drawing/2014/main" id="{00000000-0008-0000-0A00-00002CD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Policies &amp; Procedures are in place to adequately monitor subcontractors/consultants.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206</xdr:row>
          <xdr:rowOff>19050</xdr:rowOff>
        </xdr:from>
        <xdr:to>
          <xdr:col>4</xdr:col>
          <xdr:colOff>279400</xdr:colOff>
          <xdr:row>208</xdr:row>
          <xdr:rowOff>50800</xdr:rowOff>
        </xdr:to>
        <xdr:sp macro="" textlink="">
          <xdr:nvSpPr>
            <xdr:cNvPr id="54317" name="Check Box 45" hidden="1">
              <a:extLst>
                <a:ext uri="{63B3BB69-23CF-44E3-9099-C40C66FF867C}">
                  <a14:compatExt spid="_x0000_s54317"/>
                </a:ext>
                <a:ext uri="{FF2B5EF4-FFF2-40B4-BE49-F238E27FC236}">
                  <a16:creationId xmlns:a16="http://schemas.microsoft.com/office/drawing/2014/main" id="{00000000-0008-0000-0A00-00002DD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Read and reviewed contract Article 1, §1.4, including but not limited to the Mandated Clauses and the Standard Terms and Conditions required in subcontract/consultant agreements.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207</xdr:row>
          <xdr:rowOff>146050</xdr:rowOff>
        </xdr:from>
        <xdr:to>
          <xdr:col>2</xdr:col>
          <xdr:colOff>3695700</xdr:colOff>
          <xdr:row>209</xdr:row>
          <xdr:rowOff>57150</xdr:rowOff>
        </xdr:to>
        <xdr:sp macro="" textlink="">
          <xdr:nvSpPr>
            <xdr:cNvPr id="54318" name="Check Box 46" hidden="1">
              <a:extLst>
                <a:ext uri="{63B3BB69-23CF-44E3-9099-C40C66FF867C}">
                  <a14:compatExt spid="_x0000_s54318"/>
                </a:ext>
                <a:ext uri="{FF2B5EF4-FFF2-40B4-BE49-F238E27FC236}">
                  <a16:creationId xmlns:a16="http://schemas.microsoft.com/office/drawing/2014/main" id="{00000000-0008-0000-0A00-00002ED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Policies &amp; Procedures are in place to adequately monitor subcontractors/consultants.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261</xdr:row>
          <xdr:rowOff>19050</xdr:rowOff>
        </xdr:from>
        <xdr:to>
          <xdr:col>4</xdr:col>
          <xdr:colOff>279400</xdr:colOff>
          <xdr:row>263</xdr:row>
          <xdr:rowOff>50800</xdr:rowOff>
        </xdr:to>
        <xdr:sp macro="" textlink="">
          <xdr:nvSpPr>
            <xdr:cNvPr id="54319" name="Check Box 47" hidden="1">
              <a:extLst>
                <a:ext uri="{63B3BB69-23CF-44E3-9099-C40C66FF867C}">
                  <a14:compatExt spid="_x0000_s54319"/>
                </a:ext>
                <a:ext uri="{FF2B5EF4-FFF2-40B4-BE49-F238E27FC236}">
                  <a16:creationId xmlns:a16="http://schemas.microsoft.com/office/drawing/2014/main" id="{00000000-0008-0000-0A00-00002FD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Read and reviewed contract Article 1, §1.4, including but not limited to the Mandated Clauses and the Standard Terms and Conditions required in subcontract/consultant agreements.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262</xdr:row>
          <xdr:rowOff>146050</xdr:rowOff>
        </xdr:from>
        <xdr:to>
          <xdr:col>2</xdr:col>
          <xdr:colOff>3695700</xdr:colOff>
          <xdr:row>264</xdr:row>
          <xdr:rowOff>57150</xdr:rowOff>
        </xdr:to>
        <xdr:sp macro="" textlink="">
          <xdr:nvSpPr>
            <xdr:cNvPr id="54320" name="Check Box 48" hidden="1">
              <a:extLst>
                <a:ext uri="{63B3BB69-23CF-44E3-9099-C40C66FF867C}">
                  <a14:compatExt spid="_x0000_s54320"/>
                </a:ext>
                <a:ext uri="{FF2B5EF4-FFF2-40B4-BE49-F238E27FC236}">
                  <a16:creationId xmlns:a16="http://schemas.microsoft.com/office/drawing/2014/main" id="{00000000-0008-0000-0A00-000030D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Policies &amp; Procedures are in place to adequately monitor subcontractors/consultants.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316</xdr:row>
          <xdr:rowOff>19050</xdr:rowOff>
        </xdr:from>
        <xdr:to>
          <xdr:col>4</xdr:col>
          <xdr:colOff>279400</xdr:colOff>
          <xdr:row>318</xdr:row>
          <xdr:rowOff>50800</xdr:rowOff>
        </xdr:to>
        <xdr:sp macro="" textlink="">
          <xdr:nvSpPr>
            <xdr:cNvPr id="54321" name="Check Box 49" hidden="1">
              <a:extLst>
                <a:ext uri="{63B3BB69-23CF-44E3-9099-C40C66FF867C}">
                  <a14:compatExt spid="_x0000_s54321"/>
                </a:ext>
                <a:ext uri="{FF2B5EF4-FFF2-40B4-BE49-F238E27FC236}">
                  <a16:creationId xmlns:a16="http://schemas.microsoft.com/office/drawing/2014/main" id="{00000000-0008-0000-0A00-000031D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Read and reviewed contract Article 1, §1.4, including but not limited to the Mandated Clauses and the Standard Terms and Conditions required in subcontract/consultant agreements.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317</xdr:row>
          <xdr:rowOff>146050</xdr:rowOff>
        </xdr:from>
        <xdr:to>
          <xdr:col>2</xdr:col>
          <xdr:colOff>3695700</xdr:colOff>
          <xdr:row>319</xdr:row>
          <xdr:rowOff>57150</xdr:rowOff>
        </xdr:to>
        <xdr:sp macro="" textlink="">
          <xdr:nvSpPr>
            <xdr:cNvPr id="54322" name="Check Box 50" hidden="1">
              <a:extLst>
                <a:ext uri="{63B3BB69-23CF-44E3-9099-C40C66FF867C}">
                  <a14:compatExt spid="_x0000_s54322"/>
                </a:ext>
                <a:ext uri="{FF2B5EF4-FFF2-40B4-BE49-F238E27FC236}">
                  <a16:creationId xmlns:a16="http://schemas.microsoft.com/office/drawing/2014/main" id="{00000000-0008-0000-0A00-000032D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Policies &amp; Procedures are in place to adequately monitor subcontractors/consultants.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371</xdr:row>
          <xdr:rowOff>19050</xdr:rowOff>
        </xdr:from>
        <xdr:to>
          <xdr:col>4</xdr:col>
          <xdr:colOff>279400</xdr:colOff>
          <xdr:row>373</xdr:row>
          <xdr:rowOff>50800</xdr:rowOff>
        </xdr:to>
        <xdr:sp macro="" textlink="">
          <xdr:nvSpPr>
            <xdr:cNvPr id="54323" name="Check Box 51" hidden="1">
              <a:extLst>
                <a:ext uri="{63B3BB69-23CF-44E3-9099-C40C66FF867C}">
                  <a14:compatExt spid="_x0000_s54323"/>
                </a:ext>
                <a:ext uri="{FF2B5EF4-FFF2-40B4-BE49-F238E27FC236}">
                  <a16:creationId xmlns:a16="http://schemas.microsoft.com/office/drawing/2014/main" id="{00000000-0008-0000-0A00-000033D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Read and reviewed contract Article 1, §1.4, including but not limited to the Mandated Clauses and the Standard Terms and Conditions required in subcontract/consultant agreements.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372</xdr:row>
          <xdr:rowOff>146050</xdr:rowOff>
        </xdr:from>
        <xdr:to>
          <xdr:col>2</xdr:col>
          <xdr:colOff>3695700</xdr:colOff>
          <xdr:row>374</xdr:row>
          <xdr:rowOff>57150</xdr:rowOff>
        </xdr:to>
        <xdr:sp macro="" textlink="">
          <xdr:nvSpPr>
            <xdr:cNvPr id="54324" name="Check Box 52" hidden="1">
              <a:extLst>
                <a:ext uri="{63B3BB69-23CF-44E3-9099-C40C66FF867C}">
                  <a14:compatExt spid="_x0000_s54324"/>
                </a:ext>
                <a:ext uri="{FF2B5EF4-FFF2-40B4-BE49-F238E27FC236}">
                  <a16:creationId xmlns:a16="http://schemas.microsoft.com/office/drawing/2014/main" id="{00000000-0008-0000-0A00-000034D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Policies &amp; Procedures are in place to adequately monitor subcontractors/consultants.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426</xdr:row>
          <xdr:rowOff>19050</xdr:rowOff>
        </xdr:from>
        <xdr:to>
          <xdr:col>4</xdr:col>
          <xdr:colOff>279400</xdr:colOff>
          <xdr:row>428</xdr:row>
          <xdr:rowOff>50800</xdr:rowOff>
        </xdr:to>
        <xdr:sp macro="" textlink="">
          <xdr:nvSpPr>
            <xdr:cNvPr id="54325" name="Check Box 53" hidden="1">
              <a:extLst>
                <a:ext uri="{63B3BB69-23CF-44E3-9099-C40C66FF867C}">
                  <a14:compatExt spid="_x0000_s54325"/>
                </a:ext>
                <a:ext uri="{FF2B5EF4-FFF2-40B4-BE49-F238E27FC236}">
                  <a16:creationId xmlns:a16="http://schemas.microsoft.com/office/drawing/2014/main" id="{00000000-0008-0000-0A00-000035D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Read and reviewed contract Article 1, §1.4, including but not limited to the Mandated Clauses and the Standard Terms and Conditions required in subcontract/consultant agreements.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427</xdr:row>
          <xdr:rowOff>146050</xdr:rowOff>
        </xdr:from>
        <xdr:to>
          <xdr:col>2</xdr:col>
          <xdr:colOff>3695700</xdr:colOff>
          <xdr:row>429</xdr:row>
          <xdr:rowOff>57150</xdr:rowOff>
        </xdr:to>
        <xdr:sp macro="" textlink="">
          <xdr:nvSpPr>
            <xdr:cNvPr id="54326" name="Check Box 54" hidden="1">
              <a:extLst>
                <a:ext uri="{63B3BB69-23CF-44E3-9099-C40C66FF867C}">
                  <a14:compatExt spid="_x0000_s54326"/>
                </a:ext>
                <a:ext uri="{FF2B5EF4-FFF2-40B4-BE49-F238E27FC236}">
                  <a16:creationId xmlns:a16="http://schemas.microsoft.com/office/drawing/2014/main" id="{00000000-0008-0000-0A00-000036D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Policies &amp; Procedures are in place to adequately monitor subcontractors/consultants.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481</xdr:row>
          <xdr:rowOff>19050</xdr:rowOff>
        </xdr:from>
        <xdr:to>
          <xdr:col>4</xdr:col>
          <xdr:colOff>279400</xdr:colOff>
          <xdr:row>483</xdr:row>
          <xdr:rowOff>50800</xdr:rowOff>
        </xdr:to>
        <xdr:sp macro="" textlink="">
          <xdr:nvSpPr>
            <xdr:cNvPr id="54327" name="Check Box 55" hidden="1">
              <a:extLst>
                <a:ext uri="{63B3BB69-23CF-44E3-9099-C40C66FF867C}">
                  <a14:compatExt spid="_x0000_s54327"/>
                </a:ext>
                <a:ext uri="{FF2B5EF4-FFF2-40B4-BE49-F238E27FC236}">
                  <a16:creationId xmlns:a16="http://schemas.microsoft.com/office/drawing/2014/main" id="{00000000-0008-0000-0A00-000037D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Read and reviewed contract Article 1, §1.4, including but not limited to the Mandated Clauses and the Standard Terms and Conditions required in subcontract/consultant agreements.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482</xdr:row>
          <xdr:rowOff>146050</xdr:rowOff>
        </xdr:from>
        <xdr:to>
          <xdr:col>2</xdr:col>
          <xdr:colOff>3695700</xdr:colOff>
          <xdr:row>484</xdr:row>
          <xdr:rowOff>57150</xdr:rowOff>
        </xdr:to>
        <xdr:sp macro="" textlink="">
          <xdr:nvSpPr>
            <xdr:cNvPr id="54328" name="Check Box 56" hidden="1">
              <a:extLst>
                <a:ext uri="{63B3BB69-23CF-44E3-9099-C40C66FF867C}">
                  <a14:compatExt spid="_x0000_s54328"/>
                </a:ext>
                <a:ext uri="{FF2B5EF4-FFF2-40B4-BE49-F238E27FC236}">
                  <a16:creationId xmlns:a16="http://schemas.microsoft.com/office/drawing/2014/main" id="{00000000-0008-0000-0A00-000038D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Policies &amp; Procedures are in place to adequately monitor subcontractors/consultants.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536</xdr:row>
          <xdr:rowOff>19050</xdr:rowOff>
        </xdr:from>
        <xdr:to>
          <xdr:col>4</xdr:col>
          <xdr:colOff>279400</xdr:colOff>
          <xdr:row>538</xdr:row>
          <xdr:rowOff>50800</xdr:rowOff>
        </xdr:to>
        <xdr:sp macro="" textlink="">
          <xdr:nvSpPr>
            <xdr:cNvPr id="54329" name="Check Box 57" hidden="1">
              <a:extLst>
                <a:ext uri="{63B3BB69-23CF-44E3-9099-C40C66FF867C}">
                  <a14:compatExt spid="_x0000_s54329"/>
                </a:ext>
                <a:ext uri="{FF2B5EF4-FFF2-40B4-BE49-F238E27FC236}">
                  <a16:creationId xmlns:a16="http://schemas.microsoft.com/office/drawing/2014/main" id="{00000000-0008-0000-0A00-000039D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Read and reviewed contract Article 1, §1.4, including but not limited to the Mandated Clauses and the Standard Terms and Conditions required in subcontract/consultant agreements.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537</xdr:row>
          <xdr:rowOff>146050</xdr:rowOff>
        </xdr:from>
        <xdr:to>
          <xdr:col>2</xdr:col>
          <xdr:colOff>3695700</xdr:colOff>
          <xdr:row>539</xdr:row>
          <xdr:rowOff>57150</xdr:rowOff>
        </xdr:to>
        <xdr:sp macro="" textlink="">
          <xdr:nvSpPr>
            <xdr:cNvPr id="54330" name="Check Box 58" hidden="1">
              <a:extLst>
                <a:ext uri="{63B3BB69-23CF-44E3-9099-C40C66FF867C}">
                  <a14:compatExt spid="_x0000_s54330"/>
                </a:ext>
                <a:ext uri="{FF2B5EF4-FFF2-40B4-BE49-F238E27FC236}">
                  <a16:creationId xmlns:a16="http://schemas.microsoft.com/office/drawing/2014/main" id="{00000000-0008-0000-0A00-00003AD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Policies &amp; Procedures are in place to adequately monitor subcontractors/consultants.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591</xdr:row>
          <xdr:rowOff>19050</xdr:rowOff>
        </xdr:from>
        <xdr:to>
          <xdr:col>4</xdr:col>
          <xdr:colOff>279400</xdr:colOff>
          <xdr:row>593</xdr:row>
          <xdr:rowOff>50800</xdr:rowOff>
        </xdr:to>
        <xdr:sp macro="" textlink="">
          <xdr:nvSpPr>
            <xdr:cNvPr id="54331" name="Check Box 59" hidden="1">
              <a:extLst>
                <a:ext uri="{63B3BB69-23CF-44E3-9099-C40C66FF867C}">
                  <a14:compatExt spid="_x0000_s54331"/>
                </a:ext>
                <a:ext uri="{FF2B5EF4-FFF2-40B4-BE49-F238E27FC236}">
                  <a16:creationId xmlns:a16="http://schemas.microsoft.com/office/drawing/2014/main" id="{00000000-0008-0000-0A00-00003BD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Read and reviewed contract Article 1, §1.4, including but not limited to the Mandated Clauses and the Standard Terms and Conditions required in subcontract/consultant agreements.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592</xdr:row>
          <xdr:rowOff>146050</xdr:rowOff>
        </xdr:from>
        <xdr:to>
          <xdr:col>2</xdr:col>
          <xdr:colOff>3695700</xdr:colOff>
          <xdr:row>594</xdr:row>
          <xdr:rowOff>57150</xdr:rowOff>
        </xdr:to>
        <xdr:sp macro="" textlink="">
          <xdr:nvSpPr>
            <xdr:cNvPr id="54332" name="Check Box 60" hidden="1">
              <a:extLst>
                <a:ext uri="{63B3BB69-23CF-44E3-9099-C40C66FF867C}">
                  <a14:compatExt spid="_x0000_s54332"/>
                </a:ext>
                <a:ext uri="{FF2B5EF4-FFF2-40B4-BE49-F238E27FC236}">
                  <a16:creationId xmlns:a16="http://schemas.microsoft.com/office/drawing/2014/main" id="{00000000-0008-0000-0A00-00003CD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Policies &amp; Procedures are in place to adequately monitor subcontractors/consultants.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1636</xdr:row>
          <xdr:rowOff>19050</xdr:rowOff>
        </xdr:from>
        <xdr:to>
          <xdr:col>4</xdr:col>
          <xdr:colOff>279400</xdr:colOff>
          <xdr:row>1638</xdr:row>
          <xdr:rowOff>50800</xdr:rowOff>
        </xdr:to>
        <xdr:sp macro="" textlink="">
          <xdr:nvSpPr>
            <xdr:cNvPr id="54333" name="Check Box 61" hidden="1">
              <a:extLst>
                <a:ext uri="{63B3BB69-23CF-44E3-9099-C40C66FF867C}">
                  <a14:compatExt spid="_x0000_s54333"/>
                </a:ext>
                <a:ext uri="{FF2B5EF4-FFF2-40B4-BE49-F238E27FC236}">
                  <a16:creationId xmlns:a16="http://schemas.microsoft.com/office/drawing/2014/main" id="{00000000-0008-0000-0A00-00003DD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Read and reviewed contract Article 1, §1.4, including but not limited to the Mandated Clauses and the Standard Terms and Conditions required in subcontract/consultant agreements.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1637</xdr:row>
          <xdr:rowOff>146050</xdr:rowOff>
        </xdr:from>
        <xdr:to>
          <xdr:col>2</xdr:col>
          <xdr:colOff>3695700</xdr:colOff>
          <xdr:row>1639</xdr:row>
          <xdr:rowOff>57150</xdr:rowOff>
        </xdr:to>
        <xdr:sp macro="" textlink="">
          <xdr:nvSpPr>
            <xdr:cNvPr id="54334" name="Check Box 62" hidden="1">
              <a:extLst>
                <a:ext uri="{63B3BB69-23CF-44E3-9099-C40C66FF867C}">
                  <a14:compatExt spid="_x0000_s54334"/>
                </a:ext>
                <a:ext uri="{FF2B5EF4-FFF2-40B4-BE49-F238E27FC236}">
                  <a16:creationId xmlns:a16="http://schemas.microsoft.com/office/drawing/2014/main" id="{00000000-0008-0000-0A00-00003ED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Policies &amp; Procedures are in place to adequately monitor subcontractors/consultants.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1141</xdr:row>
          <xdr:rowOff>19050</xdr:rowOff>
        </xdr:from>
        <xdr:to>
          <xdr:col>4</xdr:col>
          <xdr:colOff>279400</xdr:colOff>
          <xdr:row>1143</xdr:row>
          <xdr:rowOff>50800</xdr:rowOff>
        </xdr:to>
        <xdr:sp macro="" textlink="">
          <xdr:nvSpPr>
            <xdr:cNvPr id="54335" name="Check Box 63" hidden="1">
              <a:extLst>
                <a:ext uri="{63B3BB69-23CF-44E3-9099-C40C66FF867C}">
                  <a14:compatExt spid="_x0000_s54335"/>
                </a:ext>
                <a:ext uri="{FF2B5EF4-FFF2-40B4-BE49-F238E27FC236}">
                  <a16:creationId xmlns:a16="http://schemas.microsoft.com/office/drawing/2014/main" id="{00000000-0008-0000-0A00-00003FD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Read and reviewed contract Article 1, §1.4, including but not limited to the Mandated Clauses and the Standard Terms and Conditions required in subcontract/consultant agreements.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1142</xdr:row>
          <xdr:rowOff>146050</xdr:rowOff>
        </xdr:from>
        <xdr:to>
          <xdr:col>2</xdr:col>
          <xdr:colOff>3695700</xdr:colOff>
          <xdr:row>1144</xdr:row>
          <xdr:rowOff>57150</xdr:rowOff>
        </xdr:to>
        <xdr:sp macro="" textlink="">
          <xdr:nvSpPr>
            <xdr:cNvPr id="54336" name="Check Box 64" hidden="1">
              <a:extLst>
                <a:ext uri="{63B3BB69-23CF-44E3-9099-C40C66FF867C}">
                  <a14:compatExt spid="_x0000_s54336"/>
                </a:ext>
                <a:ext uri="{FF2B5EF4-FFF2-40B4-BE49-F238E27FC236}">
                  <a16:creationId xmlns:a16="http://schemas.microsoft.com/office/drawing/2014/main" id="{00000000-0008-0000-0A00-000040D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Policies &amp; Procedures are in place to adequately monitor subcontractors/consultants.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1086</xdr:row>
          <xdr:rowOff>19050</xdr:rowOff>
        </xdr:from>
        <xdr:to>
          <xdr:col>4</xdr:col>
          <xdr:colOff>279400</xdr:colOff>
          <xdr:row>1088</xdr:row>
          <xdr:rowOff>50800</xdr:rowOff>
        </xdr:to>
        <xdr:sp macro="" textlink="">
          <xdr:nvSpPr>
            <xdr:cNvPr id="54337" name="Check Box 65" hidden="1">
              <a:extLst>
                <a:ext uri="{63B3BB69-23CF-44E3-9099-C40C66FF867C}">
                  <a14:compatExt spid="_x0000_s54337"/>
                </a:ext>
                <a:ext uri="{FF2B5EF4-FFF2-40B4-BE49-F238E27FC236}">
                  <a16:creationId xmlns:a16="http://schemas.microsoft.com/office/drawing/2014/main" id="{00000000-0008-0000-0A00-000041D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Read and reviewed contract Article 1, §1.4, including but not limited to the Mandated Clauses and the Standard Terms and Conditions required in subcontract/consultant agreements.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1087</xdr:row>
          <xdr:rowOff>146050</xdr:rowOff>
        </xdr:from>
        <xdr:to>
          <xdr:col>2</xdr:col>
          <xdr:colOff>3695700</xdr:colOff>
          <xdr:row>1089</xdr:row>
          <xdr:rowOff>57150</xdr:rowOff>
        </xdr:to>
        <xdr:sp macro="" textlink="">
          <xdr:nvSpPr>
            <xdr:cNvPr id="54338" name="Check Box 66" hidden="1">
              <a:extLst>
                <a:ext uri="{63B3BB69-23CF-44E3-9099-C40C66FF867C}">
                  <a14:compatExt spid="_x0000_s54338"/>
                </a:ext>
                <a:ext uri="{FF2B5EF4-FFF2-40B4-BE49-F238E27FC236}">
                  <a16:creationId xmlns:a16="http://schemas.microsoft.com/office/drawing/2014/main" id="{00000000-0008-0000-0A00-000042D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Policies &amp; Procedures are in place to adequately monitor subcontractors/consultants.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1031</xdr:row>
          <xdr:rowOff>19050</xdr:rowOff>
        </xdr:from>
        <xdr:to>
          <xdr:col>4</xdr:col>
          <xdr:colOff>279400</xdr:colOff>
          <xdr:row>1033</xdr:row>
          <xdr:rowOff>50800</xdr:rowOff>
        </xdr:to>
        <xdr:sp macro="" textlink="">
          <xdr:nvSpPr>
            <xdr:cNvPr id="54339" name="Check Box 67" hidden="1">
              <a:extLst>
                <a:ext uri="{63B3BB69-23CF-44E3-9099-C40C66FF867C}">
                  <a14:compatExt spid="_x0000_s54339"/>
                </a:ext>
                <a:ext uri="{FF2B5EF4-FFF2-40B4-BE49-F238E27FC236}">
                  <a16:creationId xmlns:a16="http://schemas.microsoft.com/office/drawing/2014/main" id="{00000000-0008-0000-0A00-000043D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Read and reviewed contract Article 1, §1.4, including but not limited to the Mandated Clauses and the Standard Terms and Conditions required in subcontract/consultant agreements.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1032</xdr:row>
          <xdr:rowOff>146050</xdr:rowOff>
        </xdr:from>
        <xdr:to>
          <xdr:col>2</xdr:col>
          <xdr:colOff>3695700</xdr:colOff>
          <xdr:row>1034</xdr:row>
          <xdr:rowOff>57150</xdr:rowOff>
        </xdr:to>
        <xdr:sp macro="" textlink="">
          <xdr:nvSpPr>
            <xdr:cNvPr id="54340" name="Check Box 68" hidden="1">
              <a:extLst>
                <a:ext uri="{63B3BB69-23CF-44E3-9099-C40C66FF867C}">
                  <a14:compatExt spid="_x0000_s54340"/>
                </a:ext>
                <a:ext uri="{FF2B5EF4-FFF2-40B4-BE49-F238E27FC236}">
                  <a16:creationId xmlns:a16="http://schemas.microsoft.com/office/drawing/2014/main" id="{00000000-0008-0000-0A00-000044D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Policies &amp; Procedures are in place to adequately monitor subcontractors/consultants.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976</xdr:row>
          <xdr:rowOff>19050</xdr:rowOff>
        </xdr:from>
        <xdr:to>
          <xdr:col>4</xdr:col>
          <xdr:colOff>279400</xdr:colOff>
          <xdr:row>978</xdr:row>
          <xdr:rowOff>50800</xdr:rowOff>
        </xdr:to>
        <xdr:sp macro="" textlink="">
          <xdr:nvSpPr>
            <xdr:cNvPr id="54341" name="Check Box 69" hidden="1">
              <a:extLst>
                <a:ext uri="{63B3BB69-23CF-44E3-9099-C40C66FF867C}">
                  <a14:compatExt spid="_x0000_s54341"/>
                </a:ext>
                <a:ext uri="{FF2B5EF4-FFF2-40B4-BE49-F238E27FC236}">
                  <a16:creationId xmlns:a16="http://schemas.microsoft.com/office/drawing/2014/main" id="{00000000-0008-0000-0A00-000045D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Read and reviewed contract Article 1, §1.4, including but not limited to the Mandated Clauses and the Standard Terms and Conditions required in subcontract/consultant agreements.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977</xdr:row>
          <xdr:rowOff>146050</xdr:rowOff>
        </xdr:from>
        <xdr:to>
          <xdr:col>2</xdr:col>
          <xdr:colOff>3695700</xdr:colOff>
          <xdr:row>979</xdr:row>
          <xdr:rowOff>57150</xdr:rowOff>
        </xdr:to>
        <xdr:sp macro="" textlink="">
          <xdr:nvSpPr>
            <xdr:cNvPr id="54342" name="Check Box 70" hidden="1">
              <a:extLst>
                <a:ext uri="{63B3BB69-23CF-44E3-9099-C40C66FF867C}">
                  <a14:compatExt spid="_x0000_s54342"/>
                </a:ext>
                <a:ext uri="{FF2B5EF4-FFF2-40B4-BE49-F238E27FC236}">
                  <a16:creationId xmlns:a16="http://schemas.microsoft.com/office/drawing/2014/main" id="{00000000-0008-0000-0A00-000046D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Policies &amp; Procedures are in place to adequately monitor subcontractors/consultants.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921</xdr:row>
          <xdr:rowOff>19050</xdr:rowOff>
        </xdr:from>
        <xdr:to>
          <xdr:col>4</xdr:col>
          <xdr:colOff>279400</xdr:colOff>
          <xdr:row>923</xdr:row>
          <xdr:rowOff>50800</xdr:rowOff>
        </xdr:to>
        <xdr:sp macro="" textlink="">
          <xdr:nvSpPr>
            <xdr:cNvPr id="54343" name="Check Box 71" hidden="1">
              <a:extLst>
                <a:ext uri="{63B3BB69-23CF-44E3-9099-C40C66FF867C}">
                  <a14:compatExt spid="_x0000_s54343"/>
                </a:ext>
                <a:ext uri="{FF2B5EF4-FFF2-40B4-BE49-F238E27FC236}">
                  <a16:creationId xmlns:a16="http://schemas.microsoft.com/office/drawing/2014/main" id="{00000000-0008-0000-0A00-000047D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Read and reviewed contract Article 1, §1.4, including but not limited to the Mandated Clauses and the Standard Terms and Conditions required in subcontract/consultant agreements.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922</xdr:row>
          <xdr:rowOff>146050</xdr:rowOff>
        </xdr:from>
        <xdr:to>
          <xdr:col>2</xdr:col>
          <xdr:colOff>3695700</xdr:colOff>
          <xdr:row>924</xdr:row>
          <xdr:rowOff>57150</xdr:rowOff>
        </xdr:to>
        <xdr:sp macro="" textlink="">
          <xdr:nvSpPr>
            <xdr:cNvPr id="54344" name="Check Box 72" hidden="1">
              <a:extLst>
                <a:ext uri="{63B3BB69-23CF-44E3-9099-C40C66FF867C}">
                  <a14:compatExt spid="_x0000_s54344"/>
                </a:ext>
                <a:ext uri="{FF2B5EF4-FFF2-40B4-BE49-F238E27FC236}">
                  <a16:creationId xmlns:a16="http://schemas.microsoft.com/office/drawing/2014/main" id="{00000000-0008-0000-0A00-000048D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Policies &amp; Procedures are in place to adequately monitor subcontractors/consultants.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866</xdr:row>
          <xdr:rowOff>19050</xdr:rowOff>
        </xdr:from>
        <xdr:to>
          <xdr:col>4</xdr:col>
          <xdr:colOff>279400</xdr:colOff>
          <xdr:row>868</xdr:row>
          <xdr:rowOff>50800</xdr:rowOff>
        </xdr:to>
        <xdr:sp macro="" textlink="">
          <xdr:nvSpPr>
            <xdr:cNvPr id="54345" name="Check Box 73" hidden="1">
              <a:extLst>
                <a:ext uri="{63B3BB69-23CF-44E3-9099-C40C66FF867C}">
                  <a14:compatExt spid="_x0000_s54345"/>
                </a:ext>
                <a:ext uri="{FF2B5EF4-FFF2-40B4-BE49-F238E27FC236}">
                  <a16:creationId xmlns:a16="http://schemas.microsoft.com/office/drawing/2014/main" id="{00000000-0008-0000-0A00-000049D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Read and reviewed contract Article 1, §1.4, including but not limited to the Mandated Clauses and the Standard Terms and Conditions required in subcontract/consultant agreements.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867</xdr:row>
          <xdr:rowOff>146050</xdr:rowOff>
        </xdr:from>
        <xdr:to>
          <xdr:col>2</xdr:col>
          <xdr:colOff>3695700</xdr:colOff>
          <xdr:row>869</xdr:row>
          <xdr:rowOff>57150</xdr:rowOff>
        </xdr:to>
        <xdr:sp macro="" textlink="">
          <xdr:nvSpPr>
            <xdr:cNvPr id="54346" name="Check Box 74" hidden="1">
              <a:extLst>
                <a:ext uri="{63B3BB69-23CF-44E3-9099-C40C66FF867C}">
                  <a14:compatExt spid="_x0000_s54346"/>
                </a:ext>
                <a:ext uri="{FF2B5EF4-FFF2-40B4-BE49-F238E27FC236}">
                  <a16:creationId xmlns:a16="http://schemas.microsoft.com/office/drawing/2014/main" id="{00000000-0008-0000-0A00-00004AD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Policies &amp; Procedures are in place to adequately monitor subcontractors/consultants.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811</xdr:row>
          <xdr:rowOff>19050</xdr:rowOff>
        </xdr:from>
        <xdr:to>
          <xdr:col>4</xdr:col>
          <xdr:colOff>279400</xdr:colOff>
          <xdr:row>813</xdr:row>
          <xdr:rowOff>50800</xdr:rowOff>
        </xdr:to>
        <xdr:sp macro="" textlink="">
          <xdr:nvSpPr>
            <xdr:cNvPr id="54347" name="Check Box 75" hidden="1">
              <a:extLst>
                <a:ext uri="{63B3BB69-23CF-44E3-9099-C40C66FF867C}">
                  <a14:compatExt spid="_x0000_s54347"/>
                </a:ext>
                <a:ext uri="{FF2B5EF4-FFF2-40B4-BE49-F238E27FC236}">
                  <a16:creationId xmlns:a16="http://schemas.microsoft.com/office/drawing/2014/main" id="{00000000-0008-0000-0A00-00004BD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Read and reviewed contract Article 1, §1.4, including but not limited to the Mandated Clauses and the Standard Terms and Conditions required in subcontract/consultant agreements.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812</xdr:row>
          <xdr:rowOff>146050</xdr:rowOff>
        </xdr:from>
        <xdr:to>
          <xdr:col>2</xdr:col>
          <xdr:colOff>3695700</xdr:colOff>
          <xdr:row>814</xdr:row>
          <xdr:rowOff>57150</xdr:rowOff>
        </xdr:to>
        <xdr:sp macro="" textlink="">
          <xdr:nvSpPr>
            <xdr:cNvPr id="54348" name="Check Box 76" hidden="1">
              <a:extLst>
                <a:ext uri="{63B3BB69-23CF-44E3-9099-C40C66FF867C}">
                  <a14:compatExt spid="_x0000_s54348"/>
                </a:ext>
                <a:ext uri="{FF2B5EF4-FFF2-40B4-BE49-F238E27FC236}">
                  <a16:creationId xmlns:a16="http://schemas.microsoft.com/office/drawing/2014/main" id="{00000000-0008-0000-0A00-00004CD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Policies &amp; Procedures are in place to adequately monitor subcontractors/consultants.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756</xdr:row>
          <xdr:rowOff>19050</xdr:rowOff>
        </xdr:from>
        <xdr:to>
          <xdr:col>4</xdr:col>
          <xdr:colOff>279400</xdr:colOff>
          <xdr:row>758</xdr:row>
          <xdr:rowOff>50800</xdr:rowOff>
        </xdr:to>
        <xdr:sp macro="" textlink="">
          <xdr:nvSpPr>
            <xdr:cNvPr id="54349" name="Check Box 77" hidden="1">
              <a:extLst>
                <a:ext uri="{63B3BB69-23CF-44E3-9099-C40C66FF867C}">
                  <a14:compatExt spid="_x0000_s54349"/>
                </a:ext>
                <a:ext uri="{FF2B5EF4-FFF2-40B4-BE49-F238E27FC236}">
                  <a16:creationId xmlns:a16="http://schemas.microsoft.com/office/drawing/2014/main" id="{00000000-0008-0000-0A00-00004DD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Read and reviewed contract Article 1, §1.4, including but not limited to the Mandated Clauses and the Standard Terms and Conditions required in subcontract/consultant agreements.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757</xdr:row>
          <xdr:rowOff>146050</xdr:rowOff>
        </xdr:from>
        <xdr:to>
          <xdr:col>2</xdr:col>
          <xdr:colOff>3695700</xdr:colOff>
          <xdr:row>759</xdr:row>
          <xdr:rowOff>57150</xdr:rowOff>
        </xdr:to>
        <xdr:sp macro="" textlink="">
          <xdr:nvSpPr>
            <xdr:cNvPr id="54350" name="Check Box 78" hidden="1">
              <a:extLst>
                <a:ext uri="{63B3BB69-23CF-44E3-9099-C40C66FF867C}">
                  <a14:compatExt spid="_x0000_s54350"/>
                </a:ext>
                <a:ext uri="{FF2B5EF4-FFF2-40B4-BE49-F238E27FC236}">
                  <a16:creationId xmlns:a16="http://schemas.microsoft.com/office/drawing/2014/main" id="{00000000-0008-0000-0A00-00004ED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Policies &amp; Procedures are in place to adequately monitor subcontractors/consultants.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701</xdr:row>
          <xdr:rowOff>19050</xdr:rowOff>
        </xdr:from>
        <xdr:to>
          <xdr:col>4</xdr:col>
          <xdr:colOff>279400</xdr:colOff>
          <xdr:row>703</xdr:row>
          <xdr:rowOff>50800</xdr:rowOff>
        </xdr:to>
        <xdr:sp macro="" textlink="">
          <xdr:nvSpPr>
            <xdr:cNvPr id="54351" name="Check Box 79" hidden="1">
              <a:extLst>
                <a:ext uri="{63B3BB69-23CF-44E3-9099-C40C66FF867C}">
                  <a14:compatExt spid="_x0000_s54351"/>
                </a:ext>
                <a:ext uri="{FF2B5EF4-FFF2-40B4-BE49-F238E27FC236}">
                  <a16:creationId xmlns:a16="http://schemas.microsoft.com/office/drawing/2014/main" id="{00000000-0008-0000-0A00-00004FD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Read and reviewed contract Article 1, §1.4, including but not limited to the Mandated Clauses and the Standard Terms and Conditions required in subcontract/consultant agreements.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702</xdr:row>
          <xdr:rowOff>146050</xdr:rowOff>
        </xdr:from>
        <xdr:to>
          <xdr:col>2</xdr:col>
          <xdr:colOff>3695700</xdr:colOff>
          <xdr:row>704</xdr:row>
          <xdr:rowOff>57150</xdr:rowOff>
        </xdr:to>
        <xdr:sp macro="" textlink="">
          <xdr:nvSpPr>
            <xdr:cNvPr id="54352" name="Check Box 80" hidden="1">
              <a:extLst>
                <a:ext uri="{63B3BB69-23CF-44E3-9099-C40C66FF867C}">
                  <a14:compatExt spid="_x0000_s54352"/>
                </a:ext>
                <a:ext uri="{FF2B5EF4-FFF2-40B4-BE49-F238E27FC236}">
                  <a16:creationId xmlns:a16="http://schemas.microsoft.com/office/drawing/2014/main" id="{00000000-0008-0000-0A00-000050D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Policies &amp; Procedures are in place to adequately monitor subcontractors/consultants.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646</xdr:row>
          <xdr:rowOff>19050</xdr:rowOff>
        </xdr:from>
        <xdr:to>
          <xdr:col>4</xdr:col>
          <xdr:colOff>279400</xdr:colOff>
          <xdr:row>648</xdr:row>
          <xdr:rowOff>50800</xdr:rowOff>
        </xdr:to>
        <xdr:sp macro="" textlink="">
          <xdr:nvSpPr>
            <xdr:cNvPr id="54353" name="Check Box 81" hidden="1">
              <a:extLst>
                <a:ext uri="{63B3BB69-23CF-44E3-9099-C40C66FF867C}">
                  <a14:compatExt spid="_x0000_s54353"/>
                </a:ext>
                <a:ext uri="{FF2B5EF4-FFF2-40B4-BE49-F238E27FC236}">
                  <a16:creationId xmlns:a16="http://schemas.microsoft.com/office/drawing/2014/main" id="{00000000-0008-0000-0A00-000051D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Read and reviewed contract Article 1, §1.4, including but not limited to the Mandated Clauses and the Standard Terms and Conditions required in subcontract/consultant agreements.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647</xdr:row>
          <xdr:rowOff>146050</xdr:rowOff>
        </xdr:from>
        <xdr:to>
          <xdr:col>2</xdr:col>
          <xdr:colOff>3695700</xdr:colOff>
          <xdr:row>649</xdr:row>
          <xdr:rowOff>57150</xdr:rowOff>
        </xdr:to>
        <xdr:sp macro="" textlink="">
          <xdr:nvSpPr>
            <xdr:cNvPr id="54354" name="Check Box 82" hidden="1">
              <a:extLst>
                <a:ext uri="{63B3BB69-23CF-44E3-9099-C40C66FF867C}">
                  <a14:compatExt spid="_x0000_s54354"/>
                </a:ext>
                <a:ext uri="{FF2B5EF4-FFF2-40B4-BE49-F238E27FC236}">
                  <a16:creationId xmlns:a16="http://schemas.microsoft.com/office/drawing/2014/main" id="{00000000-0008-0000-0A00-000052D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Policies &amp; Procedures are in place to adequately monitor subcontractors/consultants.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1196</xdr:row>
          <xdr:rowOff>19050</xdr:rowOff>
        </xdr:from>
        <xdr:to>
          <xdr:col>4</xdr:col>
          <xdr:colOff>279400</xdr:colOff>
          <xdr:row>1198</xdr:row>
          <xdr:rowOff>50800</xdr:rowOff>
        </xdr:to>
        <xdr:sp macro="" textlink="">
          <xdr:nvSpPr>
            <xdr:cNvPr id="54355" name="Check Box 83" hidden="1">
              <a:extLst>
                <a:ext uri="{63B3BB69-23CF-44E3-9099-C40C66FF867C}">
                  <a14:compatExt spid="_x0000_s54355"/>
                </a:ext>
                <a:ext uri="{FF2B5EF4-FFF2-40B4-BE49-F238E27FC236}">
                  <a16:creationId xmlns:a16="http://schemas.microsoft.com/office/drawing/2014/main" id="{00000000-0008-0000-0A00-000053D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Read and reviewed contract Article 1, §1.4, including but not limited to the Mandated Clauses and the Standard Terms and Conditions required in subcontract/consultant agreements.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1197</xdr:row>
          <xdr:rowOff>146050</xdr:rowOff>
        </xdr:from>
        <xdr:to>
          <xdr:col>2</xdr:col>
          <xdr:colOff>3695700</xdr:colOff>
          <xdr:row>1199</xdr:row>
          <xdr:rowOff>57150</xdr:rowOff>
        </xdr:to>
        <xdr:sp macro="" textlink="">
          <xdr:nvSpPr>
            <xdr:cNvPr id="54356" name="Check Box 84" hidden="1">
              <a:extLst>
                <a:ext uri="{63B3BB69-23CF-44E3-9099-C40C66FF867C}">
                  <a14:compatExt spid="_x0000_s54356"/>
                </a:ext>
                <a:ext uri="{FF2B5EF4-FFF2-40B4-BE49-F238E27FC236}">
                  <a16:creationId xmlns:a16="http://schemas.microsoft.com/office/drawing/2014/main" id="{00000000-0008-0000-0A00-000054D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Policies &amp; Procedures are in place to adequately monitor subcontractors/consultants.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1251</xdr:row>
          <xdr:rowOff>19050</xdr:rowOff>
        </xdr:from>
        <xdr:to>
          <xdr:col>4</xdr:col>
          <xdr:colOff>279400</xdr:colOff>
          <xdr:row>1253</xdr:row>
          <xdr:rowOff>50800</xdr:rowOff>
        </xdr:to>
        <xdr:sp macro="" textlink="">
          <xdr:nvSpPr>
            <xdr:cNvPr id="54357" name="Check Box 85" hidden="1">
              <a:extLst>
                <a:ext uri="{63B3BB69-23CF-44E3-9099-C40C66FF867C}">
                  <a14:compatExt spid="_x0000_s54357"/>
                </a:ext>
                <a:ext uri="{FF2B5EF4-FFF2-40B4-BE49-F238E27FC236}">
                  <a16:creationId xmlns:a16="http://schemas.microsoft.com/office/drawing/2014/main" id="{00000000-0008-0000-0A00-000055D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Read and reviewed contract Article 1, §1.4, including but not limited to the Mandated Clauses and the Standard Terms and Conditions required in subcontract/consultant agreements.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1252</xdr:row>
          <xdr:rowOff>146050</xdr:rowOff>
        </xdr:from>
        <xdr:to>
          <xdr:col>2</xdr:col>
          <xdr:colOff>3695700</xdr:colOff>
          <xdr:row>1254</xdr:row>
          <xdr:rowOff>57150</xdr:rowOff>
        </xdr:to>
        <xdr:sp macro="" textlink="">
          <xdr:nvSpPr>
            <xdr:cNvPr id="54358" name="Check Box 86" hidden="1">
              <a:extLst>
                <a:ext uri="{63B3BB69-23CF-44E3-9099-C40C66FF867C}">
                  <a14:compatExt spid="_x0000_s54358"/>
                </a:ext>
                <a:ext uri="{FF2B5EF4-FFF2-40B4-BE49-F238E27FC236}">
                  <a16:creationId xmlns:a16="http://schemas.microsoft.com/office/drawing/2014/main" id="{00000000-0008-0000-0A00-000056D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Policies &amp; Procedures are in place to adequately monitor subcontractors/consultants.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1306</xdr:row>
          <xdr:rowOff>19050</xdr:rowOff>
        </xdr:from>
        <xdr:to>
          <xdr:col>4</xdr:col>
          <xdr:colOff>279400</xdr:colOff>
          <xdr:row>1308</xdr:row>
          <xdr:rowOff>50800</xdr:rowOff>
        </xdr:to>
        <xdr:sp macro="" textlink="">
          <xdr:nvSpPr>
            <xdr:cNvPr id="54359" name="Check Box 87" hidden="1">
              <a:extLst>
                <a:ext uri="{63B3BB69-23CF-44E3-9099-C40C66FF867C}">
                  <a14:compatExt spid="_x0000_s54359"/>
                </a:ext>
                <a:ext uri="{FF2B5EF4-FFF2-40B4-BE49-F238E27FC236}">
                  <a16:creationId xmlns:a16="http://schemas.microsoft.com/office/drawing/2014/main" id="{00000000-0008-0000-0A00-000057D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Read and reviewed contract Article 1, §1.4, including but not limited to the Mandated Clauses and the Standard Terms and Conditions required in subcontract/consultant agreements.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1307</xdr:row>
          <xdr:rowOff>146050</xdr:rowOff>
        </xdr:from>
        <xdr:to>
          <xdr:col>2</xdr:col>
          <xdr:colOff>3695700</xdr:colOff>
          <xdr:row>1309</xdr:row>
          <xdr:rowOff>57150</xdr:rowOff>
        </xdr:to>
        <xdr:sp macro="" textlink="">
          <xdr:nvSpPr>
            <xdr:cNvPr id="54360" name="Check Box 88" hidden="1">
              <a:extLst>
                <a:ext uri="{63B3BB69-23CF-44E3-9099-C40C66FF867C}">
                  <a14:compatExt spid="_x0000_s54360"/>
                </a:ext>
                <a:ext uri="{FF2B5EF4-FFF2-40B4-BE49-F238E27FC236}">
                  <a16:creationId xmlns:a16="http://schemas.microsoft.com/office/drawing/2014/main" id="{00000000-0008-0000-0A00-000058D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Policies &amp; Procedures are in place to adequately monitor subcontractors/consultants.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1361</xdr:row>
          <xdr:rowOff>19050</xdr:rowOff>
        </xdr:from>
        <xdr:to>
          <xdr:col>4</xdr:col>
          <xdr:colOff>279400</xdr:colOff>
          <xdr:row>1363</xdr:row>
          <xdr:rowOff>50800</xdr:rowOff>
        </xdr:to>
        <xdr:sp macro="" textlink="">
          <xdr:nvSpPr>
            <xdr:cNvPr id="54361" name="Check Box 89" hidden="1">
              <a:extLst>
                <a:ext uri="{63B3BB69-23CF-44E3-9099-C40C66FF867C}">
                  <a14:compatExt spid="_x0000_s54361"/>
                </a:ext>
                <a:ext uri="{FF2B5EF4-FFF2-40B4-BE49-F238E27FC236}">
                  <a16:creationId xmlns:a16="http://schemas.microsoft.com/office/drawing/2014/main" id="{00000000-0008-0000-0A00-000059D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Read and reviewed contract Article 1, §1.4, including but not limited to the Mandated Clauses and the Standard Terms and Conditions required in subcontract/consultant agreements.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1362</xdr:row>
          <xdr:rowOff>146050</xdr:rowOff>
        </xdr:from>
        <xdr:to>
          <xdr:col>2</xdr:col>
          <xdr:colOff>3695700</xdr:colOff>
          <xdr:row>1364</xdr:row>
          <xdr:rowOff>57150</xdr:rowOff>
        </xdr:to>
        <xdr:sp macro="" textlink="">
          <xdr:nvSpPr>
            <xdr:cNvPr id="54362" name="Check Box 90" hidden="1">
              <a:extLst>
                <a:ext uri="{63B3BB69-23CF-44E3-9099-C40C66FF867C}">
                  <a14:compatExt spid="_x0000_s54362"/>
                </a:ext>
                <a:ext uri="{FF2B5EF4-FFF2-40B4-BE49-F238E27FC236}">
                  <a16:creationId xmlns:a16="http://schemas.microsoft.com/office/drawing/2014/main" id="{00000000-0008-0000-0A00-00005AD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Policies &amp; Procedures are in place to adequately monitor subcontractors/consultants.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1416</xdr:row>
          <xdr:rowOff>19050</xdr:rowOff>
        </xdr:from>
        <xdr:to>
          <xdr:col>4</xdr:col>
          <xdr:colOff>279400</xdr:colOff>
          <xdr:row>1418</xdr:row>
          <xdr:rowOff>50800</xdr:rowOff>
        </xdr:to>
        <xdr:sp macro="" textlink="">
          <xdr:nvSpPr>
            <xdr:cNvPr id="54363" name="Check Box 91" hidden="1">
              <a:extLst>
                <a:ext uri="{63B3BB69-23CF-44E3-9099-C40C66FF867C}">
                  <a14:compatExt spid="_x0000_s54363"/>
                </a:ext>
                <a:ext uri="{FF2B5EF4-FFF2-40B4-BE49-F238E27FC236}">
                  <a16:creationId xmlns:a16="http://schemas.microsoft.com/office/drawing/2014/main" id="{00000000-0008-0000-0A00-00005BD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Read and reviewed contract Article 1, §1.4, including but not limited to the Mandated Clauses and the Standard Terms and Conditions required in subcontract/consultant agreements.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1417</xdr:row>
          <xdr:rowOff>146050</xdr:rowOff>
        </xdr:from>
        <xdr:to>
          <xdr:col>2</xdr:col>
          <xdr:colOff>3695700</xdr:colOff>
          <xdr:row>1419</xdr:row>
          <xdr:rowOff>57150</xdr:rowOff>
        </xdr:to>
        <xdr:sp macro="" textlink="">
          <xdr:nvSpPr>
            <xdr:cNvPr id="54364" name="Check Box 92" hidden="1">
              <a:extLst>
                <a:ext uri="{63B3BB69-23CF-44E3-9099-C40C66FF867C}">
                  <a14:compatExt spid="_x0000_s54364"/>
                </a:ext>
                <a:ext uri="{FF2B5EF4-FFF2-40B4-BE49-F238E27FC236}">
                  <a16:creationId xmlns:a16="http://schemas.microsoft.com/office/drawing/2014/main" id="{00000000-0008-0000-0A00-00005CD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Policies &amp; Procedures are in place to adequately monitor subcontractors/consultants.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1471</xdr:row>
          <xdr:rowOff>19050</xdr:rowOff>
        </xdr:from>
        <xdr:to>
          <xdr:col>4</xdr:col>
          <xdr:colOff>279400</xdr:colOff>
          <xdr:row>1473</xdr:row>
          <xdr:rowOff>50800</xdr:rowOff>
        </xdr:to>
        <xdr:sp macro="" textlink="">
          <xdr:nvSpPr>
            <xdr:cNvPr id="54365" name="Check Box 93" hidden="1">
              <a:extLst>
                <a:ext uri="{63B3BB69-23CF-44E3-9099-C40C66FF867C}">
                  <a14:compatExt spid="_x0000_s54365"/>
                </a:ext>
                <a:ext uri="{FF2B5EF4-FFF2-40B4-BE49-F238E27FC236}">
                  <a16:creationId xmlns:a16="http://schemas.microsoft.com/office/drawing/2014/main" id="{00000000-0008-0000-0A00-00005DD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Read and reviewed contract Article 1, §1.4, including but not limited to the Mandated Clauses and the Standard Terms and Conditions required in subcontract/consultant agreements.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1472</xdr:row>
          <xdr:rowOff>146050</xdr:rowOff>
        </xdr:from>
        <xdr:to>
          <xdr:col>2</xdr:col>
          <xdr:colOff>3695700</xdr:colOff>
          <xdr:row>1474</xdr:row>
          <xdr:rowOff>57150</xdr:rowOff>
        </xdr:to>
        <xdr:sp macro="" textlink="">
          <xdr:nvSpPr>
            <xdr:cNvPr id="54366" name="Check Box 94" hidden="1">
              <a:extLst>
                <a:ext uri="{63B3BB69-23CF-44E3-9099-C40C66FF867C}">
                  <a14:compatExt spid="_x0000_s54366"/>
                </a:ext>
                <a:ext uri="{FF2B5EF4-FFF2-40B4-BE49-F238E27FC236}">
                  <a16:creationId xmlns:a16="http://schemas.microsoft.com/office/drawing/2014/main" id="{00000000-0008-0000-0A00-00005ED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Policies &amp; Procedures are in place to adequately monitor subcontractors/consultants.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1526</xdr:row>
          <xdr:rowOff>19050</xdr:rowOff>
        </xdr:from>
        <xdr:to>
          <xdr:col>4</xdr:col>
          <xdr:colOff>279400</xdr:colOff>
          <xdr:row>1528</xdr:row>
          <xdr:rowOff>50800</xdr:rowOff>
        </xdr:to>
        <xdr:sp macro="" textlink="">
          <xdr:nvSpPr>
            <xdr:cNvPr id="54367" name="Check Box 95" hidden="1">
              <a:extLst>
                <a:ext uri="{63B3BB69-23CF-44E3-9099-C40C66FF867C}">
                  <a14:compatExt spid="_x0000_s54367"/>
                </a:ext>
                <a:ext uri="{FF2B5EF4-FFF2-40B4-BE49-F238E27FC236}">
                  <a16:creationId xmlns:a16="http://schemas.microsoft.com/office/drawing/2014/main" id="{00000000-0008-0000-0A00-00005FD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Read and reviewed contract Article 1, §1.4, including but not limited to the Mandated Clauses and the Standard Terms and Conditions required in subcontract/consultant agreements.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1527</xdr:row>
          <xdr:rowOff>146050</xdr:rowOff>
        </xdr:from>
        <xdr:to>
          <xdr:col>2</xdr:col>
          <xdr:colOff>3695700</xdr:colOff>
          <xdr:row>1529</xdr:row>
          <xdr:rowOff>57150</xdr:rowOff>
        </xdr:to>
        <xdr:sp macro="" textlink="">
          <xdr:nvSpPr>
            <xdr:cNvPr id="54368" name="Check Box 96" hidden="1">
              <a:extLst>
                <a:ext uri="{63B3BB69-23CF-44E3-9099-C40C66FF867C}">
                  <a14:compatExt spid="_x0000_s54368"/>
                </a:ext>
                <a:ext uri="{FF2B5EF4-FFF2-40B4-BE49-F238E27FC236}">
                  <a16:creationId xmlns:a16="http://schemas.microsoft.com/office/drawing/2014/main" id="{00000000-0008-0000-0A00-000060D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Policies &amp; Procedures are in place to adequately monitor subcontractors/consultants.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1581</xdr:row>
          <xdr:rowOff>19050</xdr:rowOff>
        </xdr:from>
        <xdr:to>
          <xdr:col>4</xdr:col>
          <xdr:colOff>279400</xdr:colOff>
          <xdr:row>1583</xdr:row>
          <xdr:rowOff>50800</xdr:rowOff>
        </xdr:to>
        <xdr:sp macro="" textlink="">
          <xdr:nvSpPr>
            <xdr:cNvPr id="54369" name="Check Box 97" hidden="1">
              <a:extLst>
                <a:ext uri="{63B3BB69-23CF-44E3-9099-C40C66FF867C}">
                  <a14:compatExt spid="_x0000_s54369"/>
                </a:ext>
                <a:ext uri="{FF2B5EF4-FFF2-40B4-BE49-F238E27FC236}">
                  <a16:creationId xmlns:a16="http://schemas.microsoft.com/office/drawing/2014/main" id="{00000000-0008-0000-0A00-000061D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Read and reviewed contract Article 1, §1.4, including but not limited to the Mandated Clauses and the Standard Terms and Conditions required in subcontract/consultant agreements.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1582</xdr:row>
          <xdr:rowOff>146050</xdr:rowOff>
        </xdr:from>
        <xdr:to>
          <xdr:col>2</xdr:col>
          <xdr:colOff>3695700</xdr:colOff>
          <xdr:row>1584</xdr:row>
          <xdr:rowOff>57150</xdr:rowOff>
        </xdr:to>
        <xdr:sp macro="" textlink="">
          <xdr:nvSpPr>
            <xdr:cNvPr id="54370" name="Check Box 98" hidden="1">
              <a:extLst>
                <a:ext uri="{63B3BB69-23CF-44E3-9099-C40C66FF867C}">
                  <a14:compatExt spid="_x0000_s54370"/>
                </a:ext>
                <a:ext uri="{FF2B5EF4-FFF2-40B4-BE49-F238E27FC236}">
                  <a16:creationId xmlns:a16="http://schemas.microsoft.com/office/drawing/2014/main" id="{00000000-0008-0000-0A00-000062D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Policies &amp; Procedures are in place to adequately monitor subcontractors/consultants.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96</xdr:row>
          <xdr:rowOff>19050</xdr:rowOff>
        </xdr:from>
        <xdr:to>
          <xdr:col>4</xdr:col>
          <xdr:colOff>266700</xdr:colOff>
          <xdr:row>98</xdr:row>
          <xdr:rowOff>50800</xdr:rowOff>
        </xdr:to>
        <xdr:sp macro="" textlink="">
          <xdr:nvSpPr>
            <xdr:cNvPr id="54371" name="Check Box 99" hidden="1">
              <a:extLst>
                <a:ext uri="{63B3BB69-23CF-44E3-9099-C40C66FF867C}">
                  <a14:compatExt spid="_x0000_s54371"/>
                </a:ext>
                <a:ext uri="{FF2B5EF4-FFF2-40B4-BE49-F238E27FC236}">
                  <a16:creationId xmlns:a16="http://schemas.microsoft.com/office/drawing/2014/main" id="{00000000-0008-0000-0A00-000063D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Read and reviewed contract Article 1, §1.4, including but not limited to the Mandated Clauses and the Standard Terms and Conditions required in subcontract/consultant agreements.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97</xdr:row>
          <xdr:rowOff>146050</xdr:rowOff>
        </xdr:from>
        <xdr:to>
          <xdr:col>2</xdr:col>
          <xdr:colOff>3695700</xdr:colOff>
          <xdr:row>99</xdr:row>
          <xdr:rowOff>57150</xdr:rowOff>
        </xdr:to>
        <xdr:sp macro="" textlink="">
          <xdr:nvSpPr>
            <xdr:cNvPr id="54372" name="Check Box 100" hidden="1">
              <a:extLst>
                <a:ext uri="{63B3BB69-23CF-44E3-9099-C40C66FF867C}">
                  <a14:compatExt spid="_x0000_s54372"/>
                </a:ext>
                <a:ext uri="{FF2B5EF4-FFF2-40B4-BE49-F238E27FC236}">
                  <a16:creationId xmlns:a16="http://schemas.microsoft.com/office/drawing/2014/main" id="{00000000-0008-0000-0A00-000064D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Policies &amp; Procedures are in place to adequately monitor subcontractors/consultants.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151</xdr:row>
          <xdr:rowOff>19050</xdr:rowOff>
        </xdr:from>
        <xdr:to>
          <xdr:col>4</xdr:col>
          <xdr:colOff>266700</xdr:colOff>
          <xdr:row>153</xdr:row>
          <xdr:rowOff>50800</xdr:rowOff>
        </xdr:to>
        <xdr:sp macro="" textlink="">
          <xdr:nvSpPr>
            <xdr:cNvPr id="54373" name="Check Box 101" hidden="1">
              <a:extLst>
                <a:ext uri="{63B3BB69-23CF-44E3-9099-C40C66FF867C}">
                  <a14:compatExt spid="_x0000_s54373"/>
                </a:ext>
                <a:ext uri="{FF2B5EF4-FFF2-40B4-BE49-F238E27FC236}">
                  <a16:creationId xmlns:a16="http://schemas.microsoft.com/office/drawing/2014/main" id="{00000000-0008-0000-0A00-000065D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Read and reviewed contract Article 1, §1.4, including but not limited to the Mandated Clauses and the Standard Terms and Conditions required in subcontract/consultant agreements.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152</xdr:row>
          <xdr:rowOff>146050</xdr:rowOff>
        </xdr:from>
        <xdr:to>
          <xdr:col>2</xdr:col>
          <xdr:colOff>3695700</xdr:colOff>
          <xdr:row>154</xdr:row>
          <xdr:rowOff>57150</xdr:rowOff>
        </xdr:to>
        <xdr:sp macro="" textlink="">
          <xdr:nvSpPr>
            <xdr:cNvPr id="54374" name="Check Box 102" hidden="1">
              <a:extLst>
                <a:ext uri="{63B3BB69-23CF-44E3-9099-C40C66FF867C}">
                  <a14:compatExt spid="_x0000_s54374"/>
                </a:ext>
                <a:ext uri="{FF2B5EF4-FFF2-40B4-BE49-F238E27FC236}">
                  <a16:creationId xmlns:a16="http://schemas.microsoft.com/office/drawing/2014/main" id="{00000000-0008-0000-0A00-000066D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Policies &amp; Procedures are in place to adequately monitor subcontractors/consultants.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151</xdr:row>
          <xdr:rowOff>19050</xdr:rowOff>
        </xdr:from>
        <xdr:to>
          <xdr:col>4</xdr:col>
          <xdr:colOff>266700</xdr:colOff>
          <xdr:row>153</xdr:row>
          <xdr:rowOff>50800</xdr:rowOff>
        </xdr:to>
        <xdr:sp macro="" textlink="">
          <xdr:nvSpPr>
            <xdr:cNvPr id="54375" name="Check Box 103" hidden="1">
              <a:extLst>
                <a:ext uri="{63B3BB69-23CF-44E3-9099-C40C66FF867C}">
                  <a14:compatExt spid="_x0000_s54375"/>
                </a:ext>
                <a:ext uri="{FF2B5EF4-FFF2-40B4-BE49-F238E27FC236}">
                  <a16:creationId xmlns:a16="http://schemas.microsoft.com/office/drawing/2014/main" id="{00000000-0008-0000-0A00-000067D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Read and reviewed contract Article 1, §1.4, including but not limited to the Mandated Clauses and the Standard Terms and Conditions required in subcontract/consultant agreements.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152</xdr:row>
          <xdr:rowOff>146050</xdr:rowOff>
        </xdr:from>
        <xdr:to>
          <xdr:col>2</xdr:col>
          <xdr:colOff>3695700</xdr:colOff>
          <xdr:row>154</xdr:row>
          <xdr:rowOff>57150</xdr:rowOff>
        </xdr:to>
        <xdr:sp macro="" textlink="">
          <xdr:nvSpPr>
            <xdr:cNvPr id="54376" name="Check Box 104" hidden="1">
              <a:extLst>
                <a:ext uri="{63B3BB69-23CF-44E3-9099-C40C66FF867C}">
                  <a14:compatExt spid="_x0000_s54376"/>
                </a:ext>
                <a:ext uri="{FF2B5EF4-FFF2-40B4-BE49-F238E27FC236}">
                  <a16:creationId xmlns:a16="http://schemas.microsoft.com/office/drawing/2014/main" id="{00000000-0008-0000-0A00-000068D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Policies &amp; Procedures are in place to adequately monitor subcontractors/consultants.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206</xdr:row>
          <xdr:rowOff>19050</xdr:rowOff>
        </xdr:from>
        <xdr:to>
          <xdr:col>4</xdr:col>
          <xdr:colOff>266700</xdr:colOff>
          <xdr:row>208</xdr:row>
          <xdr:rowOff>50800</xdr:rowOff>
        </xdr:to>
        <xdr:sp macro="" textlink="">
          <xdr:nvSpPr>
            <xdr:cNvPr id="54377" name="Check Box 105" hidden="1">
              <a:extLst>
                <a:ext uri="{63B3BB69-23CF-44E3-9099-C40C66FF867C}">
                  <a14:compatExt spid="_x0000_s54377"/>
                </a:ext>
                <a:ext uri="{FF2B5EF4-FFF2-40B4-BE49-F238E27FC236}">
                  <a16:creationId xmlns:a16="http://schemas.microsoft.com/office/drawing/2014/main" id="{00000000-0008-0000-0A00-000069D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Read and reviewed contract Article 1, §1.4, including but not limited to the Mandated Clauses and the Standard Terms and Conditions required in subcontract/consultant agreements.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207</xdr:row>
          <xdr:rowOff>146050</xdr:rowOff>
        </xdr:from>
        <xdr:to>
          <xdr:col>2</xdr:col>
          <xdr:colOff>3695700</xdr:colOff>
          <xdr:row>209</xdr:row>
          <xdr:rowOff>57150</xdr:rowOff>
        </xdr:to>
        <xdr:sp macro="" textlink="">
          <xdr:nvSpPr>
            <xdr:cNvPr id="54378" name="Check Box 106" hidden="1">
              <a:extLst>
                <a:ext uri="{63B3BB69-23CF-44E3-9099-C40C66FF867C}">
                  <a14:compatExt spid="_x0000_s54378"/>
                </a:ext>
                <a:ext uri="{FF2B5EF4-FFF2-40B4-BE49-F238E27FC236}">
                  <a16:creationId xmlns:a16="http://schemas.microsoft.com/office/drawing/2014/main" id="{00000000-0008-0000-0A00-00006AD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Policies &amp; Procedures are in place to adequately monitor subcontractors/consultants.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206</xdr:row>
          <xdr:rowOff>19050</xdr:rowOff>
        </xdr:from>
        <xdr:to>
          <xdr:col>4</xdr:col>
          <xdr:colOff>266700</xdr:colOff>
          <xdr:row>208</xdr:row>
          <xdr:rowOff>50800</xdr:rowOff>
        </xdr:to>
        <xdr:sp macro="" textlink="">
          <xdr:nvSpPr>
            <xdr:cNvPr id="54379" name="Check Box 107" hidden="1">
              <a:extLst>
                <a:ext uri="{63B3BB69-23CF-44E3-9099-C40C66FF867C}">
                  <a14:compatExt spid="_x0000_s54379"/>
                </a:ext>
                <a:ext uri="{FF2B5EF4-FFF2-40B4-BE49-F238E27FC236}">
                  <a16:creationId xmlns:a16="http://schemas.microsoft.com/office/drawing/2014/main" id="{00000000-0008-0000-0A00-00006BD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Read and reviewed contract Article 1, §1.4, including but not limited to the Mandated Clauses and the Standard Terms and Conditions required in subcontract/consultant agreements.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207</xdr:row>
          <xdr:rowOff>146050</xdr:rowOff>
        </xdr:from>
        <xdr:to>
          <xdr:col>2</xdr:col>
          <xdr:colOff>3695700</xdr:colOff>
          <xdr:row>209</xdr:row>
          <xdr:rowOff>57150</xdr:rowOff>
        </xdr:to>
        <xdr:sp macro="" textlink="">
          <xdr:nvSpPr>
            <xdr:cNvPr id="54380" name="Check Box 108" hidden="1">
              <a:extLst>
                <a:ext uri="{63B3BB69-23CF-44E3-9099-C40C66FF867C}">
                  <a14:compatExt spid="_x0000_s54380"/>
                </a:ext>
                <a:ext uri="{FF2B5EF4-FFF2-40B4-BE49-F238E27FC236}">
                  <a16:creationId xmlns:a16="http://schemas.microsoft.com/office/drawing/2014/main" id="{00000000-0008-0000-0A00-00006CD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Policies &amp; Procedures are in place to adequately monitor subcontractors/consultants.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206</xdr:row>
          <xdr:rowOff>19050</xdr:rowOff>
        </xdr:from>
        <xdr:to>
          <xdr:col>4</xdr:col>
          <xdr:colOff>266700</xdr:colOff>
          <xdr:row>208</xdr:row>
          <xdr:rowOff>50800</xdr:rowOff>
        </xdr:to>
        <xdr:sp macro="" textlink="">
          <xdr:nvSpPr>
            <xdr:cNvPr id="54381" name="Check Box 109" hidden="1">
              <a:extLst>
                <a:ext uri="{63B3BB69-23CF-44E3-9099-C40C66FF867C}">
                  <a14:compatExt spid="_x0000_s54381"/>
                </a:ext>
                <a:ext uri="{FF2B5EF4-FFF2-40B4-BE49-F238E27FC236}">
                  <a16:creationId xmlns:a16="http://schemas.microsoft.com/office/drawing/2014/main" id="{00000000-0008-0000-0A00-00006DD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Read and reviewed contract Article 1, §1.4, including but not limited to the Mandated Clauses and the Standard Terms and Conditions required in subcontract/consultant agreements.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207</xdr:row>
          <xdr:rowOff>146050</xdr:rowOff>
        </xdr:from>
        <xdr:to>
          <xdr:col>2</xdr:col>
          <xdr:colOff>3695700</xdr:colOff>
          <xdr:row>209</xdr:row>
          <xdr:rowOff>57150</xdr:rowOff>
        </xdr:to>
        <xdr:sp macro="" textlink="">
          <xdr:nvSpPr>
            <xdr:cNvPr id="54382" name="Check Box 110" hidden="1">
              <a:extLst>
                <a:ext uri="{63B3BB69-23CF-44E3-9099-C40C66FF867C}">
                  <a14:compatExt spid="_x0000_s54382"/>
                </a:ext>
                <a:ext uri="{FF2B5EF4-FFF2-40B4-BE49-F238E27FC236}">
                  <a16:creationId xmlns:a16="http://schemas.microsoft.com/office/drawing/2014/main" id="{00000000-0008-0000-0A00-00006ED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Policies &amp; Procedures are in place to adequately monitor subcontractors/consultants.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261</xdr:row>
          <xdr:rowOff>19050</xdr:rowOff>
        </xdr:from>
        <xdr:to>
          <xdr:col>4</xdr:col>
          <xdr:colOff>266700</xdr:colOff>
          <xdr:row>263</xdr:row>
          <xdr:rowOff>50800</xdr:rowOff>
        </xdr:to>
        <xdr:sp macro="" textlink="">
          <xdr:nvSpPr>
            <xdr:cNvPr id="54383" name="Check Box 111" hidden="1">
              <a:extLst>
                <a:ext uri="{63B3BB69-23CF-44E3-9099-C40C66FF867C}">
                  <a14:compatExt spid="_x0000_s54383"/>
                </a:ext>
                <a:ext uri="{FF2B5EF4-FFF2-40B4-BE49-F238E27FC236}">
                  <a16:creationId xmlns:a16="http://schemas.microsoft.com/office/drawing/2014/main" id="{00000000-0008-0000-0A00-00006FD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Read and reviewed contract Article 1, §1.4, including but not limited to the Mandated Clauses and the Standard Terms and Conditions required in subcontract/consultant agreements.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262</xdr:row>
          <xdr:rowOff>146050</xdr:rowOff>
        </xdr:from>
        <xdr:to>
          <xdr:col>2</xdr:col>
          <xdr:colOff>3695700</xdr:colOff>
          <xdr:row>264</xdr:row>
          <xdr:rowOff>57150</xdr:rowOff>
        </xdr:to>
        <xdr:sp macro="" textlink="">
          <xdr:nvSpPr>
            <xdr:cNvPr id="54384" name="Check Box 112" hidden="1">
              <a:extLst>
                <a:ext uri="{63B3BB69-23CF-44E3-9099-C40C66FF867C}">
                  <a14:compatExt spid="_x0000_s54384"/>
                </a:ext>
                <a:ext uri="{FF2B5EF4-FFF2-40B4-BE49-F238E27FC236}">
                  <a16:creationId xmlns:a16="http://schemas.microsoft.com/office/drawing/2014/main" id="{00000000-0008-0000-0A00-000070D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Policies &amp; Procedures are in place to adequately monitor subcontractors/consultants.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261</xdr:row>
          <xdr:rowOff>19050</xdr:rowOff>
        </xdr:from>
        <xdr:to>
          <xdr:col>4</xdr:col>
          <xdr:colOff>266700</xdr:colOff>
          <xdr:row>263</xdr:row>
          <xdr:rowOff>50800</xdr:rowOff>
        </xdr:to>
        <xdr:sp macro="" textlink="">
          <xdr:nvSpPr>
            <xdr:cNvPr id="54385" name="Check Box 113" hidden="1">
              <a:extLst>
                <a:ext uri="{63B3BB69-23CF-44E3-9099-C40C66FF867C}">
                  <a14:compatExt spid="_x0000_s54385"/>
                </a:ext>
                <a:ext uri="{FF2B5EF4-FFF2-40B4-BE49-F238E27FC236}">
                  <a16:creationId xmlns:a16="http://schemas.microsoft.com/office/drawing/2014/main" id="{00000000-0008-0000-0A00-000071D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Read and reviewed contract Article 1, §1.4, including but not limited to the Mandated Clauses and the Standard Terms and Conditions required in subcontract/consultant agreements.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262</xdr:row>
          <xdr:rowOff>146050</xdr:rowOff>
        </xdr:from>
        <xdr:to>
          <xdr:col>2</xdr:col>
          <xdr:colOff>3695700</xdr:colOff>
          <xdr:row>264</xdr:row>
          <xdr:rowOff>57150</xdr:rowOff>
        </xdr:to>
        <xdr:sp macro="" textlink="">
          <xdr:nvSpPr>
            <xdr:cNvPr id="54386" name="Check Box 114" hidden="1">
              <a:extLst>
                <a:ext uri="{63B3BB69-23CF-44E3-9099-C40C66FF867C}">
                  <a14:compatExt spid="_x0000_s54386"/>
                </a:ext>
                <a:ext uri="{FF2B5EF4-FFF2-40B4-BE49-F238E27FC236}">
                  <a16:creationId xmlns:a16="http://schemas.microsoft.com/office/drawing/2014/main" id="{00000000-0008-0000-0A00-000072D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Policies &amp; Procedures are in place to adequately monitor subcontractors/consultants.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261</xdr:row>
          <xdr:rowOff>19050</xdr:rowOff>
        </xdr:from>
        <xdr:to>
          <xdr:col>4</xdr:col>
          <xdr:colOff>266700</xdr:colOff>
          <xdr:row>263</xdr:row>
          <xdr:rowOff>50800</xdr:rowOff>
        </xdr:to>
        <xdr:sp macro="" textlink="">
          <xdr:nvSpPr>
            <xdr:cNvPr id="54387" name="Check Box 115" hidden="1">
              <a:extLst>
                <a:ext uri="{63B3BB69-23CF-44E3-9099-C40C66FF867C}">
                  <a14:compatExt spid="_x0000_s54387"/>
                </a:ext>
                <a:ext uri="{FF2B5EF4-FFF2-40B4-BE49-F238E27FC236}">
                  <a16:creationId xmlns:a16="http://schemas.microsoft.com/office/drawing/2014/main" id="{00000000-0008-0000-0A00-000073D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Read and reviewed contract Article 1, §1.4, including but not limited to the Mandated Clauses and the Standard Terms and Conditions required in subcontract/consultant agreements.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262</xdr:row>
          <xdr:rowOff>146050</xdr:rowOff>
        </xdr:from>
        <xdr:to>
          <xdr:col>2</xdr:col>
          <xdr:colOff>3695700</xdr:colOff>
          <xdr:row>264</xdr:row>
          <xdr:rowOff>57150</xdr:rowOff>
        </xdr:to>
        <xdr:sp macro="" textlink="">
          <xdr:nvSpPr>
            <xdr:cNvPr id="54388" name="Check Box 116" hidden="1">
              <a:extLst>
                <a:ext uri="{63B3BB69-23CF-44E3-9099-C40C66FF867C}">
                  <a14:compatExt spid="_x0000_s54388"/>
                </a:ext>
                <a:ext uri="{FF2B5EF4-FFF2-40B4-BE49-F238E27FC236}">
                  <a16:creationId xmlns:a16="http://schemas.microsoft.com/office/drawing/2014/main" id="{00000000-0008-0000-0A00-000074D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Policies &amp; Procedures are in place to adequately monitor subcontractors/consultants.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261</xdr:row>
          <xdr:rowOff>19050</xdr:rowOff>
        </xdr:from>
        <xdr:to>
          <xdr:col>4</xdr:col>
          <xdr:colOff>266700</xdr:colOff>
          <xdr:row>263</xdr:row>
          <xdr:rowOff>50800</xdr:rowOff>
        </xdr:to>
        <xdr:sp macro="" textlink="">
          <xdr:nvSpPr>
            <xdr:cNvPr id="54389" name="Check Box 117" hidden="1">
              <a:extLst>
                <a:ext uri="{63B3BB69-23CF-44E3-9099-C40C66FF867C}">
                  <a14:compatExt spid="_x0000_s54389"/>
                </a:ext>
                <a:ext uri="{FF2B5EF4-FFF2-40B4-BE49-F238E27FC236}">
                  <a16:creationId xmlns:a16="http://schemas.microsoft.com/office/drawing/2014/main" id="{00000000-0008-0000-0A00-000075D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Read and reviewed contract Article 1, §1.4, including but not limited to the Mandated Clauses and the Standard Terms and Conditions required in subcontract/consultant agreements.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262</xdr:row>
          <xdr:rowOff>146050</xdr:rowOff>
        </xdr:from>
        <xdr:to>
          <xdr:col>2</xdr:col>
          <xdr:colOff>3695700</xdr:colOff>
          <xdr:row>264</xdr:row>
          <xdr:rowOff>57150</xdr:rowOff>
        </xdr:to>
        <xdr:sp macro="" textlink="">
          <xdr:nvSpPr>
            <xdr:cNvPr id="54390" name="Check Box 118" hidden="1">
              <a:extLst>
                <a:ext uri="{63B3BB69-23CF-44E3-9099-C40C66FF867C}">
                  <a14:compatExt spid="_x0000_s54390"/>
                </a:ext>
                <a:ext uri="{FF2B5EF4-FFF2-40B4-BE49-F238E27FC236}">
                  <a16:creationId xmlns:a16="http://schemas.microsoft.com/office/drawing/2014/main" id="{00000000-0008-0000-0A00-000076D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Policies &amp; Procedures are in place to adequately monitor subcontractors/consultants.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316</xdr:row>
          <xdr:rowOff>19050</xdr:rowOff>
        </xdr:from>
        <xdr:to>
          <xdr:col>4</xdr:col>
          <xdr:colOff>266700</xdr:colOff>
          <xdr:row>318</xdr:row>
          <xdr:rowOff>50800</xdr:rowOff>
        </xdr:to>
        <xdr:sp macro="" textlink="">
          <xdr:nvSpPr>
            <xdr:cNvPr id="54391" name="Check Box 119" hidden="1">
              <a:extLst>
                <a:ext uri="{63B3BB69-23CF-44E3-9099-C40C66FF867C}">
                  <a14:compatExt spid="_x0000_s54391"/>
                </a:ext>
                <a:ext uri="{FF2B5EF4-FFF2-40B4-BE49-F238E27FC236}">
                  <a16:creationId xmlns:a16="http://schemas.microsoft.com/office/drawing/2014/main" id="{00000000-0008-0000-0A00-000077D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Read and reviewed contract Article 1, §1.4, including but not limited to the Mandated Clauses and the Standard Terms and Conditions required in subcontract/consultant agreements.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317</xdr:row>
          <xdr:rowOff>146050</xdr:rowOff>
        </xdr:from>
        <xdr:to>
          <xdr:col>2</xdr:col>
          <xdr:colOff>3695700</xdr:colOff>
          <xdr:row>319</xdr:row>
          <xdr:rowOff>57150</xdr:rowOff>
        </xdr:to>
        <xdr:sp macro="" textlink="">
          <xdr:nvSpPr>
            <xdr:cNvPr id="54392" name="Check Box 120" hidden="1">
              <a:extLst>
                <a:ext uri="{63B3BB69-23CF-44E3-9099-C40C66FF867C}">
                  <a14:compatExt spid="_x0000_s54392"/>
                </a:ext>
                <a:ext uri="{FF2B5EF4-FFF2-40B4-BE49-F238E27FC236}">
                  <a16:creationId xmlns:a16="http://schemas.microsoft.com/office/drawing/2014/main" id="{00000000-0008-0000-0A00-000078D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Policies &amp; Procedures are in place to adequately monitor subcontractors/consultants.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316</xdr:row>
          <xdr:rowOff>19050</xdr:rowOff>
        </xdr:from>
        <xdr:to>
          <xdr:col>4</xdr:col>
          <xdr:colOff>266700</xdr:colOff>
          <xdr:row>318</xdr:row>
          <xdr:rowOff>50800</xdr:rowOff>
        </xdr:to>
        <xdr:sp macro="" textlink="">
          <xdr:nvSpPr>
            <xdr:cNvPr id="54393" name="Check Box 121" hidden="1">
              <a:extLst>
                <a:ext uri="{63B3BB69-23CF-44E3-9099-C40C66FF867C}">
                  <a14:compatExt spid="_x0000_s54393"/>
                </a:ext>
                <a:ext uri="{FF2B5EF4-FFF2-40B4-BE49-F238E27FC236}">
                  <a16:creationId xmlns:a16="http://schemas.microsoft.com/office/drawing/2014/main" id="{00000000-0008-0000-0A00-000079D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Read and reviewed contract Article 1, §1.4, including but not limited to the Mandated Clauses and the Standard Terms and Conditions required in subcontract/consultant agreements.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317</xdr:row>
          <xdr:rowOff>146050</xdr:rowOff>
        </xdr:from>
        <xdr:to>
          <xdr:col>2</xdr:col>
          <xdr:colOff>3695700</xdr:colOff>
          <xdr:row>319</xdr:row>
          <xdr:rowOff>57150</xdr:rowOff>
        </xdr:to>
        <xdr:sp macro="" textlink="">
          <xdr:nvSpPr>
            <xdr:cNvPr id="54394" name="Check Box 122" hidden="1">
              <a:extLst>
                <a:ext uri="{63B3BB69-23CF-44E3-9099-C40C66FF867C}">
                  <a14:compatExt spid="_x0000_s54394"/>
                </a:ext>
                <a:ext uri="{FF2B5EF4-FFF2-40B4-BE49-F238E27FC236}">
                  <a16:creationId xmlns:a16="http://schemas.microsoft.com/office/drawing/2014/main" id="{00000000-0008-0000-0A00-00007AD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Policies &amp; Procedures are in place to adequately monitor subcontractors/consultants.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316</xdr:row>
          <xdr:rowOff>19050</xdr:rowOff>
        </xdr:from>
        <xdr:to>
          <xdr:col>4</xdr:col>
          <xdr:colOff>266700</xdr:colOff>
          <xdr:row>318</xdr:row>
          <xdr:rowOff>50800</xdr:rowOff>
        </xdr:to>
        <xdr:sp macro="" textlink="">
          <xdr:nvSpPr>
            <xdr:cNvPr id="54395" name="Check Box 123" hidden="1">
              <a:extLst>
                <a:ext uri="{63B3BB69-23CF-44E3-9099-C40C66FF867C}">
                  <a14:compatExt spid="_x0000_s54395"/>
                </a:ext>
                <a:ext uri="{FF2B5EF4-FFF2-40B4-BE49-F238E27FC236}">
                  <a16:creationId xmlns:a16="http://schemas.microsoft.com/office/drawing/2014/main" id="{00000000-0008-0000-0A00-00007BD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Read and reviewed contract Article 1, §1.4, including but not limited to the Mandated Clauses and the Standard Terms and Conditions required in subcontract/consultant agreements.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317</xdr:row>
          <xdr:rowOff>146050</xdr:rowOff>
        </xdr:from>
        <xdr:to>
          <xdr:col>2</xdr:col>
          <xdr:colOff>3695700</xdr:colOff>
          <xdr:row>319</xdr:row>
          <xdr:rowOff>57150</xdr:rowOff>
        </xdr:to>
        <xdr:sp macro="" textlink="">
          <xdr:nvSpPr>
            <xdr:cNvPr id="54396" name="Check Box 124" hidden="1">
              <a:extLst>
                <a:ext uri="{63B3BB69-23CF-44E3-9099-C40C66FF867C}">
                  <a14:compatExt spid="_x0000_s54396"/>
                </a:ext>
                <a:ext uri="{FF2B5EF4-FFF2-40B4-BE49-F238E27FC236}">
                  <a16:creationId xmlns:a16="http://schemas.microsoft.com/office/drawing/2014/main" id="{00000000-0008-0000-0A00-00007CD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Policies &amp; Procedures are in place to adequately monitor subcontractors/consultants.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316</xdr:row>
          <xdr:rowOff>19050</xdr:rowOff>
        </xdr:from>
        <xdr:to>
          <xdr:col>4</xdr:col>
          <xdr:colOff>266700</xdr:colOff>
          <xdr:row>318</xdr:row>
          <xdr:rowOff>50800</xdr:rowOff>
        </xdr:to>
        <xdr:sp macro="" textlink="">
          <xdr:nvSpPr>
            <xdr:cNvPr id="54397" name="Check Box 125" hidden="1">
              <a:extLst>
                <a:ext uri="{63B3BB69-23CF-44E3-9099-C40C66FF867C}">
                  <a14:compatExt spid="_x0000_s54397"/>
                </a:ext>
                <a:ext uri="{FF2B5EF4-FFF2-40B4-BE49-F238E27FC236}">
                  <a16:creationId xmlns:a16="http://schemas.microsoft.com/office/drawing/2014/main" id="{00000000-0008-0000-0A00-00007DD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Read and reviewed contract Article 1, §1.4, including but not limited to the Mandated Clauses and the Standard Terms and Conditions required in subcontract/consultant agreements.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317</xdr:row>
          <xdr:rowOff>146050</xdr:rowOff>
        </xdr:from>
        <xdr:to>
          <xdr:col>2</xdr:col>
          <xdr:colOff>3695700</xdr:colOff>
          <xdr:row>319</xdr:row>
          <xdr:rowOff>57150</xdr:rowOff>
        </xdr:to>
        <xdr:sp macro="" textlink="">
          <xdr:nvSpPr>
            <xdr:cNvPr id="54398" name="Check Box 126" hidden="1">
              <a:extLst>
                <a:ext uri="{63B3BB69-23CF-44E3-9099-C40C66FF867C}">
                  <a14:compatExt spid="_x0000_s54398"/>
                </a:ext>
                <a:ext uri="{FF2B5EF4-FFF2-40B4-BE49-F238E27FC236}">
                  <a16:creationId xmlns:a16="http://schemas.microsoft.com/office/drawing/2014/main" id="{00000000-0008-0000-0A00-00007ED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Policies &amp; Procedures are in place to adequately monitor subcontractors/consultants.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316</xdr:row>
          <xdr:rowOff>19050</xdr:rowOff>
        </xdr:from>
        <xdr:to>
          <xdr:col>4</xdr:col>
          <xdr:colOff>266700</xdr:colOff>
          <xdr:row>318</xdr:row>
          <xdr:rowOff>50800</xdr:rowOff>
        </xdr:to>
        <xdr:sp macro="" textlink="">
          <xdr:nvSpPr>
            <xdr:cNvPr id="54399" name="Check Box 127" hidden="1">
              <a:extLst>
                <a:ext uri="{63B3BB69-23CF-44E3-9099-C40C66FF867C}">
                  <a14:compatExt spid="_x0000_s54399"/>
                </a:ext>
                <a:ext uri="{FF2B5EF4-FFF2-40B4-BE49-F238E27FC236}">
                  <a16:creationId xmlns:a16="http://schemas.microsoft.com/office/drawing/2014/main" id="{00000000-0008-0000-0A00-00007FD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Read and reviewed contract Article 1, §1.4, including but not limited to the Mandated Clauses and the Standard Terms and Conditions required in subcontract/consultant agreements.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317</xdr:row>
          <xdr:rowOff>146050</xdr:rowOff>
        </xdr:from>
        <xdr:to>
          <xdr:col>2</xdr:col>
          <xdr:colOff>3695700</xdr:colOff>
          <xdr:row>319</xdr:row>
          <xdr:rowOff>57150</xdr:rowOff>
        </xdr:to>
        <xdr:sp macro="" textlink="">
          <xdr:nvSpPr>
            <xdr:cNvPr id="54400" name="Check Box 128" hidden="1">
              <a:extLst>
                <a:ext uri="{63B3BB69-23CF-44E3-9099-C40C66FF867C}">
                  <a14:compatExt spid="_x0000_s54400"/>
                </a:ext>
                <a:ext uri="{FF2B5EF4-FFF2-40B4-BE49-F238E27FC236}">
                  <a16:creationId xmlns:a16="http://schemas.microsoft.com/office/drawing/2014/main" id="{00000000-0008-0000-0A00-000080D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Policies &amp; Procedures are in place to adequately monitor subcontractors/consultants.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371</xdr:row>
          <xdr:rowOff>19050</xdr:rowOff>
        </xdr:from>
        <xdr:to>
          <xdr:col>4</xdr:col>
          <xdr:colOff>266700</xdr:colOff>
          <xdr:row>373</xdr:row>
          <xdr:rowOff>50800</xdr:rowOff>
        </xdr:to>
        <xdr:sp macro="" textlink="">
          <xdr:nvSpPr>
            <xdr:cNvPr id="54401" name="Check Box 129" hidden="1">
              <a:extLst>
                <a:ext uri="{63B3BB69-23CF-44E3-9099-C40C66FF867C}">
                  <a14:compatExt spid="_x0000_s54401"/>
                </a:ext>
                <a:ext uri="{FF2B5EF4-FFF2-40B4-BE49-F238E27FC236}">
                  <a16:creationId xmlns:a16="http://schemas.microsoft.com/office/drawing/2014/main" id="{00000000-0008-0000-0A00-000081D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Read and reviewed contract Article 1, §1.4, including but not limited to the Mandated Clauses and the Standard Terms and Conditions required in subcontract/consultant agreements.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372</xdr:row>
          <xdr:rowOff>146050</xdr:rowOff>
        </xdr:from>
        <xdr:to>
          <xdr:col>2</xdr:col>
          <xdr:colOff>3695700</xdr:colOff>
          <xdr:row>374</xdr:row>
          <xdr:rowOff>57150</xdr:rowOff>
        </xdr:to>
        <xdr:sp macro="" textlink="">
          <xdr:nvSpPr>
            <xdr:cNvPr id="54402" name="Check Box 130" hidden="1">
              <a:extLst>
                <a:ext uri="{63B3BB69-23CF-44E3-9099-C40C66FF867C}">
                  <a14:compatExt spid="_x0000_s54402"/>
                </a:ext>
                <a:ext uri="{FF2B5EF4-FFF2-40B4-BE49-F238E27FC236}">
                  <a16:creationId xmlns:a16="http://schemas.microsoft.com/office/drawing/2014/main" id="{00000000-0008-0000-0A00-000082D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Policies &amp; Procedures are in place to adequately monitor subcontractors/consultants.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371</xdr:row>
          <xdr:rowOff>19050</xdr:rowOff>
        </xdr:from>
        <xdr:to>
          <xdr:col>4</xdr:col>
          <xdr:colOff>266700</xdr:colOff>
          <xdr:row>373</xdr:row>
          <xdr:rowOff>50800</xdr:rowOff>
        </xdr:to>
        <xdr:sp macro="" textlink="">
          <xdr:nvSpPr>
            <xdr:cNvPr id="54403" name="Check Box 131" hidden="1">
              <a:extLst>
                <a:ext uri="{63B3BB69-23CF-44E3-9099-C40C66FF867C}">
                  <a14:compatExt spid="_x0000_s54403"/>
                </a:ext>
                <a:ext uri="{FF2B5EF4-FFF2-40B4-BE49-F238E27FC236}">
                  <a16:creationId xmlns:a16="http://schemas.microsoft.com/office/drawing/2014/main" id="{00000000-0008-0000-0A00-000083D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Read and reviewed contract Article 1, §1.4, including but not limited to the Mandated Clauses and the Standard Terms and Conditions required in subcontract/consultant agreements.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372</xdr:row>
          <xdr:rowOff>146050</xdr:rowOff>
        </xdr:from>
        <xdr:to>
          <xdr:col>2</xdr:col>
          <xdr:colOff>3695700</xdr:colOff>
          <xdr:row>374</xdr:row>
          <xdr:rowOff>57150</xdr:rowOff>
        </xdr:to>
        <xdr:sp macro="" textlink="">
          <xdr:nvSpPr>
            <xdr:cNvPr id="54404" name="Check Box 132" hidden="1">
              <a:extLst>
                <a:ext uri="{63B3BB69-23CF-44E3-9099-C40C66FF867C}">
                  <a14:compatExt spid="_x0000_s54404"/>
                </a:ext>
                <a:ext uri="{FF2B5EF4-FFF2-40B4-BE49-F238E27FC236}">
                  <a16:creationId xmlns:a16="http://schemas.microsoft.com/office/drawing/2014/main" id="{00000000-0008-0000-0A00-000084D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Policies &amp; Procedures are in place to adequately monitor subcontractors/consultants.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371</xdr:row>
          <xdr:rowOff>19050</xdr:rowOff>
        </xdr:from>
        <xdr:to>
          <xdr:col>4</xdr:col>
          <xdr:colOff>266700</xdr:colOff>
          <xdr:row>373</xdr:row>
          <xdr:rowOff>50800</xdr:rowOff>
        </xdr:to>
        <xdr:sp macro="" textlink="">
          <xdr:nvSpPr>
            <xdr:cNvPr id="54405" name="Check Box 133" hidden="1">
              <a:extLst>
                <a:ext uri="{63B3BB69-23CF-44E3-9099-C40C66FF867C}">
                  <a14:compatExt spid="_x0000_s54405"/>
                </a:ext>
                <a:ext uri="{FF2B5EF4-FFF2-40B4-BE49-F238E27FC236}">
                  <a16:creationId xmlns:a16="http://schemas.microsoft.com/office/drawing/2014/main" id="{00000000-0008-0000-0A00-000085D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Read and reviewed contract Article 1, §1.4, including but not limited to the Mandated Clauses and the Standard Terms and Conditions required in subcontract/consultant agreements.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372</xdr:row>
          <xdr:rowOff>146050</xdr:rowOff>
        </xdr:from>
        <xdr:to>
          <xdr:col>2</xdr:col>
          <xdr:colOff>3695700</xdr:colOff>
          <xdr:row>374</xdr:row>
          <xdr:rowOff>57150</xdr:rowOff>
        </xdr:to>
        <xdr:sp macro="" textlink="">
          <xdr:nvSpPr>
            <xdr:cNvPr id="54406" name="Check Box 134" hidden="1">
              <a:extLst>
                <a:ext uri="{63B3BB69-23CF-44E3-9099-C40C66FF867C}">
                  <a14:compatExt spid="_x0000_s54406"/>
                </a:ext>
                <a:ext uri="{FF2B5EF4-FFF2-40B4-BE49-F238E27FC236}">
                  <a16:creationId xmlns:a16="http://schemas.microsoft.com/office/drawing/2014/main" id="{00000000-0008-0000-0A00-000086D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Policies &amp; Procedures are in place to adequately monitor subcontractors/consultants.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371</xdr:row>
          <xdr:rowOff>19050</xdr:rowOff>
        </xdr:from>
        <xdr:to>
          <xdr:col>4</xdr:col>
          <xdr:colOff>266700</xdr:colOff>
          <xdr:row>373</xdr:row>
          <xdr:rowOff>50800</xdr:rowOff>
        </xdr:to>
        <xdr:sp macro="" textlink="">
          <xdr:nvSpPr>
            <xdr:cNvPr id="54407" name="Check Box 135" hidden="1">
              <a:extLst>
                <a:ext uri="{63B3BB69-23CF-44E3-9099-C40C66FF867C}">
                  <a14:compatExt spid="_x0000_s54407"/>
                </a:ext>
                <a:ext uri="{FF2B5EF4-FFF2-40B4-BE49-F238E27FC236}">
                  <a16:creationId xmlns:a16="http://schemas.microsoft.com/office/drawing/2014/main" id="{00000000-0008-0000-0A00-000087D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Read and reviewed contract Article 1, §1.4, including but not limited to the Mandated Clauses and the Standard Terms and Conditions required in subcontract/consultant agreements.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372</xdr:row>
          <xdr:rowOff>146050</xdr:rowOff>
        </xdr:from>
        <xdr:to>
          <xdr:col>2</xdr:col>
          <xdr:colOff>3695700</xdr:colOff>
          <xdr:row>374</xdr:row>
          <xdr:rowOff>57150</xdr:rowOff>
        </xdr:to>
        <xdr:sp macro="" textlink="">
          <xdr:nvSpPr>
            <xdr:cNvPr id="54408" name="Check Box 136" hidden="1">
              <a:extLst>
                <a:ext uri="{63B3BB69-23CF-44E3-9099-C40C66FF867C}">
                  <a14:compatExt spid="_x0000_s54408"/>
                </a:ext>
                <a:ext uri="{FF2B5EF4-FFF2-40B4-BE49-F238E27FC236}">
                  <a16:creationId xmlns:a16="http://schemas.microsoft.com/office/drawing/2014/main" id="{00000000-0008-0000-0A00-000088D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Policies &amp; Procedures are in place to adequately monitor subcontractors/consultants.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371</xdr:row>
          <xdr:rowOff>19050</xdr:rowOff>
        </xdr:from>
        <xdr:to>
          <xdr:col>4</xdr:col>
          <xdr:colOff>266700</xdr:colOff>
          <xdr:row>373</xdr:row>
          <xdr:rowOff>50800</xdr:rowOff>
        </xdr:to>
        <xdr:sp macro="" textlink="">
          <xdr:nvSpPr>
            <xdr:cNvPr id="54409" name="Check Box 137" hidden="1">
              <a:extLst>
                <a:ext uri="{63B3BB69-23CF-44E3-9099-C40C66FF867C}">
                  <a14:compatExt spid="_x0000_s54409"/>
                </a:ext>
                <a:ext uri="{FF2B5EF4-FFF2-40B4-BE49-F238E27FC236}">
                  <a16:creationId xmlns:a16="http://schemas.microsoft.com/office/drawing/2014/main" id="{00000000-0008-0000-0A00-000089D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Read and reviewed contract Article 1, §1.4, including but not limited to the Mandated Clauses and the Standard Terms and Conditions required in subcontract/consultant agreements.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372</xdr:row>
          <xdr:rowOff>146050</xdr:rowOff>
        </xdr:from>
        <xdr:to>
          <xdr:col>2</xdr:col>
          <xdr:colOff>3695700</xdr:colOff>
          <xdr:row>374</xdr:row>
          <xdr:rowOff>57150</xdr:rowOff>
        </xdr:to>
        <xdr:sp macro="" textlink="">
          <xdr:nvSpPr>
            <xdr:cNvPr id="54410" name="Check Box 138" hidden="1">
              <a:extLst>
                <a:ext uri="{63B3BB69-23CF-44E3-9099-C40C66FF867C}">
                  <a14:compatExt spid="_x0000_s54410"/>
                </a:ext>
                <a:ext uri="{FF2B5EF4-FFF2-40B4-BE49-F238E27FC236}">
                  <a16:creationId xmlns:a16="http://schemas.microsoft.com/office/drawing/2014/main" id="{00000000-0008-0000-0A00-00008AD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Policies &amp; Procedures are in place to adequately monitor subcontractors/consultants.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371</xdr:row>
          <xdr:rowOff>19050</xdr:rowOff>
        </xdr:from>
        <xdr:to>
          <xdr:col>4</xdr:col>
          <xdr:colOff>266700</xdr:colOff>
          <xdr:row>373</xdr:row>
          <xdr:rowOff>50800</xdr:rowOff>
        </xdr:to>
        <xdr:sp macro="" textlink="">
          <xdr:nvSpPr>
            <xdr:cNvPr id="54411" name="Check Box 139" hidden="1">
              <a:extLst>
                <a:ext uri="{63B3BB69-23CF-44E3-9099-C40C66FF867C}">
                  <a14:compatExt spid="_x0000_s54411"/>
                </a:ext>
                <a:ext uri="{FF2B5EF4-FFF2-40B4-BE49-F238E27FC236}">
                  <a16:creationId xmlns:a16="http://schemas.microsoft.com/office/drawing/2014/main" id="{00000000-0008-0000-0A00-00008BD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Read and reviewed contract Article 1, §1.4, including but not limited to the Mandated Clauses and the Standard Terms and Conditions required in subcontract/consultant agreements.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372</xdr:row>
          <xdr:rowOff>146050</xdr:rowOff>
        </xdr:from>
        <xdr:to>
          <xdr:col>2</xdr:col>
          <xdr:colOff>3695700</xdr:colOff>
          <xdr:row>374</xdr:row>
          <xdr:rowOff>57150</xdr:rowOff>
        </xdr:to>
        <xdr:sp macro="" textlink="">
          <xdr:nvSpPr>
            <xdr:cNvPr id="54412" name="Check Box 140" hidden="1">
              <a:extLst>
                <a:ext uri="{63B3BB69-23CF-44E3-9099-C40C66FF867C}">
                  <a14:compatExt spid="_x0000_s54412"/>
                </a:ext>
                <a:ext uri="{FF2B5EF4-FFF2-40B4-BE49-F238E27FC236}">
                  <a16:creationId xmlns:a16="http://schemas.microsoft.com/office/drawing/2014/main" id="{00000000-0008-0000-0A00-00008CD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Policies &amp; Procedures are in place to adequately monitor subcontractors/consultants.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426</xdr:row>
          <xdr:rowOff>19050</xdr:rowOff>
        </xdr:from>
        <xdr:to>
          <xdr:col>4</xdr:col>
          <xdr:colOff>266700</xdr:colOff>
          <xdr:row>428</xdr:row>
          <xdr:rowOff>50800</xdr:rowOff>
        </xdr:to>
        <xdr:sp macro="" textlink="">
          <xdr:nvSpPr>
            <xdr:cNvPr id="54413" name="Check Box 141" hidden="1">
              <a:extLst>
                <a:ext uri="{63B3BB69-23CF-44E3-9099-C40C66FF867C}">
                  <a14:compatExt spid="_x0000_s54413"/>
                </a:ext>
                <a:ext uri="{FF2B5EF4-FFF2-40B4-BE49-F238E27FC236}">
                  <a16:creationId xmlns:a16="http://schemas.microsoft.com/office/drawing/2014/main" id="{00000000-0008-0000-0A00-00008DD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Read and reviewed contract Article 1, §1.4, including but not limited to the Mandated Clauses and the Standard Terms and Conditions required in subcontract/consultant agreements.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427</xdr:row>
          <xdr:rowOff>146050</xdr:rowOff>
        </xdr:from>
        <xdr:to>
          <xdr:col>2</xdr:col>
          <xdr:colOff>3695700</xdr:colOff>
          <xdr:row>429</xdr:row>
          <xdr:rowOff>57150</xdr:rowOff>
        </xdr:to>
        <xdr:sp macro="" textlink="">
          <xdr:nvSpPr>
            <xdr:cNvPr id="54414" name="Check Box 142" hidden="1">
              <a:extLst>
                <a:ext uri="{63B3BB69-23CF-44E3-9099-C40C66FF867C}">
                  <a14:compatExt spid="_x0000_s54414"/>
                </a:ext>
                <a:ext uri="{FF2B5EF4-FFF2-40B4-BE49-F238E27FC236}">
                  <a16:creationId xmlns:a16="http://schemas.microsoft.com/office/drawing/2014/main" id="{00000000-0008-0000-0A00-00008ED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Policies &amp; Procedures are in place to adequately monitor subcontractors/consultants.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426</xdr:row>
          <xdr:rowOff>19050</xdr:rowOff>
        </xdr:from>
        <xdr:to>
          <xdr:col>4</xdr:col>
          <xdr:colOff>266700</xdr:colOff>
          <xdr:row>428</xdr:row>
          <xdr:rowOff>50800</xdr:rowOff>
        </xdr:to>
        <xdr:sp macro="" textlink="">
          <xdr:nvSpPr>
            <xdr:cNvPr id="54415" name="Check Box 143" hidden="1">
              <a:extLst>
                <a:ext uri="{63B3BB69-23CF-44E3-9099-C40C66FF867C}">
                  <a14:compatExt spid="_x0000_s54415"/>
                </a:ext>
                <a:ext uri="{FF2B5EF4-FFF2-40B4-BE49-F238E27FC236}">
                  <a16:creationId xmlns:a16="http://schemas.microsoft.com/office/drawing/2014/main" id="{00000000-0008-0000-0A00-00008FD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Read and reviewed contract Article 1, §1.4, including but not limited to the Mandated Clauses and the Standard Terms and Conditions required in subcontract/consultant agreements.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427</xdr:row>
          <xdr:rowOff>146050</xdr:rowOff>
        </xdr:from>
        <xdr:to>
          <xdr:col>2</xdr:col>
          <xdr:colOff>3695700</xdr:colOff>
          <xdr:row>429</xdr:row>
          <xdr:rowOff>57150</xdr:rowOff>
        </xdr:to>
        <xdr:sp macro="" textlink="">
          <xdr:nvSpPr>
            <xdr:cNvPr id="54416" name="Check Box 144" hidden="1">
              <a:extLst>
                <a:ext uri="{63B3BB69-23CF-44E3-9099-C40C66FF867C}">
                  <a14:compatExt spid="_x0000_s54416"/>
                </a:ext>
                <a:ext uri="{FF2B5EF4-FFF2-40B4-BE49-F238E27FC236}">
                  <a16:creationId xmlns:a16="http://schemas.microsoft.com/office/drawing/2014/main" id="{00000000-0008-0000-0A00-000090D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Policies &amp; Procedures are in place to adequately monitor subcontractors/consultants.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426</xdr:row>
          <xdr:rowOff>19050</xdr:rowOff>
        </xdr:from>
        <xdr:to>
          <xdr:col>4</xdr:col>
          <xdr:colOff>266700</xdr:colOff>
          <xdr:row>428</xdr:row>
          <xdr:rowOff>50800</xdr:rowOff>
        </xdr:to>
        <xdr:sp macro="" textlink="">
          <xdr:nvSpPr>
            <xdr:cNvPr id="54417" name="Check Box 145" hidden="1">
              <a:extLst>
                <a:ext uri="{63B3BB69-23CF-44E3-9099-C40C66FF867C}">
                  <a14:compatExt spid="_x0000_s54417"/>
                </a:ext>
                <a:ext uri="{FF2B5EF4-FFF2-40B4-BE49-F238E27FC236}">
                  <a16:creationId xmlns:a16="http://schemas.microsoft.com/office/drawing/2014/main" id="{00000000-0008-0000-0A00-000091D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Read and reviewed contract Article 1, §1.4, including but not limited to the Mandated Clauses and the Standard Terms and Conditions required in subcontract/consultant agreements.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427</xdr:row>
          <xdr:rowOff>146050</xdr:rowOff>
        </xdr:from>
        <xdr:to>
          <xdr:col>2</xdr:col>
          <xdr:colOff>3695700</xdr:colOff>
          <xdr:row>429</xdr:row>
          <xdr:rowOff>57150</xdr:rowOff>
        </xdr:to>
        <xdr:sp macro="" textlink="">
          <xdr:nvSpPr>
            <xdr:cNvPr id="54418" name="Check Box 146" hidden="1">
              <a:extLst>
                <a:ext uri="{63B3BB69-23CF-44E3-9099-C40C66FF867C}">
                  <a14:compatExt spid="_x0000_s54418"/>
                </a:ext>
                <a:ext uri="{FF2B5EF4-FFF2-40B4-BE49-F238E27FC236}">
                  <a16:creationId xmlns:a16="http://schemas.microsoft.com/office/drawing/2014/main" id="{00000000-0008-0000-0A00-000092D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Policies &amp; Procedures are in place to adequately monitor subcontractors/consultants.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426</xdr:row>
          <xdr:rowOff>19050</xdr:rowOff>
        </xdr:from>
        <xdr:to>
          <xdr:col>4</xdr:col>
          <xdr:colOff>266700</xdr:colOff>
          <xdr:row>428</xdr:row>
          <xdr:rowOff>50800</xdr:rowOff>
        </xdr:to>
        <xdr:sp macro="" textlink="">
          <xdr:nvSpPr>
            <xdr:cNvPr id="54419" name="Check Box 147" hidden="1">
              <a:extLst>
                <a:ext uri="{63B3BB69-23CF-44E3-9099-C40C66FF867C}">
                  <a14:compatExt spid="_x0000_s54419"/>
                </a:ext>
                <a:ext uri="{FF2B5EF4-FFF2-40B4-BE49-F238E27FC236}">
                  <a16:creationId xmlns:a16="http://schemas.microsoft.com/office/drawing/2014/main" id="{00000000-0008-0000-0A00-000093D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Read and reviewed contract Article 1, §1.4, including but not limited to the Mandated Clauses and the Standard Terms and Conditions required in subcontract/consultant agreements.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427</xdr:row>
          <xdr:rowOff>146050</xdr:rowOff>
        </xdr:from>
        <xdr:to>
          <xdr:col>2</xdr:col>
          <xdr:colOff>3695700</xdr:colOff>
          <xdr:row>429</xdr:row>
          <xdr:rowOff>57150</xdr:rowOff>
        </xdr:to>
        <xdr:sp macro="" textlink="">
          <xdr:nvSpPr>
            <xdr:cNvPr id="54420" name="Check Box 148" hidden="1">
              <a:extLst>
                <a:ext uri="{63B3BB69-23CF-44E3-9099-C40C66FF867C}">
                  <a14:compatExt spid="_x0000_s54420"/>
                </a:ext>
                <a:ext uri="{FF2B5EF4-FFF2-40B4-BE49-F238E27FC236}">
                  <a16:creationId xmlns:a16="http://schemas.microsoft.com/office/drawing/2014/main" id="{00000000-0008-0000-0A00-000094D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Policies &amp; Procedures are in place to adequately monitor subcontractors/consultants.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426</xdr:row>
          <xdr:rowOff>19050</xdr:rowOff>
        </xdr:from>
        <xdr:to>
          <xdr:col>4</xdr:col>
          <xdr:colOff>266700</xdr:colOff>
          <xdr:row>428</xdr:row>
          <xdr:rowOff>50800</xdr:rowOff>
        </xdr:to>
        <xdr:sp macro="" textlink="">
          <xdr:nvSpPr>
            <xdr:cNvPr id="54421" name="Check Box 149" hidden="1">
              <a:extLst>
                <a:ext uri="{63B3BB69-23CF-44E3-9099-C40C66FF867C}">
                  <a14:compatExt spid="_x0000_s54421"/>
                </a:ext>
                <a:ext uri="{FF2B5EF4-FFF2-40B4-BE49-F238E27FC236}">
                  <a16:creationId xmlns:a16="http://schemas.microsoft.com/office/drawing/2014/main" id="{00000000-0008-0000-0A00-000095D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Read and reviewed contract Article 1, §1.4, including but not limited to the Mandated Clauses and the Standard Terms and Conditions required in subcontract/consultant agreements.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427</xdr:row>
          <xdr:rowOff>146050</xdr:rowOff>
        </xdr:from>
        <xdr:to>
          <xdr:col>2</xdr:col>
          <xdr:colOff>3695700</xdr:colOff>
          <xdr:row>429</xdr:row>
          <xdr:rowOff>57150</xdr:rowOff>
        </xdr:to>
        <xdr:sp macro="" textlink="">
          <xdr:nvSpPr>
            <xdr:cNvPr id="54422" name="Check Box 150" hidden="1">
              <a:extLst>
                <a:ext uri="{63B3BB69-23CF-44E3-9099-C40C66FF867C}">
                  <a14:compatExt spid="_x0000_s54422"/>
                </a:ext>
                <a:ext uri="{FF2B5EF4-FFF2-40B4-BE49-F238E27FC236}">
                  <a16:creationId xmlns:a16="http://schemas.microsoft.com/office/drawing/2014/main" id="{00000000-0008-0000-0A00-000096D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Policies &amp; Procedures are in place to adequately monitor subcontractors/consultants.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426</xdr:row>
          <xdr:rowOff>19050</xdr:rowOff>
        </xdr:from>
        <xdr:to>
          <xdr:col>4</xdr:col>
          <xdr:colOff>266700</xdr:colOff>
          <xdr:row>428</xdr:row>
          <xdr:rowOff>50800</xdr:rowOff>
        </xdr:to>
        <xdr:sp macro="" textlink="">
          <xdr:nvSpPr>
            <xdr:cNvPr id="54423" name="Check Box 151" hidden="1">
              <a:extLst>
                <a:ext uri="{63B3BB69-23CF-44E3-9099-C40C66FF867C}">
                  <a14:compatExt spid="_x0000_s54423"/>
                </a:ext>
                <a:ext uri="{FF2B5EF4-FFF2-40B4-BE49-F238E27FC236}">
                  <a16:creationId xmlns:a16="http://schemas.microsoft.com/office/drawing/2014/main" id="{00000000-0008-0000-0A00-000097D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Read and reviewed contract Article 1, §1.4, including but not limited to the Mandated Clauses and the Standard Terms and Conditions required in subcontract/consultant agreements.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427</xdr:row>
          <xdr:rowOff>146050</xdr:rowOff>
        </xdr:from>
        <xdr:to>
          <xdr:col>2</xdr:col>
          <xdr:colOff>3695700</xdr:colOff>
          <xdr:row>429</xdr:row>
          <xdr:rowOff>57150</xdr:rowOff>
        </xdr:to>
        <xdr:sp macro="" textlink="">
          <xdr:nvSpPr>
            <xdr:cNvPr id="54424" name="Check Box 152" hidden="1">
              <a:extLst>
                <a:ext uri="{63B3BB69-23CF-44E3-9099-C40C66FF867C}">
                  <a14:compatExt spid="_x0000_s54424"/>
                </a:ext>
                <a:ext uri="{FF2B5EF4-FFF2-40B4-BE49-F238E27FC236}">
                  <a16:creationId xmlns:a16="http://schemas.microsoft.com/office/drawing/2014/main" id="{00000000-0008-0000-0A00-000098D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Policies &amp; Procedures are in place to adequately monitor subcontractors/consultants.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426</xdr:row>
          <xdr:rowOff>19050</xdr:rowOff>
        </xdr:from>
        <xdr:to>
          <xdr:col>4</xdr:col>
          <xdr:colOff>266700</xdr:colOff>
          <xdr:row>428</xdr:row>
          <xdr:rowOff>50800</xdr:rowOff>
        </xdr:to>
        <xdr:sp macro="" textlink="">
          <xdr:nvSpPr>
            <xdr:cNvPr id="54425" name="Check Box 153" hidden="1">
              <a:extLst>
                <a:ext uri="{63B3BB69-23CF-44E3-9099-C40C66FF867C}">
                  <a14:compatExt spid="_x0000_s54425"/>
                </a:ext>
                <a:ext uri="{FF2B5EF4-FFF2-40B4-BE49-F238E27FC236}">
                  <a16:creationId xmlns:a16="http://schemas.microsoft.com/office/drawing/2014/main" id="{00000000-0008-0000-0A00-000099D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Read and reviewed contract Article 1, §1.4, including but not limited to the Mandated Clauses and the Standard Terms and Conditions required in subcontract/consultant agreements.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427</xdr:row>
          <xdr:rowOff>146050</xdr:rowOff>
        </xdr:from>
        <xdr:to>
          <xdr:col>2</xdr:col>
          <xdr:colOff>3695700</xdr:colOff>
          <xdr:row>429</xdr:row>
          <xdr:rowOff>57150</xdr:rowOff>
        </xdr:to>
        <xdr:sp macro="" textlink="">
          <xdr:nvSpPr>
            <xdr:cNvPr id="54426" name="Check Box 154" hidden="1">
              <a:extLst>
                <a:ext uri="{63B3BB69-23CF-44E3-9099-C40C66FF867C}">
                  <a14:compatExt spid="_x0000_s54426"/>
                </a:ext>
                <a:ext uri="{FF2B5EF4-FFF2-40B4-BE49-F238E27FC236}">
                  <a16:creationId xmlns:a16="http://schemas.microsoft.com/office/drawing/2014/main" id="{00000000-0008-0000-0A00-00009AD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Policies &amp; Procedures are in place to adequately monitor subcontractors/consultants.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481</xdr:row>
          <xdr:rowOff>19050</xdr:rowOff>
        </xdr:from>
        <xdr:to>
          <xdr:col>4</xdr:col>
          <xdr:colOff>266700</xdr:colOff>
          <xdr:row>483</xdr:row>
          <xdr:rowOff>50800</xdr:rowOff>
        </xdr:to>
        <xdr:sp macro="" textlink="">
          <xdr:nvSpPr>
            <xdr:cNvPr id="54427" name="Check Box 155" hidden="1">
              <a:extLst>
                <a:ext uri="{63B3BB69-23CF-44E3-9099-C40C66FF867C}">
                  <a14:compatExt spid="_x0000_s54427"/>
                </a:ext>
                <a:ext uri="{FF2B5EF4-FFF2-40B4-BE49-F238E27FC236}">
                  <a16:creationId xmlns:a16="http://schemas.microsoft.com/office/drawing/2014/main" id="{00000000-0008-0000-0A00-00009BD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Read and reviewed contract Article 1, §1.4, including but not limited to the Mandated Clauses and the Standard Terms and Conditions required in subcontract/consultant agreements.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482</xdr:row>
          <xdr:rowOff>146050</xdr:rowOff>
        </xdr:from>
        <xdr:to>
          <xdr:col>2</xdr:col>
          <xdr:colOff>3695700</xdr:colOff>
          <xdr:row>484</xdr:row>
          <xdr:rowOff>57150</xdr:rowOff>
        </xdr:to>
        <xdr:sp macro="" textlink="">
          <xdr:nvSpPr>
            <xdr:cNvPr id="54428" name="Check Box 156" hidden="1">
              <a:extLst>
                <a:ext uri="{63B3BB69-23CF-44E3-9099-C40C66FF867C}">
                  <a14:compatExt spid="_x0000_s54428"/>
                </a:ext>
                <a:ext uri="{FF2B5EF4-FFF2-40B4-BE49-F238E27FC236}">
                  <a16:creationId xmlns:a16="http://schemas.microsoft.com/office/drawing/2014/main" id="{00000000-0008-0000-0A00-00009CD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Policies &amp; Procedures are in place to adequately monitor subcontractors/consultants.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481</xdr:row>
          <xdr:rowOff>19050</xdr:rowOff>
        </xdr:from>
        <xdr:to>
          <xdr:col>4</xdr:col>
          <xdr:colOff>266700</xdr:colOff>
          <xdr:row>483</xdr:row>
          <xdr:rowOff>50800</xdr:rowOff>
        </xdr:to>
        <xdr:sp macro="" textlink="">
          <xdr:nvSpPr>
            <xdr:cNvPr id="54429" name="Check Box 157" hidden="1">
              <a:extLst>
                <a:ext uri="{63B3BB69-23CF-44E3-9099-C40C66FF867C}">
                  <a14:compatExt spid="_x0000_s54429"/>
                </a:ext>
                <a:ext uri="{FF2B5EF4-FFF2-40B4-BE49-F238E27FC236}">
                  <a16:creationId xmlns:a16="http://schemas.microsoft.com/office/drawing/2014/main" id="{00000000-0008-0000-0A00-00009DD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Read and reviewed contract Article 1, §1.4, including but not limited to the Mandated Clauses and the Standard Terms and Conditions required in subcontract/consultant agreements.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482</xdr:row>
          <xdr:rowOff>146050</xdr:rowOff>
        </xdr:from>
        <xdr:to>
          <xdr:col>2</xdr:col>
          <xdr:colOff>3695700</xdr:colOff>
          <xdr:row>484</xdr:row>
          <xdr:rowOff>57150</xdr:rowOff>
        </xdr:to>
        <xdr:sp macro="" textlink="">
          <xdr:nvSpPr>
            <xdr:cNvPr id="54430" name="Check Box 158" hidden="1">
              <a:extLst>
                <a:ext uri="{63B3BB69-23CF-44E3-9099-C40C66FF867C}">
                  <a14:compatExt spid="_x0000_s54430"/>
                </a:ext>
                <a:ext uri="{FF2B5EF4-FFF2-40B4-BE49-F238E27FC236}">
                  <a16:creationId xmlns:a16="http://schemas.microsoft.com/office/drawing/2014/main" id="{00000000-0008-0000-0A00-00009ED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Policies &amp; Procedures are in place to adequately monitor subcontractors/consultants.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481</xdr:row>
          <xdr:rowOff>19050</xdr:rowOff>
        </xdr:from>
        <xdr:to>
          <xdr:col>4</xdr:col>
          <xdr:colOff>266700</xdr:colOff>
          <xdr:row>483</xdr:row>
          <xdr:rowOff>50800</xdr:rowOff>
        </xdr:to>
        <xdr:sp macro="" textlink="">
          <xdr:nvSpPr>
            <xdr:cNvPr id="54431" name="Check Box 159" hidden="1">
              <a:extLst>
                <a:ext uri="{63B3BB69-23CF-44E3-9099-C40C66FF867C}">
                  <a14:compatExt spid="_x0000_s54431"/>
                </a:ext>
                <a:ext uri="{FF2B5EF4-FFF2-40B4-BE49-F238E27FC236}">
                  <a16:creationId xmlns:a16="http://schemas.microsoft.com/office/drawing/2014/main" id="{00000000-0008-0000-0A00-00009FD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Read and reviewed contract Article 1, §1.4, including but not limited to the Mandated Clauses and the Standard Terms and Conditions required in subcontract/consultant agreements.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482</xdr:row>
          <xdr:rowOff>146050</xdr:rowOff>
        </xdr:from>
        <xdr:to>
          <xdr:col>2</xdr:col>
          <xdr:colOff>3695700</xdr:colOff>
          <xdr:row>484</xdr:row>
          <xdr:rowOff>57150</xdr:rowOff>
        </xdr:to>
        <xdr:sp macro="" textlink="">
          <xdr:nvSpPr>
            <xdr:cNvPr id="54432" name="Check Box 160" hidden="1">
              <a:extLst>
                <a:ext uri="{63B3BB69-23CF-44E3-9099-C40C66FF867C}">
                  <a14:compatExt spid="_x0000_s54432"/>
                </a:ext>
                <a:ext uri="{FF2B5EF4-FFF2-40B4-BE49-F238E27FC236}">
                  <a16:creationId xmlns:a16="http://schemas.microsoft.com/office/drawing/2014/main" id="{00000000-0008-0000-0A00-0000A0D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Policies &amp; Procedures are in place to adequately monitor subcontractors/consultants.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481</xdr:row>
          <xdr:rowOff>19050</xdr:rowOff>
        </xdr:from>
        <xdr:to>
          <xdr:col>4</xdr:col>
          <xdr:colOff>266700</xdr:colOff>
          <xdr:row>483</xdr:row>
          <xdr:rowOff>50800</xdr:rowOff>
        </xdr:to>
        <xdr:sp macro="" textlink="">
          <xdr:nvSpPr>
            <xdr:cNvPr id="54433" name="Check Box 161" hidden="1">
              <a:extLst>
                <a:ext uri="{63B3BB69-23CF-44E3-9099-C40C66FF867C}">
                  <a14:compatExt spid="_x0000_s54433"/>
                </a:ext>
                <a:ext uri="{FF2B5EF4-FFF2-40B4-BE49-F238E27FC236}">
                  <a16:creationId xmlns:a16="http://schemas.microsoft.com/office/drawing/2014/main" id="{00000000-0008-0000-0A00-0000A1D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Read and reviewed contract Article 1, §1.4, including but not limited to the Mandated Clauses and the Standard Terms and Conditions required in subcontract/consultant agreements.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482</xdr:row>
          <xdr:rowOff>146050</xdr:rowOff>
        </xdr:from>
        <xdr:to>
          <xdr:col>2</xdr:col>
          <xdr:colOff>3695700</xdr:colOff>
          <xdr:row>484</xdr:row>
          <xdr:rowOff>57150</xdr:rowOff>
        </xdr:to>
        <xdr:sp macro="" textlink="">
          <xdr:nvSpPr>
            <xdr:cNvPr id="54434" name="Check Box 162" hidden="1">
              <a:extLst>
                <a:ext uri="{63B3BB69-23CF-44E3-9099-C40C66FF867C}">
                  <a14:compatExt spid="_x0000_s54434"/>
                </a:ext>
                <a:ext uri="{FF2B5EF4-FFF2-40B4-BE49-F238E27FC236}">
                  <a16:creationId xmlns:a16="http://schemas.microsoft.com/office/drawing/2014/main" id="{00000000-0008-0000-0A00-0000A2D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Policies &amp; Procedures are in place to adequately monitor subcontractors/consultants.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481</xdr:row>
          <xdr:rowOff>19050</xdr:rowOff>
        </xdr:from>
        <xdr:to>
          <xdr:col>4</xdr:col>
          <xdr:colOff>266700</xdr:colOff>
          <xdr:row>483</xdr:row>
          <xdr:rowOff>50800</xdr:rowOff>
        </xdr:to>
        <xdr:sp macro="" textlink="">
          <xdr:nvSpPr>
            <xdr:cNvPr id="54435" name="Check Box 163" hidden="1">
              <a:extLst>
                <a:ext uri="{63B3BB69-23CF-44E3-9099-C40C66FF867C}">
                  <a14:compatExt spid="_x0000_s54435"/>
                </a:ext>
                <a:ext uri="{FF2B5EF4-FFF2-40B4-BE49-F238E27FC236}">
                  <a16:creationId xmlns:a16="http://schemas.microsoft.com/office/drawing/2014/main" id="{00000000-0008-0000-0A00-0000A3D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Read and reviewed contract Article 1, §1.4, including but not limited to the Mandated Clauses and the Standard Terms and Conditions required in subcontract/consultant agreements.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482</xdr:row>
          <xdr:rowOff>146050</xdr:rowOff>
        </xdr:from>
        <xdr:to>
          <xdr:col>2</xdr:col>
          <xdr:colOff>3695700</xdr:colOff>
          <xdr:row>484</xdr:row>
          <xdr:rowOff>57150</xdr:rowOff>
        </xdr:to>
        <xdr:sp macro="" textlink="">
          <xdr:nvSpPr>
            <xdr:cNvPr id="54436" name="Check Box 164" hidden="1">
              <a:extLst>
                <a:ext uri="{63B3BB69-23CF-44E3-9099-C40C66FF867C}">
                  <a14:compatExt spid="_x0000_s54436"/>
                </a:ext>
                <a:ext uri="{FF2B5EF4-FFF2-40B4-BE49-F238E27FC236}">
                  <a16:creationId xmlns:a16="http://schemas.microsoft.com/office/drawing/2014/main" id="{00000000-0008-0000-0A00-0000A4D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Policies &amp; Procedures are in place to adequately monitor subcontractors/consultants.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481</xdr:row>
          <xdr:rowOff>19050</xdr:rowOff>
        </xdr:from>
        <xdr:to>
          <xdr:col>4</xdr:col>
          <xdr:colOff>266700</xdr:colOff>
          <xdr:row>483</xdr:row>
          <xdr:rowOff>50800</xdr:rowOff>
        </xdr:to>
        <xdr:sp macro="" textlink="">
          <xdr:nvSpPr>
            <xdr:cNvPr id="54437" name="Check Box 165" hidden="1">
              <a:extLst>
                <a:ext uri="{63B3BB69-23CF-44E3-9099-C40C66FF867C}">
                  <a14:compatExt spid="_x0000_s54437"/>
                </a:ext>
                <a:ext uri="{FF2B5EF4-FFF2-40B4-BE49-F238E27FC236}">
                  <a16:creationId xmlns:a16="http://schemas.microsoft.com/office/drawing/2014/main" id="{00000000-0008-0000-0A00-0000A5D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Read and reviewed contract Article 1, §1.4, including but not limited to the Mandated Clauses and the Standard Terms and Conditions required in subcontract/consultant agreements.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482</xdr:row>
          <xdr:rowOff>146050</xdr:rowOff>
        </xdr:from>
        <xdr:to>
          <xdr:col>2</xdr:col>
          <xdr:colOff>3695700</xdr:colOff>
          <xdr:row>484</xdr:row>
          <xdr:rowOff>57150</xdr:rowOff>
        </xdr:to>
        <xdr:sp macro="" textlink="">
          <xdr:nvSpPr>
            <xdr:cNvPr id="54438" name="Check Box 166" hidden="1">
              <a:extLst>
                <a:ext uri="{63B3BB69-23CF-44E3-9099-C40C66FF867C}">
                  <a14:compatExt spid="_x0000_s54438"/>
                </a:ext>
                <a:ext uri="{FF2B5EF4-FFF2-40B4-BE49-F238E27FC236}">
                  <a16:creationId xmlns:a16="http://schemas.microsoft.com/office/drawing/2014/main" id="{00000000-0008-0000-0A00-0000A6D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Policies &amp; Procedures are in place to adequately monitor subcontractors/consultants.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481</xdr:row>
          <xdr:rowOff>19050</xdr:rowOff>
        </xdr:from>
        <xdr:to>
          <xdr:col>4</xdr:col>
          <xdr:colOff>266700</xdr:colOff>
          <xdr:row>483</xdr:row>
          <xdr:rowOff>50800</xdr:rowOff>
        </xdr:to>
        <xdr:sp macro="" textlink="">
          <xdr:nvSpPr>
            <xdr:cNvPr id="54439" name="Check Box 167" hidden="1">
              <a:extLst>
                <a:ext uri="{63B3BB69-23CF-44E3-9099-C40C66FF867C}">
                  <a14:compatExt spid="_x0000_s54439"/>
                </a:ext>
                <a:ext uri="{FF2B5EF4-FFF2-40B4-BE49-F238E27FC236}">
                  <a16:creationId xmlns:a16="http://schemas.microsoft.com/office/drawing/2014/main" id="{00000000-0008-0000-0A00-0000A7D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Read and reviewed contract Article 1, §1.4, including but not limited to the Mandated Clauses and the Standard Terms and Conditions required in subcontract/consultant agreements.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482</xdr:row>
          <xdr:rowOff>146050</xdr:rowOff>
        </xdr:from>
        <xdr:to>
          <xdr:col>2</xdr:col>
          <xdr:colOff>3695700</xdr:colOff>
          <xdr:row>484</xdr:row>
          <xdr:rowOff>57150</xdr:rowOff>
        </xdr:to>
        <xdr:sp macro="" textlink="">
          <xdr:nvSpPr>
            <xdr:cNvPr id="54440" name="Check Box 168" hidden="1">
              <a:extLst>
                <a:ext uri="{63B3BB69-23CF-44E3-9099-C40C66FF867C}">
                  <a14:compatExt spid="_x0000_s54440"/>
                </a:ext>
                <a:ext uri="{FF2B5EF4-FFF2-40B4-BE49-F238E27FC236}">
                  <a16:creationId xmlns:a16="http://schemas.microsoft.com/office/drawing/2014/main" id="{00000000-0008-0000-0A00-0000A8D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Policies &amp; Procedures are in place to adequately monitor subcontractors/consultants.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481</xdr:row>
          <xdr:rowOff>19050</xdr:rowOff>
        </xdr:from>
        <xdr:to>
          <xdr:col>4</xdr:col>
          <xdr:colOff>266700</xdr:colOff>
          <xdr:row>483</xdr:row>
          <xdr:rowOff>50800</xdr:rowOff>
        </xdr:to>
        <xdr:sp macro="" textlink="">
          <xdr:nvSpPr>
            <xdr:cNvPr id="54441" name="Check Box 169" hidden="1">
              <a:extLst>
                <a:ext uri="{63B3BB69-23CF-44E3-9099-C40C66FF867C}">
                  <a14:compatExt spid="_x0000_s54441"/>
                </a:ext>
                <a:ext uri="{FF2B5EF4-FFF2-40B4-BE49-F238E27FC236}">
                  <a16:creationId xmlns:a16="http://schemas.microsoft.com/office/drawing/2014/main" id="{00000000-0008-0000-0A00-0000A9D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Read and reviewed contract Article 1, §1.4, including but not limited to the Mandated Clauses and the Standard Terms and Conditions required in subcontract/consultant agreements.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482</xdr:row>
          <xdr:rowOff>146050</xdr:rowOff>
        </xdr:from>
        <xdr:to>
          <xdr:col>2</xdr:col>
          <xdr:colOff>3695700</xdr:colOff>
          <xdr:row>484</xdr:row>
          <xdr:rowOff>57150</xdr:rowOff>
        </xdr:to>
        <xdr:sp macro="" textlink="">
          <xdr:nvSpPr>
            <xdr:cNvPr id="54442" name="Check Box 170" hidden="1">
              <a:extLst>
                <a:ext uri="{63B3BB69-23CF-44E3-9099-C40C66FF867C}">
                  <a14:compatExt spid="_x0000_s54442"/>
                </a:ext>
                <a:ext uri="{FF2B5EF4-FFF2-40B4-BE49-F238E27FC236}">
                  <a16:creationId xmlns:a16="http://schemas.microsoft.com/office/drawing/2014/main" id="{00000000-0008-0000-0A00-0000AAD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Policies &amp; Procedures are in place to adequately monitor subcontractors/consultants.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536</xdr:row>
          <xdr:rowOff>19050</xdr:rowOff>
        </xdr:from>
        <xdr:to>
          <xdr:col>4</xdr:col>
          <xdr:colOff>266700</xdr:colOff>
          <xdr:row>538</xdr:row>
          <xdr:rowOff>50800</xdr:rowOff>
        </xdr:to>
        <xdr:sp macro="" textlink="">
          <xdr:nvSpPr>
            <xdr:cNvPr id="54443" name="Check Box 171" hidden="1">
              <a:extLst>
                <a:ext uri="{63B3BB69-23CF-44E3-9099-C40C66FF867C}">
                  <a14:compatExt spid="_x0000_s54443"/>
                </a:ext>
                <a:ext uri="{FF2B5EF4-FFF2-40B4-BE49-F238E27FC236}">
                  <a16:creationId xmlns:a16="http://schemas.microsoft.com/office/drawing/2014/main" id="{00000000-0008-0000-0A00-0000ABD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Read and reviewed contract Article 1, §1.4, including but not limited to the Mandated Clauses and the Standard Terms and Conditions required in subcontract/consultant agreements.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537</xdr:row>
          <xdr:rowOff>146050</xdr:rowOff>
        </xdr:from>
        <xdr:to>
          <xdr:col>2</xdr:col>
          <xdr:colOff>3695700</xdr:colOff>
          <xdr:row>539</xdr:row>
          <xdr:rowOff>57150</xdr:rowOff>
        </xdr:to>
        <xdr:sp macro="" textlink="">
          <xdr:nvSpPr>
            <xdr:cNvPr id="54444" name="Check Box 172" hidden="1">
              <a:extLst>
                <a:ext uri="{63B3BB69-23CF-44E3-9099-C40C66FF867C}">
                  <a14:compatExt spid="_x0000_s54444"/>
                </a:ext>
                <a:ext uri="{FF2B5EF4-FFF2-40B4-BE49-F238E27FC236}">
                  <a16:creationId xmlns:a16="http://schemas.microsoft.com/office/drawing/2014/main" id="{00000000-0008-0000-0A00-0000ACD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Policies &amp; Procedures are in place to adequately monitor subcontractors/consultants.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536</xdr:row>
          <xdr:rowOff>19050</xdr:rowOff>
        </xdr:from>
        <xdr:to>
          <xdr:col>4</xdr:col>
          <xdr:colOff>266700</xdr:colOff>
          <xdr:row>538</xdr:row>
          <xdr:rowOff>50800</xdr:rowOff>
        </xdr:to>
        <xdr:sp macro="" textlink="">
          <xdr:nvSpPr>
            <xdr:cNvPr id="54445" name="Check Box 173" hidden="1">
              <a:extLst>
                <a:ext uri="{63B3BB69-23CF-44E3-9099-C40C66FF867C}">
                  <a14:compatExt spid="_x0000_s54445"/>
                </a:ext>
                <a:ext uri="{FF2B5EF4-FFF2-40B4-BE49-F238E27FC236}">
                  <a16:creationId xmlns:a16="http://schemas.microsoft.com/office/drawing/2014/main" id="{00000000-0008-0000-0A00-0000ADD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Read and reviewed contract Article 1, §1.4, including but not limited to the Mandated Clauses and the Standard Terms and Conditions required in subcontract/consultant agreements.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537</xdr:row>
          <xdr:rowOff>146050</xdr:rowOff>
        </xdr:from>
        <xdr:to>
          <xdr:col>2</xdr:col>
          <xdr:colOff>3695700</xdr:colOff>
          <xdr:row>539</xdr:row>
          <xdr:rowOff>57150</xdr:rowOff>
        </xdr:to>
        <xdr:sp macro="" textlink="">
          <xdr:nvSpPr>
            <xdr:cNvPr id="54446" name="Check Box 174" hidden="1">
              <a:extLst>
                <a:ext uri="{63B3BB69-23CF-44E3-9099-C40C66FF867C}">
                  <a14:compatExt spid="_x0000_s54446"/>
                </a:ext>
                <a:ext uri="{FF2B5EF4-FFF2-40B4-BE49-F238E27FC236}">
                  <a16:creationId xmlns:a16="http://schemas.microsoft.com/office/drawing/2014/main" id="{00000000-0008-0000-0A00-0000AED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Policies &amp; Procedures are in place to adequately monitor subcontractors/consultants.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536</xdr:row>
          <xdr:rowOff>19050</xdr:rowOff>
        </xdr:from>
        <xdr:to>
          <xdr:col>4</xdr:col>
          <xdr:colOff>266700</xdr:colOff>
          <xdr:row>538</xdr:row>
          <xdr:rowOff>50800</xdr:rowOff>
        </xdr:to>
        <xdr:sp macro="" textlink="">
          <xdr:nvSpPr>
            <xdr:cNvPr id="54447" name="Check Box 175" hidden="1">
              <a:extLst>
                <a:ext uri="{63B3BB69-23CF-44E3-9099-C40C66FF867C}">
                  <a14:compatExt spid="_x0000_s54447"/>
                </a:ext>
                <a:ext uri="{FF2B5EF4-FFF2-40B4-BE49-F238E27FC236}">
                  <a16:creationId xmlns:a16="http://schemas.microsoft.com/office/drawing/2014/main" id="{00000000-0008-0000-0A00-0000AFD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Read and reviewed contract Article 1, §1.4, including but not limited to the Mandated Clauses and the Standard Terms and Conditions required in subcontract/consultant agreements.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537</xdr:row>
          <xdr:rowOff>146050</xdr:rowOff>
        </xdr:from>
        <xdr:to>
          <xdr:col>2</xdr:col>
          <xdr:colOff>3695700</xdr:colOff>
          <xdr:row>539</xdr:row>
          <xdr:rowOff>57150</xdr:rowOff>
        </xdr:to>
        <xdr:sp macro="" textlink="">
          <xdr:nvSpPr>
            <xdr:cNvPr id="54448" name="Check Box 176" hidden="1">
              <a:extLst>
                <a:ext uri="{63B3BB69-23CF-44E3-9099-C40C66FF867C}">
                  <a14:compatExt spid="_x0000_s54448"/>
                </a:ext>
                <a:ext uri="{FF2B5EF4-FFF2-40B4-BE49-F238E27FC236}">
                  <a16:creationId xmlns:a16="http://schemas.microsoft.com/office/drawing/2014/main" id="{00000000-0008-0000-0A00-0000B0D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Policies &amp; Procedures are in place to adequately monitor subcontractors/consultants.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536</xdr:row>
          <xdr:rowOff>19050</xdr:rowOff>
        </xdr:from>
        <xdr:to>
          <xdr:col>4</xdr:col>
          <xdr:colOff>266700</xdr:colOff>
          <xdr:row>538</xdr:row>
          <xdr:rowOff>50800</xdr:rowOff>
        </xdr:to>
        <xdr:sp macro="" textlink="">
          <xdr:nvSpPr>
            <xdr:cNvPr id="54449" name="Check Box 177" hidden="1">
              <a:extLst>
                <a:ext uri="{63B3BB69-23CF-44E3-9099-C40C66FF867C}">
                  <a14:compatExt spid="_x0000_s54449"/>
                </a:ext>
                <a:ext uri="{FF2B5EF4-FFF2-40B4-BE49-F238E27FC236}">
                  <a16:creationId xmlns:a16="http://schemas.microsoft.com/office/drawing/2014/main" id="{00000000-0008-0000-0A00-0000B1D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Read and reviewed contract Article 1, §1.4, including but not limited to the Mandated Clauses and the Standard Terms and Conditions required in subcontract/consultant agreements.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537</xdr:row>
          <xdr:rowOff>146050</xdr:rowOff>
        </xdr:from>
        <xdr:to>
          <xdr:col>2</xdr:col>
          <xdr:colOff>3695700</xdr:colOff>
          <xdr:row>539</xdr:row>
          <xdr:rowOff>57150</xdr:rowOff>
        </xdr:to>
        <xdr:sp macro="" textlink="">
          <xdr:nvSpPr>
            <xdr:cNvPr id="54450" name="Check Box 178" hidden="1">
              <a:extLst>
                <a:ext uri="{63B3BB69-23CF-44E3-9099-C40C66FF867C}">
                  <a14:compatExt spid="_x0000_s54450"/>
                </a:ext>
                <a:ext uri="{FF2B5EF4-FFF2-40B4-BE49-F238E27FC236}">
                  <a16:creationId xmlns:a16="http://schemas.microsoft.com/office/drawing/2014/main" id="{00000000-0008-0000-0A00-0000B2D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Policies &amp; Procedures are in place to adequately monitor subcontractors/consultants.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536</xdr:row>
          <xdr:rowOff>19050</xdr:rowOff>
        </xdr:from>
        <xdr:to>
          <xdr:col>4</xdr:col>
          <xdr:colOff>266700</xdr:colOff>
          <xdr:row>538</xdr:row>
          <xdr:rowOff>50800</xdr:rowOff>
        </xdr:to>
        <xdr:sp macro="" textlink="">
          <xdr:nvSpPr>
            <xdr:cNvPr id="54451" name="Check Box 179" hidden="1">
              <a:extLst>
                <a:ext uri="{63B3BB69-23CF-44E3-9099-C40C66FF867C}">
                  <a14:compatExt spid="_x0000_s54451"/>
                </a:ext>
                <a:ext uri="{FF2B5EF4-FFF2-40B4-BE49-F238E27FC236}">
                  <a16:creationId xmlns:a16="http://schemas.microsoft.com/office/drawing/2014/main" id="{00000000-0008-0000-0A00-0000B3D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Read and reviewed contract Article 1, §1.4, including but not limited to the Mandated Clauses and the Standard Terms and Conditions required in subcontract/consultant agreements.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537</xdr:row>
          <xdr:rowOff>146050</xdr:rowOff>
        </xdr:from>
        <xdr:to>
          <xdr:col>2</xdr:col>
          <xdr:colOff>3695700</xdr:colOff>
          <xdr:row>539</xdr:row>
          <xdr:rowOff>57150</xdr:rowOff>
        </xdr:to>
        <xdr:sp macro="" textlink="">
          <xdr:nvSpPr>
            <xdr:cNvPr id="54452" name="Check Box 180" hidden="1">
              <a:extLst>
                <a:ext uri="{63B3BB69-23CF-44E3-9099-C40C66FF867C}">
                  <a14:compatExt spid="_x0000_s54452"/>
                </a:ext>
                <a:ext uri="{FF2B5EF4-FFF2-40B4-BE49-F238E27FC236}">
                  <a16:creationId xmlns:a16="http://schemas.microsoft.com/office/drawing/2014/main" id="{00000000-0008-0000-0A00-0000B4D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Policies &amp; Procedures are in place to adequately monitor subcontractors/consultants.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536</xdr:row>
          <xdr:rowOff>19050</xdr:rowOff>
        </xdr:from>
        <xdr:to>
          <xdr:col>4</xdr:col>
          <xdr:colOff>266700</xdr:colOff>
          <xdr:row>538</xdr:row>
          <xdr:rowOff>50800</xdr:rowOff>
        </xdr:to>
        <xdr:sp macro="" textlink="">
          <xdr:nvSpPr>
            <xdr:cNvPr id="54453" name="Check Box 181" hidden="1">
              <a:extLst>
                <a:ext uri="{63B3BB69-23CF-44E3-9099-C40C66FF867C}">
                  <a14:compatExt spid="_x0000_s54453"/>
                </a:ext>
                <a:ext uri="{FF2B5EF4-FFF2-40B4-BE49-F238E27FC236}">
                  <a16:creationId xmlns:a16="http://schemas.microsoft.com/office/drawing/2014/main" id="{00000000-0008-0000-0A00-0000B5D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Read and reviewed contract Article 1, §1.4, including but not limited to the Mandated Clauses and the Standard Terms and Conditions required in subcontract/consultant agreements.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537</xdr:row>
          <xdr:rowOff>146050</xdr:rowOff>
        </xdr:from>
        <xdr:to>
          <xdr:col>2</xdr:col>
          <xdr:colOff>3695700</xdr:colOff>
          <xdr:row>539</xdr:row>
          <xdr:rowOff>57150</xdr:rowOff>
        </xdr:to>
        <xdr:sp macro="" textlink="">
          <xdr:nvSpPr>
            <xdr:cNvPr id="54454" name="Check Box 182" hidden="1">
              <a:extLst>
                <a:ext uri="{63B3BB69-23CF-44E3-9099-C40C66FF867C}">
                  <a14:compatExt spid="_x0000_s54454"/>
                </a:ext>
                <a:ext uri="{FF2B5EF4-FFF2-40B4-BE49-F238E27FC236}">
                  <a16:creationId xmlns:a16="http://schemas.microsoft.com/office/drawing/2014/main" id="{00000000-0008-0000-0A00-0000B6D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Policies &amp; Procedures are in place to adequately monitor subcontractors/consultants.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536</xdr:row>
          <xdr:rowOff>19050</xdr:rowOff>
        </xdr:from>
        <xdr:to>
          <xdr:col>4</xdr:col>
          <xdr:colOff>266700</xdr:colOff>
          <xdr:row>538</xdr:row>
          <xdr:rowOff>50800</xdr:rowOff>
        </xdr:to>
        <xdr:sp macro="" textlink="">
          <xdr:nvSpPr>
            <xdr:cNvPr id="54455" name="Check Box 183" hidden="1">
              <a:extLst>
                <a:ext uri="{63B3BB69-23CF-44E3-9099-C40C66FF867C}">
                  <a14:compatExt spid="_x0000_s54455"/>
                </a:ext>
                <a:ext uri="{FF2B5EF4-FFF2-40B4-BE49-F238E27FC236}">
                  <a16:creationId xmlns:a16="http://schemas.microsoft.com/office/drawing/2014/main" id="{00000000-0008-0000-0A00-0000B7D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Read and reviewed contract Article 1, §1.4, including but not limited to the Mandated Clauses and the Standard Terms and Conditions required in subcontract/consultant agreements.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537</xdr:row>
          <xdr:rowOff>146050</xdr:rowOff>
        </xdr:from>
        <xdr:to>
          <xdr:col>2</xdr:col>
          <xdr:colOff>3695700</xdr:colOff>
          <xdr:row>539</xdr:row>
          <xdr:rowOff>57150</xdr:rowOff>
        </xdr:to>
        <xdr:sp macro="" textlink="">
          <xdr:nvSpPr>
            <xdr:cNvPr id="54456" name="Check Box 184" hidden="1">
              <a:extLst>
                <a:ext uri="{63B3BB69-23CF-44E3-9099-C40C66FF867C}">
                  <a14:compatExt spid="_x0000_s54456"/>
                </a:ext>
                <a:ext uri="{FF2B5EF4-FFF2-40B4-BE49-F238E27FC236}">
                  <a16:creationId xmlns:a16="http://schemas.microsoft.com/office/drawing/2014/main" id="{00000000-0008-0000-0A00-0000B8D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Policies &amp; Procedures are in place to adequately monitor subcontractors/consultants.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536</xdr:row>
          <xdr:rowOff>19050</xdr:rowOff>
        </xdr:from>
        <xdr:to>
          <xdr:col>4</xdr:col>
          <xdr:colOff>266700</xdr:colOff>
          <xdr:row>538</xdr:row>
          <xdr:rowOff>50800</xdr:rowOff>
        </xdr:to>
        <xdr:sp macro="" textlink="">
          <xdr:nvSpPr>
            <xdr:cNvPr id="54457" name="Check Box 185" hidden="1">
              <a:extLst>
                <a:ext uri="{63B3BB69-23CF-44E3-9099-C40C66FF867C}">
                  <a14:compatExt spid="_x0000_s54457"/>
                </a:ext>
                <a:ext uri="{FF2B5EF4-FFF2-40B4-BE49-F238E27FC236}">
                  <a16:creationId xmlns:a16="http://schemas.microsoft.com/office/drawing/2014/main" id="{00000000-0008-0000-0A00-0000B9D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Read and reviewed contract Article 1, §1.4, including but not limited to the Mandated Clauses and the Standard Terms and Conditions required in subcontract/consultant agreements.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537</xdr:row>
          <xdr:rowOff>146050</xdr:rowOff>
        </xdr:from>
        <xdr:to>
          <xdr:col>2</xdr:col>
          <xdr:colOff>3695700</xdr:colOff>
          <xdr:row>539</xdr:row>
          <xdr:rowOff>57150</xdr:rowOff>
        </xdr:to>
        <xdr:sp macro="" textlink="">
          <xdr:nvSpPr>
            <xdr:cNvPr id="54458" name="Check Box 186" hidden="1">
              <a:extLst>
                <a:ext uri="{63B3BB69-23CF-44E3-9099-C40C66FF867C}">
                  <a14:compatExt spid="_x0000_s54458"/>
                </a:ext>
                <a:ext uri="{FF2B5EF4-FFF2-40B4-BE49-F238E27FC236}">
                  <a16:creationId xmlns:a16="http://schemas.microsoft.com/office/drawing/2014/main" id="{00000000-0008-0000-0A00-0000BAD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Policies &amp; Procedures are in place to adequately monitor subcontractors/consultants.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536</xdr:row>
          <xdr:rowOff>19050</xdr:rowOff>
        </xdr:from>
        <xdr:to>
          <xdr:col>4</xdr:col>
          <xdr:colOff>266700</xdr:colOff>
          <xdr:row>538</xdr:row>
          <xdr:rowOff>50800</xdr:rowOff>
        </xdr:to>
        <xdr:sp macro="" textlink="">
          <xdr:nvSpPr>
            <xdr:cNvPr id="54459" name="Check Box 187" hidden="1">
              <a:extLst>
                <a:ext uri="{63B3BB69-23CF-44E3-9099-C40C66FF867C}">
                  <a14:compatExt spid="_x0000_s54459"/>
                </a:ext>
                <a:ext uri="{FF2B5EF4-FFF2-40B4-BE49-F238E27FC236}">
                  <a16:creationId xmlns:a16="http://schemas.microsoft.com/office/drawing/2014/main" id="{00000000-0008-0000-0A00-0000BBD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Read and reviewed contract Article 1, §1.4, including but not limited to the Mandated Clauses and the Standard Terms and Conditions required in subcontract/consultant agreements.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537</xdr:row>
          <xdr:rowOff>146050</xdr:rowOff>
        </xdr:from>
        <xdr:to>
          <xdr:col>2</xdr:col>
          <xdr:colOff>3695700</xdr:colOff>
          <xdr:row>539</xdr:row>
          <xdr:rowOff>57150</xdr:rowOff>
        </xdr:to>
        <xdr:sp macro="" textlink="">
          <xdr:nvSpPr>
            <xdr:cNvPr id="54460" name="Check Box 188" hidden="1">
              <a:extLst>
                <a:ext uri="{63B3BB69-23CF-44E3-9099-C40C66FF867C}">
                  <a14:compatExt spid="_x0000_s54460"/>
                </a:ext>
                <a:ext uri="{FF2B5EF4-FFF2-40B4-BE49-F238E27FC236}">
                  <a16:creationId xmlns:a16="http://schemas.microsoft.com/office/drawing/2014/main" id="{00000000-0008-0000-0A00-0000BCD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Policies &amp; Procedures are in place to adequately monitor subcontractors/consultants.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591</xdr:row>
          <xdr:rowOff>19050</xdr:rowOff>
        </xdr:from>
        <xdr:to>
          <xdr:col>4</xdr:col>
          <xdr:colOff>266700</xdr:colOff>
          <xdr:row>593</xdr:row>
          <xdr:rowOff>50800</xdr:rowOff>
        </xdr:to>
        <xdr:sp macro="" textlink="">
          <xdr:nvSpPr>
            <xdr:cNvPr id="54461" name="Check Box 189" hidden="1">
              <a:extLst>
                <a:ext uri="{63B3BB69-23CF-44E3-9099-C40C66FF867C}">
                  <a14:compatExt spid="_x0000_s54461"/>
                </a:ext>
                <a:ext uri="{FF2B5EF4-FFF2-40B4-BE49-F238E27FC236}">
                  <a16:creationId xmlns:a16="http://schemas.microsoft.com/office/drawing/2014/main" id="{00000000-0008-0000-0A00-0000BDD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Read and reviewed contract Article 1, §1.4, including but not limited to the Mandated Clauses and the Standard Terms and Conditions required in subcontract/consultant agreements.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592</xdr:row>
          <xdr:rowOff>146050</xdr:rowOff>
        </xdr:from>
        <xdr:to>
          <xdr:col>2</xdr:col>
          <xdr:colOff>3695700</xdr:colOff>
          <xdr:row>594</xdr:row>
          <xdr:rowOff>57150</xdr:rowOff>
        </xdr:to>
        <xdr:sp macro="" textlink="">
          <xdr:nvSpPr>
            <xdr:cNvPr id="54462" name="Check Box 190" hidden="1">
              <a:extLst>
                <a:ext uri="{63B3BB69-23CF-44E3-9099-C40C66FF867C}">
                  <a14:compatExt spid="_x0000_s54462"/>
                </a:ext>
                <a:ext uri="{FF2B5EF4-FFF2-40B4-BE49-F238E27FC236}">
                  <a16:creationId xmlns:a16="http://schemas.microsoft.com/office/drawing/2014/main" id="{00000000-0008-0000-0A00-0000BED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Policies &amp; Procedures are in place to adequately monitor subcontractors/consultants.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591</xdr:row>
          <xdr:rowOff>19050</xdr:rowOff>
        </xdr:from>
        <xdr:to>
          <xdr:col>4</xdr:col>
          <xdr:colOff>266700</xdr:colOff>
          <xdr:row>593</xdr:row>
          <xdr:rowOff>50800</xdr:rowOff>
        </xdr:to>
        <xdr:sp macro="" textlink="">
          <xdr:nvSpPr>
            <xdr:cNvPr id="54463" name="Check Box 191" hidden="1">
              <a:extLst>
                <a:ext uri="{63B3BB69-23CF-44E3-9099-C40C66FF867C}">
                  <a14:compatExt spid="_x0000_s54463"/>
                </a:ext>
                <a:ext uri="{FF2B5EF4-FFF2-40B4-BE49-F238E27FC236}">
                  <a16:creationId xmlns:a16="http://schemas.microsoft.com/office/drawing/2014/main" id="{00000000-0008-0000-0A00-0000BFD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Read and reviewed contract Article 1, §1.4, including but not limited to the Mandated Clauses and the Standard Terms and Conditions required in subcontract/consultant agreements.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592</xdr:row>
          <xdr:rowOff>146050</xdr:rowOff>
        </xdr:from>
        <xdr:to>
          <xdr:col>2</xdr:col>
          <xdr:colOff>3695700</xdr:colOff>
          <xdr:row>594</xdr:row>
          <xdr:rowOff>57150</xdr:rowOff>
        </xdr:to>
        <xdr:sp macro="" textlink="">
          <xdr:nvSpPr>
            <xdr:cNvPr id="54464" name="Check Box 192" hidden="1">
              <a:extLst>
                <a:ext uri="{63B3BB69-23CF-44E3-9099-C40C66FF867C}">
                  <a14:compatExt spid="_x0000_s54464"/>
                </a:ext>
                <a:ext uri="{FF2B5EF4-FFF2-40B4-BE49-F238E27FC236}">
                  <a16:creationId xmlns:a16="http://schemas.microsoft.com/office/drawing/2014/main" id="{00000000-0008-0000-0A00-0000C0D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Policies &amp; Procedures are in place to adequately monitor subcontractors/consultants.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591</xdr:row>
          <xdr:rowOff>19050</xdr:rowOff>
        </xdr:from>
        <xdr:to>
          <xdr:col>4</xdr:col>
          <xdr:colOff>266700</xdr:colOff>
          <xdr:row>593</xdr:row>
          <xdr:rowOff>50800</xdr:rowOff>
        </xdr:to>
        <xdr:sp macro="" textlink="">
          <xdr:nvSpPr>
            <xdr:cNvPr id="54465" name="Check Box 193" hidden="1">
              <a:extLst>
                <a:ext uri="{63B3BB69-23CF-44E3-9099-C40C66FF867C}">
                  <a14:compatExt spid="_x0000_s54465"/>
                </a:ext>
                <a:ext uri="{FF2B5EF4-FFF2-40B4-BE49-F238E27FC236}">
                  <a16:creationId xmlns:a16="http://schemas.microsoft.com/office/drawing/2014/main" id="{00000000-0008-0000-0A00-0000C1D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Read and reviewed contract Article 1, §1.4, including but not limited to the Mandated Clauses and the Standard Terms and Conditions required in subcontract/consultant agreements.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592</xdr:row>
          <xdr:rowOff>146050</xdr:rowOff>
        </xdr:from>
        <xdr:to>
          <xdr:col>2</xdr:col>
          <xdr:colOff>3695700</xdr:colOff>
          <xdr:row>594</xdr:row>
          <xdr:rowOff>57150</xdr:rowOff>
        </xdr:to>
        <xdr:sp macro="" textlink="">
          <xdr:nvSpPr>
            <xdr:cNvPr id="54466" name="Check Box 194" hidden="1">
              <a:extLst>
                <a:ext uri="{63B3BB69-23CF-44E3-9099-C40C66FF867C}">
                  <a14:compatExt spid="_x0000_s54466"/>
                </a:ext>
                <a:ext uri="{FF2B5EF4-FFF2-40B4-BE49-F238E27FC236}">
                  <a16:creationId xmlns:a16="http://schemas.microsoft.com/office/drawing/2014/main" id="{00000000-0008-0000-0A00-0000C2D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Policies &amp; Procedures are in place to adequately monitor subcontractors/consultants.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591</xdr:row>
          <xdr:rowOff>19050</xdr:rowOff>
        </xdr:from>
        <xdr:to>
          <xdr:col>4</xdr:col>
          <xdr:colOff>266700</xdr:colOff>
          <xdr:row>593</xdr:row>
          <xdr:rowOff>50800</xdr:rowOff>
        </xdr:to>
        <xdr:sp macro="" textlink="">
          <xdr:nvSpPr>
            <xdr:cNvPr id="54467" name="Check Box 195" hidden="1">
              <a:extLst>
                <a:ext uri="{63B3BB69-23CF-44E3-9099-C40C66FF867C}">
                  <a14:compatExt spid="_x0000_s54467"/>
                </a:ext>
                <a:ext uri="{FF2B5EF4-FFF2-40B4-BE49-F238E27FC236}">
                  <a16:creationId xmlns:a16="http://schemas.microsoft.com/office/drawing/2014/main" id="{00000000-0008-0000-0A00-0000C3D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Read and reviewed contract Article 1, §1.4, including but not limited to the Mandated Clauses and the Standard Terms and Conditions required in subcontract/consultant agreements.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592</xdr:row>
          <xdr:rowOff>146050</xdr:rowOff>
        </xdr:from>
        <xdr:to>
          <xdr:col>2</xdr:col>
          <xdr:colOff>3695700</xdr:colOff>
          <xdr:row>594</xdr:row>
          <xdr:rowOff>57150</xdr:rowOff>
        </xdr:to>
        <xdr:sp macro="" textlink="">
          <xdr:nvSpPr>
            <xdr:cNvPr id="54468" name="Check Box 196" hidden="1">
              <a:extLst>
                <a:ext uri="{63B3BB69-23CF-44E3-9099-C40C66FF867C}">
                  <a14:compatExt spid="_x0000_s54468"/>
                </a:ext>
                <a:ext uri="{FF2B5EF4-FFF2-40B4-BE49-F238E27FC236}">
                  <a16:creationId xmlns:a16="http://schemas.microsoft.com/office/drawing/2014/main" id="{00000000-0008-0000-0A00-0000C4D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Policies &amp; Procedures are in place to adequately monitor subcontractors/consultants.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591</xdr:row>
          <xdr:rowOff>19050</xdr:rowOff>
        </xdr:from>
        <xdr:to>
          <xdr:col>4</xdr:col>
          <xdr:colOff>266700</xdr:colOff>
          <xdr:row>593</xdr:row>
          <xdr:rowOff>50800</xdr:rowOff>
        </xdr:to>
        <xdr:sp macro="" textlink="">
          <xdr:nvSpPr>
            <xdr:cNvPr id="54469" name="Check Box 197" hidden="1">
              <a:extLst>
                <a:ext uri="{63B3BB69-23CF-44E3-9099-C40C66FF867C}">
                  <a14:compatExt spid="_x0000_s54469"/>
                </a:ext>
                <a:ext uri="{FF2B5EF4-FFF2-40B4-BE49-F238E27FC236}">
                  <a16:creationId xmlns:a16="http://schemas.microsoft.com/office/drawing/2014/main" id="{00000000-0008-0000-0A00-0000C5D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Read and reviewed contract Article 1, §1.4, including but not limited to the Mandated Clauses and the Standard Terms and Conditions required in subcontract/consultant agreements.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592</xdr:row>
          <xdr:rowOff>146050</xdr:rowOff>
        </xdr:from>
        <xdr:to>
          <xdr:col>2</xdr:col>
          <xdr:colOff>3695700</xdr:colOff>
          <xdr:row>594</xdr:row>
          <xdr:rowOff>57150</xdr:rowOff>
        </xdr:to>
        <xdr:sp macro="" textlink="">
          <xdr:nvSpPr>
            <xdr:cNvPr id="54470" name="Check Box 198" hidden="1">
              <a:extLst>
                <a:ext uri="{63B3BB69-23CF-44E3-9099-C40C66FF867C}">
                  <a14:compatExt spid="_x0000_s54470"/>
                </a:ext>
                <a:ext uri="{FF2B5EF4-FFF2-40B4-BE49-F238E27FC236}">
                  <a16:creationId xmlns:a16="http://schemas.microsoft.com/office/drawing/2014/main" id="{00000000-0008-0000-0A00-0000C6D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Policies &amp; Procedures are in place to adequately monitor subcontractors/consultants.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591</xdr:row>
          <xdr:rowOff>19050</xdr:rowOff>
        </xdr:from>
        <xdr:to>
          <xdr:col>4</xdr:col>
          <xdr:colOff>266700</xdr:colOff>
          <xdr:row>593</xdr:row>
          <xdr:rowOff>50800</xdr:rowOff>
        </xdr:to>
        <xdr:sp macro="" textlink="">
          <xdr:nvSpPr>
            <xdr:cNvPr id="54471" name="Check Box 199" hidden="1">
              <a:extLst>
                <a:ext uri="{63B3BB69-23CF-44E3-9099-C40C66FF867C}">
                  <a14:compatExt spid="_x0000_s54471"/>
                </a:ext>
                <a:ext uri="{FF2B5EF4-FFF2-40B4-BE49-F238E27FC236}">
                  <a16:creationId xmlns:a16="http://schemas.microsoft.com/office/drawing/2014/main" id="{00000000-0008-0000-0A00-0000C7D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Read and reviewed contract Article 1, §1.4, including but not limited to the Mandated Clauses and the Standard Terms and Conditions required in subcontract/consultant agreements.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592</xdr:row>
          <xdr:rowOff>146050</xdr:rowOff>
        </xdr:from>
        <xdr:to>
          <xdr:col>2</xdr:col>
          <xdr:colOff>3695700</xdr:colOff>
          <xdr:row>594</xdr:row>
          <xdr:rowOff>57150</xdr:rowOff>
        </xdr:to>
        <xdr:sp macro="" textlink="">
          <xdr:nvSpPr>
            <xdr:cNvPr id="54472" name="Check Box 200" hidden="1">
              <a:extLst>
                <a:ext uri="{63B3BB69-23CF-44E3-9099-C40C66FF867C}">
                  <a14:compatExt spid="_x0000_s54472"/>
                </a:ext>
                <a:ext uri="{FF2B5EF4-FFF2-40B4-BE49-F238E27FC236}">
                  <a16:creationId xmlns:a16="http://schemas.microsoft.com/office/drawing/2014/main" id="{00000000-0008-0000-0A00-0000C8D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Policies &amp; Procedures are in place to adequately monitor subcontractors/consultants.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591</xdr:row>
          <xdr:rowOff>19050</xdr:rowOff>
        </xdr:from>
        <xdr:to>
          <xdr:col>4</xdr:col>
          <xdr:colOff>266700</xdr:colOff>
          <xdr:row>593</xdr:row>
          <xdr:rowOff>50800</xdr:rowOff>
        </xdr:to>
        <xdr:sp macro="" textlink="">
          <xdr:nvSpPr>
            <xdr:cNvPr id="54473" name="Check Box 201" hidden="1">
              <a:extLst>
                <a:ext uri="{63B3BB69-23CF-44E3-9099-C40C66FF867C}">
                  <a14:compatExt spid="_x0000_s54473"/>
                </a:ext>
                <a:ext uri="{FF2B5EF4-FFF2-40B4-BE49-F238E27FC236}">
                  <a16:creationId xmlns:a16="http://schemas.microsoft.com/office/drawing/2014/main" id="{00000000-0008-0000-0A00-0000C9D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Read and reviewed contract Article 1, §1.4, including but not limited to the Mandated Clauses and the Standard Terms and Conditions required in subcontract/consultant agreements.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592</xdr:row>
          <xdr:rowOff>146050</xdr:rowOff>
        </xdr:from>
        <xdr:to>
          <xdr:col>2</xdr:col>
          <xdr:colOff>3695700</xdr:colOff>
          <xdr:row>594</xdr:row>
          <xdr:rowOff>57150</xdr:rowOff>
        </xdr:to>
        <xdr:sp macro="" textlink="">
          <xdr:nvSpPr>
            <xdr:cNvPr id="54474" name="Check Box 202" hidden="1">
              <a:extLst>
                <a:ext uri="{63B3BB69-23CF-44E3-9099-C40C66FF867C}">
                  <a14:compatExt spid="_x0000_s54474"/>
                </a:ext>
                <a:ext uri="{FF2B5EF4-FFF2-40B4-BE49-F238E27FC236}">
                  <a16:creationId xmlns:a16="http://schemas.microsoft.com/office/drawing/2014/main" id="{00000000-0008-0000-0A00-0000CAD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Policies &amp; Procedures are in place to adequately monitor subcontractors/consultants.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591</xdr:row>
          <xdr:rowOff>19050</xdr:rowOff>
        </xdr:from>
        <xdr:to>
          <xdr:col>4</xdr:col>
          <xdr:colOff>266700</xdr:colOff>
          <xdr:row>593</xdr:row>
          <xdr:rowOff>50800</xdr:rowOff>
        </xdr:to>
        <xdr:sp macro="" textlink="">
          <xdr:nvSpPr>
            <xdr:cNvPr id="54475" name="Check Box 203" hidden="1">
              <a:extLst>
                <a:ext uri="{63B3BB69-23CF-44E3-9099-C40C66FF867C}">
                  <a14:compatExt spid="_x0000_s54475"/>
                </a:ext>
                <a:ext uri="{FF2B5EF4-FFF2-40B4-BE49-F238E27FC236}">
                  <a16:creationId xmlns:a16="http://schemas.microsoft.com/office/drawing/2014/main" id="{00000000-0008-0000-0A00-0000CBD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Read and reviewed contract Article 1, §1.4, including but not limited to the Mandated Clauses and the Standard Terms and Conditions required in subcontract/consultant agreements.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592</xdr:row>
          <xdr:rowOff>146050</xdr:rowOff>
        </xdr:from>
        <xdr:to>
          <xdr:col>2</xdr:col>
          <xdr:colOff>3695700</xdr:colOff>
          <xdr:row>594</xdr:row>
          <xdr:rowOff>57150</xdr:rowOff>
        </xdr:to>
        <xdr:sp macro="" textlink="">
          <xdr:nvSpPr>
            <xdr:cNvPr id="54476" name="Check Box 204" hidden="1">
              <a:extLst>
                <a:ext uri="{63B3BB69-23CF-44E3-9099-C40C66FF867C}">
                  <a14:compatExt spid="_x0000_s54476"/>
                </a:ext>
                <a:ext uri="{FF2B5EF4-FFF2-40B4-BE49-F238E27FC236}">
                  <a16:creationId xmlns:a16="http://schemas.microsoft.com/office/drawing/2014/main" id="{00000000-0008-0000-0A00-0000CCD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Policies &amp; Procedures are in place to adequately monitor subcontractors/consultants.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591</xdr:row>
          <xdr:rowOff>19050</xdr:rowOff>
        </xdr:from>
        <xdr:to>
          <xdr:col>4</xdr:col>
          <xdr:colOff>266700</xdr:colOff>
          <xdr:row>593</xdr:row>
          <xdr:rowOff>50800</xdr:rowOff>
        </xdr:to>
        <xdr:sp macro="" textlink="">
          <xdr:nvSpPr>
            <xdr:cNvPr id="54477" name="Check Box 205" hidden="1">
              <a:extLst>
                <a:ext uri="{63B3BB69-23CF-44E3-9099-C40C66FF867C}">
                  <a14:compatExt spid="_x0000_s54477"/>
                </a:ext>
                <a:ext uri="{FF2B5EF4-FFF2-40B4-BE49-F238E27FC236}">
                  <a16:creationId xmlns:a16="http://schemas.microsoft.com/office/drawing/2014/main" id="{00000000-0008-0000-0A00-0000CDD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Read and reviewed contract Article 1, §1.4, including but not limited to the Mandated Clauses and the Standard Terms and Conditions required in subcontract/consultant agreements.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592</xdr:row>
          <xdr:rowOff>146050</xdr:rowOff>
        </xdr:from>
        <xdr:to>
          <xdr:col>2</xdr:col>
          <xdr:colOff>3695700</xdr:colOff>
          <xdr:row>594</xdr:row>
          <xdr:rowOff>57150</xdr:rowOff>
        </xdr:to>
        <xdr:sp macro="" textlink="">
          <xdr:nvSpPr>
            <xdr:cNvPr id="54478" name="Check Box 206" hidden="1">
              <a:extLst>
                <a:ext uri="{63B3BB69-23CF-44E3-9099-C40C66FF867C}">
                  <a14:compatExt spid="_x0000_s54478"/>
                </a:ext>
                <a:ext uri="{FF2B5EF4-FFF2-40B4-BE49-F238E27FC236}">
                  <a16:creationId xmlns:a16="http://schemas.microsoft.com/office/drawing/2014/main" id="{00000000-0008-0000-0A00-0000CED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Policies &amp; Procedures are in place to adequately monitor subcontractors/consultants.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591</xdr:row>
          <xdr:rowOff>19050</xdr:rowOff>
        </xdr:from>
        <xdr:to>
          <xdr:col>4</xdr:col>
          <xdr:colOff>266700</xdr:colOff>
          <xdr:row>593</xdr:row>
          <xdr:rowOff>50800</xdr:rowOff>
        </xdr:to>
        <xdr:sp macro="" textlink="">
          <xdr:nvSpPr>
            <xdr:cNvPr id="54479" name="Check Box 207" hidden="1">
              <a:extLst>
                <a:ext uri="{63B3BB69-23CF-44E3-9099-C40C66FF867C}">
                  <a14:compatExt spid="_x0000_s54479"/>
                </a:ext>
                <a:ext uri="{FF2B5EF4-FFF2-40B4-BE49-F238E27FC236}">
                  <a16:creationId xmlns:a16="http://schemas.microsoft.com/office/drawing/2014/main" id="{00000000-0008-0000-0A00-0000CFD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Read and reviewed contract Article 1, §1.4, including but not limited to the Mandated Clauses and the Standard Terms and Conditions required in subcontract/consultant agreements.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592</xdr:row>
          <xdr:rowOff>146050</xdr:rowOff>
        </xdr:from>
        <xdr:to>
          <xdr:col>2</xdr:col>
          <xdr:colOff>3695700</xdr:colOff>
          <xdr:row>594</xdr:row>
          <xdr:rowOff>57150</xdr:rowOff>
        </xdr:to>
        <xdr:sp macro="" textlink="">
          <xdr:nvSpPr>
            <xdr:cNvPr id="54480" name="Check Box 208" hidden="1">
              <a:extLst>
                <a:ext uri="{63B3BB69-23CF-44E3-9099-C40C66FF867C}">
                  <a14:compatExt spid="_x0000_s54480"/>
                </a:ext>
                <a:ext uri="{FF2B5EF4-FFF2-40B4-BE49-F238E27FC236}">
                  <a16:creationId xmlns:a16="http://schemas.microsoft.com/office/drawing/2014/main" id="{00000000-0008-0000-0A00-0000D0D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Policies &amp; Procedures are in place to adequately monitor subcontractors/consultants.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646</xdr:row>
          <xdr:rowOff>19050</xdr:rowOff>
        </xdr:from>
        <xdr:to>
          <xdr:col>4</xdr:col>
          <xdr:colOff>266700</xdr:colOff>
          <xdr:row>648</xdr:row>
          <xdr:rowOff>50800</xdr:rowOff>
        </xdr:to>
        <xdr:sp macro="" textlink="">
          <xdr:nvSpPr>
            <xdr:cNvPr id="54481" name="Check Box 209" hidden="1">
              <a:extLst>
                <a:ext uri="{63B3BB69-23CF-44E3-9099-C40C66FF867C}">
                  <a14:compatExt spid="_x0000_s54481"/>
                </a:ext>
                <a:ext uri="{FF2B5EF4-FFF2-40B4-BE49-F238E27FC236}">
                  <a16:creationId xmlns:a16="http://schemas.microsoft.com/office/drawing/2014/main" id="{00000000-0008-0000-0A00-0000D1D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Read and reviewed contract Article 1, §1.4, including but not limited to the Mandated Clauses and the Standard Terms and Conditions required in subcontract/consultant agreements.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647</xdr:row>
          <xdr:rowOff>146050</xdr:rowOff>
        </xdr:from>
        <xdr:to>
          <xdr:col>2</xdr:col>
          <xdr:colOff>3695700</xdr:colOff>
          <xdr:row>649</xdr:row>
          <xdr:rowOff>57150</xdr:rowOff>
        </xdr:to>
        <xdr:sp macro="" textlink="">
          <xdr:nvSpPr>
            <xdr:cNvPr id="54482" name="Check Box 210" hidden="1">
              <a:extLst>
                <a:ext uri="{63B3BB69-23CF-44E3-9099-C40C66FF867C}">
                  <a14:compatExt spid="_x0000_s54482"/>
                </a:ext>
                <a:ext uri="{FF2B5EF4-FFF2-40B4-BE49-F238E27FC236}">
                  <a16:creationId xmlns:a16="http://schemas.microsoft.com/office/drawing/2014/main" id="{00000000-0008-0000-0A00-0000D2D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Policies &amp; Procedures are in place to adequately monitor subcontractors/consultants.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646</xdr:row>
          <xdr:rowOff>19050</xdr:rowOff>
        </xdr:from>
        <xdr:to>
          <xdr:col>4</xdr:col>
          <xdr:colOff>266700</xdr:colOff>
          <xdr:row>648</xdr:row>
          <xdr:rowOff>50800</xdr:rowOff>
        </xdr:to>
        <xdr:sp macro="" textlink="">
          <xdr:nvSpPr>
            <xdr:cNvPr id="54483" name="Check Box 211" hidden="1">
              <a:extLst>
                <a:ext uri="{63B3BB69-23CF-44E3-9099-C40C66FF867C}">
                  <a14:compatExt spid="_x0000_s54483"/>
                </a:ext>
                <a:ext uri="{FF2B5EF4-FFF2-40B4-BE49-F238E27FC236}">
                  <a16:creationId xmlns:a16="http://schemas.microsoft.com/office/drawing/2014/main" id="{00000000-0008-0000-0A00-0000D3D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Read and reviewed contract Article 1, §1.4, including but not limited to the Mandated Clauses and the Standard Terms and Conditions required in subcontract/consultant agreements.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647</xdr:row>
          <xdr:rowOff>146050</xdr:rowOff>
        </xdr:from>
        <xdr:to>
          <xdr:col>2</xdr:col>
          <xdr:colOff>3695700</xdr:colOff>
          <xdr:row>649</xdr:row>
          <xdr:rowOff>57150</xdr:rowOff>
        </xdr:to>
        <xdr:sp macro="" textlink="">
          <xdr:nvSpPr>
            <xdr:cNvPr id="54484" name="Check Box 212" hidden="1">
              <a:extLst>
                <a:ext uri="{63B3BB69-23CF-44E3-9099-C40C66FF867C}">
                  <a14:compatExt spid="_x0000_s54484"/>
                </a:ext>
                <a:ext uri="{FF2B5EF4-FFF2-40B4-BE49-F238E27FC236}">
                  <a16:creationId xmlns:a16="http://schemas.microsoft.com/office/drawing/2014/main" id="{00000000-0008-0000-0A00-0000D4D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Policies &amp; Procedures are in place to adequately monitor subcontractors/consultants.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646</xdr:row>
          <xdr:rowOff>19050</xdr:rowOff>
        </xdr:from>
        <xdr:to>
          <xdr:col>4</xdr:col>
          <xdr:colOff>266700</xdr:colOff>
          <xdr:row>648</xdr:row>
          <xdr:rowOff>50800</xdr:rowOff>
        </xdr:to>
        <xdr:sp macro="" textlink="">
          <xdr:nvSpPr>
            <xdr:cNvPr id="54485" name="Check Box 213" hidden="1">
              <a:extLst>
                <a:ext uri="{63B3BB69-23CF-44E3-9099-C40C66FF867C}">
                  <a14:compatExt spid="_x0000_s54485"/>
                </a:ext>
                <a:ext uri="{FF2B5EF4-FFF2-40B4-BE49-F238E27FC236}">
                  <a16:creationId xmlns:a16="http://schemas.microsoft.com/office/drawing/2014/main" id="{00000000-0008-0000-0A00-0000D5D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Read and reviewed contract Article 1, §1.4, including but not limited to the Mandated Clauses and the Standard Terms and Conditions required in subcontract/consultant agreements.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647</xdr:row>
          <xdr:rowOff>146050</xdr:rowOff>
        </xdr:from>
        <xdr:to>
          <xdr:col>2</xdr:col>
          <xdr:colOff>3695700</xdr:colOff>
          <xdr:row>649</xdr:row>
          <xdr:rowOff>57150</xdr:rowOff>
        </xdr:to>
        <xdr:sp macro="" textlink="">
          <xdr:nvSpPr>
            <xdr:cNvPr id="54486" name="Check Box 214" hidden="1">
              <a:extLst>
                <a:ext uri="{63B3BB69-23CF-44E3-9099-C40C66FF867C}">
                  <a14:compatExt spid="_x0000_s54486"/>
                </a:ext>
                <a:ext uri="{FF2B5EF4-FFF2-40B4-BE49-F238E27FC236}">
                  <a16:creationId xmlns:a16="http://schemas.microsoft.com/office/drawing/2014/main" id="{00000000-0008-0000-0A00-0000D6D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Policies &amp; Procedures are in place to adequately monitor subcontractors/consultants.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646</xdr:row>
          <xdr:rowOff>19050</xdr:rowOff>
        </xdr:from>
        <xdr:to>
          <xdr:col>4</xdr:col>
          <xdr:colOff>266700</xdr:colOff>
          <xdr:row>648</xdr:row>
          <xdr:rowOff>50800</xdr:rowOff>
        </xdr:to>
        <xdr:sp macro="" textlink="">
          <xdr:nvSpPr>
            <xdr:cNvPr id="54487" name="Check Box 215" hidden="1">
              <a:extLst>
                <a:ext uri="{63B3BB69-23CF-44E3-9099-C40C66FF867C}">
                  <a14:compatExt spid="_x0000_s54487"/>
                </a:ext>
                <a:ext uri="{FF2B5EF4-FFF2-40B4-BE49-F238E27FC236}">
                  <a16:creationId xmlns:a16="http://schemas.microsoft.com/office/drawing/2014/main" id="{00000000-0008-0000-0A00-0000D7D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Read and reviewed contract Article 1, §1.4, including but not limited to the Mandated Clauses and the Standard Terms and Conditions required in subcontract/consultant agreements.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647</xdr:row>
          <xdr:rowOff>146050</xdr:rowOff>
        </xdr:from>
        <xdr:to>
          <xdr:col>2</xdr:col>
          <xdr:colOff>3695700</xdr:colOff>
          <xdr:row>649</xdr:row>
          <xdr:rowOff>57150</xdr:rowOff>
        </xdr:to>
        <xdr:sp macro="" textlink="">
          <xdr:nvSpPr>
            <xdr:cNvPr id="54488" name="Check Box 216" hidden="1">
              <a:extLst>
                <a:ext uri="{63B3BB69-23CF-44E3-9099-C40C66FF867C}">
                  <a14:compatExt spid="_x0000_s54488"/>
                </a:ext>
                <a:ext uri="{FF2B5EF4-FFF2-40B4-BE49-F238E27FC236}">
                  <a16:creationId xmlns:a16="http://schemas.microsoft.com/office/drawing/2014/main" id="{00000000-0008-0000-0A00-0000D8D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Policies &amp; Procedures are in place to adequately monitor subcontractors/consultants.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646</xdr:row>
          <xdr:rowOff>19050</xdr:rowOff>
        </xdr:from>
        <xdr:to>
          <xdr:col>4</xdr:col>
          <xdr:colOff>266700</xdr:colOff>
          <xdr:row>648</xdr:row>
          <xdr:rowOff>50800</xdr:rowOff>
        </xdr:to>
        <xdr:sp macro="" textlink="">
          <xdr:nvSpPr>
            <xdr:cNvPr id="54489" name="Check Box 217" hidden="1">
              <a:extLst>
                <a:ext uri="{63B3BB69-23CF-44E3-9099-C40C66FF867C}">
                  <a14:compatExt spid="_x0000_s54489"/>
                </a:ext>
                <a:ext uri="{FF2B5EF4-FFF2-40B4-BE49-F238E27FC236}">
                  <a16:creationId xmlns:a16="http://schemas.microsoft.com/office/drawing/2014/main" id="{00000000-0008-0000-0A00-0000D9D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Read and reviewed contract Article 1, §1.4, including but not limited to the Mandated Clauses and the Standard Terms and Conditions required in subcontract/consultant agreements.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647</xdr:row>
          <xdr:rowOff>146050</xdr:rowOff>
        </xdr:from>
        <xdr:to>
          <xdr:col>2</xdr:col>
          <xdr:colOff>3695700</xdr:colOff>
          <xdr:row>649</xdr:row>
          <xdr:rowOff>57150</xdr:rowOff>
        </xdr:to>
        <xdr:sp macro="" textlink="">
          <xdr:nvSpPr>
            <xdr:cNvPr id="54490" name="Check Box 218" hidden="1">
              <a:extLst>
                <a:ext uri="{63B3BB69-23CF-44E3-9099-C40C66FF867C}">
                  <a14:compatExt spid="_x0000_s54490"/>
                </a:ext>
                <a:ext uri="{FF2B5EF4-FFF2-40B4-BE49-F238E27FC236}">
                  <a16:creationId xmlns:a16="http://schemas.microsoft.com/office/drawing/2014/main" id="{00000000-0008-0000-0A00-0000DAD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Policies &amp; Procedures are in place to adequately monitor subcontractors/consultants.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646</xdr:row>
          <xdr:rowOff>19050</xdr:rowOff>
        </xdr:from>
        <xdr:to>
          <xdr:col>4</xdr:col>
          <xdr:colOff>266700</xdr:colOff>
          <xdr:row>648</xdr:row>
          <xdr:rowOff>50800</xdr:rowOff>
        </xdr:to>
        <xdr:sp macro="" textlink="">
          <xdr:nvSpPr>
            <xdr:cNvPr id="54491" name="Check Box 219" hidden="1">
              <a:extLst>
                <a:ext uri="{63B3BB69-23CF-44E3-9099-C40C66FF867C}">
                  <a14:compatExt spid="_x0000_s54491"/>
                </a:ext>
                <a:ext uri="{FF2B5EF4-FFF2-40B4-BE49-F238E27FC236}">
                  <a16:creationId xmlns:a16="http://schemas.microsoft.com/office/drawing/2014/main" id="{00000000-0008-0000-0A00-0000DBD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Read and reviewed contract Article 1, §1.4, including but not limited to the Mandated Clauses and the Standard Terms and Conditions required in subcontract/consultant agreements.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647</xdr:row>
          <xdr:rowOff>146050</xdr:rowOff>
        </xdr:from>
        <xdr:to>
          <xdr:col>2</xdr:col>
          <xdr:colOff>3695700</xdr:colOff>
          <xdr:row>649</xdr:row>
          <xdr:rowOff>57150</xdr:rowOff>
        </xdr:to>
        <xdr:sp macro="" textlink="">
          <xdr:nvSpPr>
            <xdr:cNvPr id="54492" name="Check Box 220" hidden="1">
              <a:extLst>
                <a:ext uri="{63B3BB69-23CF-44E3-9099-C40C66FF867C}">
                  <a14:compatExt spid="_x0000_s54492"/>
                </a:ext>
                <a:ext uri="{FF2B5EF4-FFF2-40B4-BE49-F238E27FC236}">
                  <a16:creationId xmlns:a16="http://schemas.microsoft.com/office/drawing/2014/main" id="{00000000-0008-0000-0A00-0000DCD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Policies &amp; Procedures are in place to adequately monitor subcontractors/consultants.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646</xdr:row>
          <xdr:rowOff>19050</xdr:rowOff>
        </xdr:from>
        <xdr:to>
          <xdr:col>4</xdr:col>
          <xdr:colOff>266700</xdr:colOff>
          <xdr:row>648</xdr:row>
          <xdr:rowOff>50800</xdr:rowOff>
        </xdr:to>
        <xdr:sp macro="" textlink="">
          <xdr:nvSpPr>
            <xdr:cNvPr id="54493" name="Check Box 221" hidden="1">
              <a:extLst>
                <a:ext uri="{63B3BB69-23CF-44E3-9099-C40C66FF867C}">
                  <a14:compatExt spid="_x0000_s54493"/>
                </a:ext>
                <a:ext uri="{FF2B5EF4-FFF2-40B4-BE49-F238E27FC236}">
                  <a16:creationId xmlns:a16="http://schemas.microsoft.com/office/drawing/2014/main" id="{00000000-0008-0000-0A00-0000DDD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Read and reviewed contract Article 1, §1.4, including but not limited to the Mandated Clauses and the Standard Terms and Conditions required in subcontract/consultant agreements.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647</xdr:row>
          <xdr:rowOff>146050</xdr:rowOff>
        </xdr:from>
        <xdr:to>
          <xdr:col>2</xdr:col>
          <xdr:colOff>3695700</xdr:colOff>
          <xdr:row>649</xdr:row>
          <xdr:rowOff>57150</xdr:rowOff>
        </xdr:to>
        <xdr:sp macro="" textlink="">
          <xdr:nvSpPr>
            <xdr:cNvPr id="54494" name="Check Box 222" hidden="1">
              <a:extLst>
                <a:ext uri="{63B3BB69-23CF-44E3-9099-C40C66FF867C}">
                  <a14:compatExt spid="_x0000_s54494"/>
                </a:ext>
                <a:ext uri="{FF2B5EF4-FFF2-40B4-BE49-F238E27FC236}">
                  <a16:creationId xmlns:a16="http://schemas.microsoft.com/office/drawing/2014/main" id="{00000000-0008-0000-0A00-0000DED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Policies &amp; Procedures are in place to adequately monitor subcontractors/consultants.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646</xdr:row>
          <xdr:rowOff>19050</xdr:rowOff>
        </xdr:from>
        <xdr:to>
          <xdr:col>4</xdr:col>
          <xdr:colOff>266700</xdr:colOff>
          <xdr:row>648</xdr:row>
          <xdr:rowOff>50800</xdr:rowOff>
        </xdr:to>
        <xdr:sp macro="" textlink="">
          <xdr:nvSpPr>
            <xdr:cNvPr id="54495" name="Check Box 223" hidden="1">
              <a:extLst>
                <a:ext uri="{63B3BB69-23CF-44E3-9099-C40C66FF867C}">
                  <a14:compatExt spid="_x0000_s54495"/>
                </a:ext>
                <a:ext uri="{FF2B5EF4-FFF2-40B4-BE49-F238E27FC236}">
                  <a16:creationId xmlns:a16="http://schemas.microsoft.com/office/drawing/2014/main" id="{00000000-0008-0000-0A00-0000DFD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Read and reviewed contract Article 1, §1.4, including but not limited to the Mandated Clauses and the Standard Terms and Conditions required in subcontract/consultant agreements.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647</xdr:row>
          <xdr:rowOff>146050</xdr:rowOff>
        </xdr:from>
        <xdr:to>
          <xdr:col>2</xdr:col>
          <xdr:colOff>3695700</xdr:colOff>
          <xdr:row>649</xdr:row>
          <xdr:rowOff>57150</xdr:rowOff>
        </xdr:to>
        <xdr:sp macro="" textlink="">
          <xdr:nvSpPr>
            <xdr:cNvPr id="54496" name="Check Box 224" hidden="1">
              <a:extLst>
                <a:ext uri="{63B3BB69-23CF-44E3-9099-C40C66FF867C}">
                  <a14:compatExt spid="_x0000_s54496"/>
                </a:ext>
                <a:ext uri="{FF2B5EF4-FFF2-40B4-BE49-F238E27FC236}">
                  <a16:creationId xmlns:a16="http://schemas.microsoft.com/office/drawing/2014/main" id="{00000000-0008-0000-0A00-0000E0D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Policies &amp; Procedures are in place to adequately monitor subcontractors/consultants.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646</xdr:row>
          <xdr:rowOff>19050</xdr:rowOff>
        </xdr:from>
        <xdr:to>
          <xdr:col>4</xdr:col>
          <xdr:colOff>266700</xdr:colOff>
          <xdr:row>648</xdr:row>
          <xdr:rowOff>50800</xdr:rowOff>
        </xdr:to>
        <xdr:sp macro="" textlink="">
          <xdr:nvSpPr>
            <xdr:cNvPr id="54497" name="Check Box 225" hidden="1">
              <a:extLst>
                <a:ext uri="{63B3BB69-23CF-44E3-9099-C40C66FF867C}">
                  <a14:compatExt spid="_x0000_s54497"/>
                </a:ext>
                <a:ext uri="{FF2B5EF4-FFF2-40B4-BE49-F238E27FC236}">
                  <a16:creationId xmlns:a16="http://schemas.microsoft.com/office/drawing/2014/main" id="{00000000-0008-0000-0A00-0000E1D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Read and reviewed contract Article 1, §1.4, including but not limited to the Mandated Clauses and the Standard Terms and Conditions required in subcontract/consultant agreements.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647</xdr:row>
          <xdr:rowOff>146050</xdr:rowOff>
        </xdr:from>
        <xdr:to>
          <xdr:col>2</xdr:col>
          <xdr:colOff>3695700</xdr:colOff>
          <xdr:row>649</xdr:row>
          <xdr:rowOff>57150</xdr:rowOff>
        </xdr:to>
        <xdr:sp macro="" textlink="">
          <xdr:nvSpPr>
            <xdr:cNvPr id="54498" name="Check Box 226" hidden="1">
              <a:extLst>
                <a:ext uri="{63B3BB69-23CF-44E3-9099-C40C66FF867C}">
                  <a14:compatExt spid="_x0000_s54498"/>
                </a:ext>
                <a:ext uri="{FF2B5EF4-FFF2-40B4-BE49-F238E27FC236}">
                  <a16:creationId xmlns:a16="http://schemas.microsoft.com/office/drawing/2014/main" id="{00000000-0008-0000-0A00-0000E2D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Policies &amp; Procedures are in place to adequately monitor subcontractors/consultants.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646</xdr:row>
          <xdr:rowOff>19050</xdr:rowOff>
        </xdr:from>
        <xdr:to>
          <xdr:col>4</xdr:col>
          <xdr:colOff>266700</xdr:colOff>
          <xdr:row>648</xdr:row>
          <xdr:rowOff>50800</xdr:rowOff>
        </xdr:to>
        <xdr:sp macro="" textlink="">
          <xdr:nvSpPr>
            <xdr:cNvPr id="54499" name="Check Box 227" hidden="1">
              <a:extLst>
                <a:ext uri="{63B3BB69-23CF-44E3-9099-C40C66FF867C}">
                  <a14:compatExt spid="_x0000_s54499"/>
                </a:ext>
                <a:ext uri="{FF2B5EF4-FFF2-40B4-BE49-F238E27FC236}">
                  <a16:creationId xmlns:a16="http://schemas.microsoft.com/office/drawing/2014/main" id="{00000000-0008-0000-0A00-0000E3D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Read and reviewed contract Article 1, §1.4, including but not limited to the Mandated Clauses and the Standard Terms and Conditions required in subcontract/consultant agreements.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647</xdr:row>
          <xdr:rowOff>146050</xdr:rowOff>
        </xdr:from>
        <xdr:to>
          <xdr:col>2</xdr:col>
          <xdr:colOff>3695700</xdr:colOff>
          <xdr:row>649</xdr:row>
          <xdr:rowOff>57150</xdr:rowOff>
        </xdr:to>
        <xdr:sp macro="" textlink="">
          <xdr:nvSpPr>
            <xdr:cNvPr id="54500" name="Check Box 228" hidden="1">
              <a:extLst>
                <a:ext uri="{63B3BB69-23CF-44E3-9099-C40C66FF867C}">
                  <a14:compatExt spid="_x0000_s54500"/>
                </a:ext>
                <a:ext uri="{FF2B5EF4-FFF2-40B4-BE49-F238E27FC236}">
                  <a16:creationId xmlns:a16="http://schemas.microsoft.com/office/drawing/2014/main" id="{00000000-0008-0000-0A00-0000E4D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Policies &amp; Procedures are in place to adequately monitor subcontractors/consultants.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646</xdr:row>
          <xdr:rowOff>19050</xdr:rowOff>
        </xdr:from>
        <xdr:to>
          <xdr:col>4</xdr:col>
          <xdr:colOff>266700</xdr:colOff>
          <xdr:row>648</xdr:row>
          <xdr:rowOff>50800</xdr:rowOff>
        </xdr:to>
        <xdr:sp macro="" textlink="">
          <xdr:nvSpPr>
            <xdr:cNvPr id="54501" name="Check Box 229" hidden="1">
              <a:extLst>
                <a:ext uri="{63B3BB69-23CF-44E3-9099-C40C66FF867C}">
                  <a14:compatExt spid="_x0000_s54501"/>
                </a:ext>
                <a:ext uri="{FF2B5EF4-FFF2-40B4-BE49-F238E27FC236}">
                  <a16:creationId xmlns:a16="http://schemas.microsoft.com/office/drawing/2014/main" id="{00000000-0008-0000-0A00-0000E5D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Read and reviewed contract Article 1, §1.4, including but not limited to the Mandated Clauses and the Standard Terms and Conditions required in subcontract/consultant agreements.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647</xdr:row>
          <xdr:rowOff>146050</xdr:rowOff>
        </xdr:from>
        <xdr:to>
          <xdr:col>2</xdr:col>
          <xdr:colOff>3695700</xdr:colOff>
          <xdr:row>649</xdr:row>
          <xdr:rowOff>57150</xdr:rowOff>
        </xdr:to>
        <xdr:sp macro="" textlink="">
          <xdr:nvSpPr>
            <xdr:cNvPr id="54502" name="Check Box 230" hidden="1">
              <a:extLst>
                <a:ext uri="{63B3BB69-23CF-44E3-9099-C40C66FF867C}">
                  <a14:compatExt spid="_x0000_s54502"/>
                </a:ext>
                <a:ext uri="{FF2B5EF4-FFF2-40B4-BE49-F238E27FC236}">
                  <a16:creationId xmlns:a16="http://schemas.microsoft.com/office/drawing/2014/main" id="{00000000-0008-0000-0A00-0000E6D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Policies &amp; Procedures are in place to adequately monitor subcontractors/consultants.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701</xdr:row>
          <xdr:rowOff>19050</xdr:rowOff>
        </xdr:from>
        <xdr:to>
          <xdr:col>4</xdr:col>
          <xdr:colOff>266700</xdr:colOff>
          <xdr:row>703</xdr:row>
          <xdr:rowOff>50800</xdr:rowOff>
        </xdr:to>
        <xdr:sp macro="" textlink="">
          <xdr:nvSpPr>
            <xdr:cNvPr id="54503" name="Check Box 231" hidden="1">
              <a:extLst>
                <a:ext uri="{63B3BB69-23CF-44E3-9099-C40C66FF867C}">
                  <a14:compatExt spid="_x0000_s54503"/>
                </a:ext>
                <a:ext uri="{FF2B5EF4-FFF2-40B4-BE49-F238E27FC236}">
                  <a16:creationId xmlns:a16="http://schemas.microsoft.com/office/drawing/2014/main" id="{00000000-0008-0000-0A00-0000E7D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Read and reviewed contract Article 1, §1.4, including but not limited to the Mandated Clauses and the Standard Terms and Conditions required in subcontract/consultant agreements.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702</xdr:row>
          <xdr:rowOff>146050</xdr:rowOff>
        </xdr:from>
        <xdr:to>
          <xdr:col>2</xdr:col>
          <xdr:colOff>3695700</xdr:colOff>
          <xdr:row>704</xdr:row>
          <xdr:rowOff>57150</xdr:rowOff>
        </xdr:to>
        <xdr:sp macro="" textlink="">
          <xdr:nvSpPr>
            <xdr:cNvPr id="54504" name="Check Box 232" hidden="1">
              <a:extLst>
                <a:ext uri="{63B3BB69-23CF-44E3-9099-C40C66FF867C}">
                  <a14:compatExt spid="_x0000_s54504"/>
                </a:ext>
                <a:ext uri="{FF2B5EF4-FFF2-40B4-BE49-F238E27FC236}">
                  <a16:creationId xmlns:a16="http://schemas.microsoft.com/office/drawing/2014/main" id="{00000000-0008-0000-0A00-0000E8D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Policies &amp; Procedures are in place to adequately monitor subcontractors/consultants.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701</xdr:row>
          <xdr:rowOff>19050</xdr:rowOff>
        </xdr:from>
        <xdr:to>
          <xdr:col>4</xdr:col>
          <xdr:colOff>266700</xdr:colOff>
          <xdr:row>703</xdr:row>
          <xdr:rowOff>50800</xdr:rowOff>
        </xdr:to>
        <xdr:sp macro="" textlink="">
          <xdr:nvSpPr>
            <xdr:cNvPr id="54505" name="Check Box 233" hidden="1">
              <a:extLst>
                <a:ext uri="{63B3BB69-23CF-44E3-9099-C40C66FF867C}">
                  <a14:compatExt spid="_x0000_s54505"/>
                </a:ext>
                <a:ext uri="{FF2B5EF4-FFF2-40B4-BE49-F238E27FC236}">
                  <a16:creationId xmlns:a16="http://schemas.microsoft.com/office/drawing/2014/main" id="{00000000-0008-0000-0A00-0000E9D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Read and reviewed contract Article 1, §1.4, including but not limited to the Mandated Clauses and the Standard Terms and Conditions required in subcontract/consultant agreements.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702</xdr:row>
          <xdr:rowOff>146050</xdr:rowOff>
        </xdr:from>
        <xdr:to>
          <xdr:col>2</xdr:col>
          <xdr:colOff>3695700</xdr:colOff>
          <xdr:row>704</xdr:row>
          <xdr:rowOff>57150</xdr:rowOff>
        </xdr:to>
        <xdr:sp macro="" textlink="">
          <xdr:nvSpPr>
            <xdr:cNvPr id="54506" name="Check Box 234" hidden="1">
              <a:extLst>
                <a:ext uri="{63B3BB69-23CF-44E3-9099-C40C66FF867C}">
                  <a14:compatExt spid="_x0000_s54506"/>
                </a:ext>
                <a:ext uri="{FF2B5EF4-FFF2-40B4-BE49-F238E27FC236}">
                  <a16:creationId xmlns:a16="http://schemas.microsoft.com/office/drawing/2014/main" id="{00000000-0008-0000-0A00-0000EAD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Policies &amp; Procedures are in place to adequately monitor subcontractors/consultants.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701</xdr:row>
          <xdr:rowOff>19050</xdr:rowOff>
        </xdr:from>
        <xdr:to>
          <xdr:col>4</xdr:col>
          <xdr:colOff>266700</xdr:colOff>
          <xdr:row>703</xdr:row>
          <xdr:rowOff>50800</xdr:rowOff>
        </xdr:to>
        <xdr:sp macro="" textlink="">
          <xdr:nvSpPr>
            <xdr:cNvPr id="54507" name="Check Box 235" hidden="1">
              <a:extLst>
                <a:ext uri="{63B3BB69-23CF-44E3-9099-C40C66FF867C}">
                  <a14:compatExt spid="_x0000_s54507"/>
                </a:ext>
                <a:ext uri="{FF2B5EF4-FFF2-40B4-BE49-F238E27FC236}">
                  <a16:creationId xmlns:a16="http://schemas.microsoft.com/office/drawing/2014/main" id="{00000000-0008-0000-0A00-0000EBD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Read and reviewed contract Article 1, §1.4, including but not limited to the Mandated Clauses and the Standard Terms and Conditions required in subcontract/consultant agreements.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702</xdr:row>
          <xdr:rowOff>146050</xdr:rowOff>
        </xdr:from>
        <xdr:to>
          <xdr:col>2</xdr:col>
          <xdr:colOff>3695700</xdr:colOff>
          <xdr:row>704</xdr:row>
          <xdr:rowOff>57150</xdr:rowOff>
        </xdr:to>
        <xdr:sp macro="" textlink="">
          <xdr:nvSpPr>
            <xdr:cNvPr id="54508" name="Check Box 236" hidden="1">
              <a:extLst>
                <a:ext uri="{63B3BB69-23CF-44E3-9099-C40C66FF867C}">
                  <a14:compatExt spid="_x0000_s54508"/>
                </a:ext>
                <a:ext uri="{FF2B5EF4-FFF2-40B4-BE49-F238E27FC236}">
                  <a16:creationId xmlns:a16="http://schemas.microsoft.com/office/drawing/2014/main" id="{00000000-0008-0000-0A00-0000ECD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Policies &amp; Procedures are in place to adequately monitor subcontractors/consultants.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701</xdr:row>
          <xdr:rowOff>19050</xdr:rowOff>
        </xdr:from>
        <xdr:to>
          <xdr:col>4</xdr:col>
          <xdr:colOff>266700</xdr:colOff>
          <xdr:row>703</xdr:row>
          <xdr:rowOff>50800</xdr:rowOff>
        </xdr:to>
        <xdr:sp macro="" textlink="">
          <xdr:nvSpPr>
            <xdr:cNvPr id="54509" name="Check Box 237" hidden="1">
              <a:extLst>
                <a:ext uri="{63B3BB69-23CF-44E3-9099-C40C66FF867C}">
                  <a14:compatExt spid="_x0000_s54509"/>
                </a:ext>
                <a:ext uri="{FF2B5EF4-FFF2-40B4-BE49-F238E27FC236}">
                  <a16:creationId xmlns:a16="http://schemas.microsoft.com/office/drawing/2014/main" id="{00000000-0008-0000-0A00-0000EDD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Read and reviewed contract Article 1, §1.4, including but not limited to the Mandated Clauses and the Standard Terms and Conditions required in subcontract/consultant agreements.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702</xdr:row>
          <xdr:rowOff>146050</xdr:rowOff>
        </xdr:from>
        <xdr:to>
          <xdr:col>2</xdr:col>
          <xdr:colOff>3695700</xdr:colOff>
          <xdr:row>704</xdr:row>
          <xdr:rowOff>57150</xdr:rowOff>
        </xdr:to>
        <xdr:sp macro="" textlink="">
          <xdr:nvSpPr>
            <xdr:cNvPr id="54510" name="Check Box 238" hidden="1">
              <a:extLst>
                <a:ext uri="{63B3BB69-23CF-44E3-9099-C40C66FF867C}">
                  <a14:compatExt spid="_x0000_s54510"/>
                </a:ext>
                <a:ext uri="{FF2B5EF4-FFF2-40B4-BE49-F238E27FC236}">
                  <a16:creationId xmlns:a16="http://schemas.microsoft.com/office/drawing/2014/main" id="{00000000-0008-0000-0A00-0000EED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Policies &amp; Procedures are in place to adequately monitor subcontractors/consultants.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701</xdr:row>
          <xdr:rowOff>19050</xdr:rowOff>
        </xdr:from>
        <xdr:to>
          <xdr:col>4</xdr:col>
          <xdr:colOff>266700</xdr:colOff>
          <xdr:row>703</xdr:row>
          <xdr:rowOff>50800</xdr:rowOff>
        </xdr:to>
        <xdr:sp macro="" textlink="">
          <xdr:nvSpPr>
            <xdr:cNvPr id="54511" name="Check Box 239" hidden="1">
              <a:extLst>
                <a:ext uri="{63B3BB69-23CF-44E3-9099-C40C66FF867C}">
                  <a14:compatExt spid="_x0000_s54511"/>
                </a:ext>
                <a:ext uri="{FF2B5EF4-FFF2-40B4-BE49-F238E27FC236}">
                  <a16:creationId xmlns:a16="http://schemas.microsoft.com/office/drawing/2014/main" id="{00000000-0008-0000-0A00-0000EFD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Read and reviewed contract Article 1, §1.4, including but not limited to the Mandated Clauses and the Standard Terms and Conditions required in subcontract/consultant agreements.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702</xdr:row>
          <xdr:rowOff>146050</xdr:rowOff>
        </xdr:from>
        <xdr:to>
          <xdr:col>2</xdr:col>
          <xdr:colOff>3695700</xdr:colOff>
          <xdr:row>704</xdr:row>
          <xdr:rowOff>57150</xdr:rowOff>
        </xdr:to>
        <xdr:sp macro="" textlink="">
          <xdr:nvSpPr>
            <xdr:cNvPr id="54512" name="Check Box 240" hidden="1">
              <a:extLst>
                <a:ext uri="{63B3BB69-23CF-44E3-9099-C40C66FF867C}">
                  <a14:compatExt spid="_x0000_s54512"/>
                </a:ext>
                <a:ext uri="{FF2B5EF4-FFF2-40B4-BE49-F238E27FC236}">
                  <a16:creationId xmlns:a16="http://schemas.microsoft.com/office/drawing/2014/main" id="{00000000-0008-0000-0A00-0000F0D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Policies &amp; Procedures are in place to adequately monitor subcontractors/consultants.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701</xdr:row>
          <xdr:rowOff>19050</xdr:rowOff>
        </xdr:from>
        <xdr:to>
          <xdr:col>4</xdr:col>
          <xdr:colOff>266700</xdr:colOff>
          <xdr:row>703</xdr:row>
          <xdr:rowOff>50800</xdr:rowOff>
        </xdr:to>
        <xdr:sp macro="" textlink="">
          <xdr:nvSpPr>
            <xdr:cNvPr id="54513" name="Check Box 241" hidden="1">
              <a:extLst>
                <a:ext uri="{63B3BB69-23CF-44E3-9099-C40C66FF867C}">
                  <a14:compatExt spid="_x0000_s54513"/>
                </a:ext>
                <a:ext uri="{FF2B5EF4-FFF2-40B4-BE49-F238E27FC236}">
                  <a16:creationId xmlns:a16="http://schemas.microsoft.com/office/drawing/2014/main" id="{00000000-0008-0000-0A00-0000F1D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Read and reviewed contract Article 1, §1.4, including but not limited to the Mandated Clauses and the Standard Terms and Conditions required in subcontract/consultant agreements.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702</xdr:row>
          <xdr:rowOff>146050</xdr:rowOff>
        </xdr:from>
        <xdr:to>
          <xdr:col>2</xdr:col>
          <xdr:colOff>3695700</xdr:colOff>
          <xdr:row>704</xdr:row>
          <xdr:rowOff>57150</xdr:rowOff>
        </xdr:to>
        <xdr:sp macro="" textlink="">
          <xdr:nvSpPr>
            <xdr:cNvPr id="54514" name="Check Box 242" hidden="1">
              <a:extLst>
                <a:ext uri="{63B3BB69-23CF-44E3-9099-C40C66FF867C}">
                  <a14:compatExt spid="_x0000_s54514"/>
                </a:ext>
                <a:ext uri="{FF2B5EF4-FFF2-40B4-BE49-F238E27FC236}">
                  <a16:creationId xmlns:a16="http://schemas.microsoft.com/office/drawing/2014/main" id="{00000000-0008-0000-0A00-0000F2D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Policies &amp; Procedures are in place to adequately monitor subcontractors/consultants.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701</xdr:row>
          <xdr:rowOff>19050</xdr:rowOff>
        </xdr:from>
        <xdr:to>
          <xdr:col>4</xdr:col>
          <xdr:colOff>266700</xdr:colOff>
          <xdr:row>703</xdr:row>
          <xdr:rowOff>50800</xdr:rowOff>
        </xdr:to>
        <xdr:sp macro="" textlink="">
          <xdr:nvSpPr>
            <xdr:cNvPr id="54515" name="Check Box 243" hidden="1">
              <a:extLst>
                <a:ext uri="{63B3BB69-23CF-44E3-9099-C40C66FF867C}">
                  <a14:compatExt spid="_x0000_s54515"/>
                </a:ext>
                <a:ext uri="{FF2B5EF4-FFF2-40B4-BE49-F238E27FC236}">
                  <a16:creationId xmlns:a16="http://schemas.microsoft.com/office/drawing/2014/main" id="{00000000-0008-0000-0A00-0000F3D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Read and reviewed contract Article 1, §1.4, including but not limited to the Mandated Clauses and the Standard Terms and Conditions required in subcontract/consultant agreements.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702</xdr:row>
          <xdr:rowOff>146050</xdr:rowOff>
        </xdr:from>
        <xdr:to>
          <xdr:col>2</xdr:col>
          <xdr:colOff>3695700</xdr:colOff>
          <xdr:row>704</xdr:row>
          <xdr:rowOff>57150</xdr:rowOff>
        </xdr:to>
        <xdr:sp macro="" textlink="">
          <xdr:nvSpPr>
            <xdr:cNvPr id="54516" name="Check Box 244" hidden="1">
              <a:extLst>
                <a:ext uri="{63B3BB69-23CF-44E3-9099-C40C66FF867C}">
                  <a14:compatExt spid="_x0000_s54516"/>
                </a:ext>
                <a:ext uri="{FF2B5EF4-FFF2-40B4-BE49-F238E27FC236}">
                  <a16:creationId xmlns:a16="http://schemas.microsoft.com/office/drawing/2014/main" id="{00000000-0008-0000-0A00-0000F4D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Policies &amp; Procedures are in place to adequately monitor subcontractors/consultants.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701</xdr:row>
          <xdr:rowOff>19050</xdr:rowOff>
        </xdr:from>
        <xdr:to>
          <xdr:col>4</xdr:col>
          <xdr:colOff>266700</xdr:colOff>
          <xdr:row>703</xdr:row>
          <xdr:rowOff>50800</xdr:rowOff>
        </xdr:to>
        <xdr:sp macro="" textlink="">
          <xdr:nvSpPr>
            <xdr:cNvPr id="54517" name="Check Box 245" hidden="1">
              <a:extLst>
                <a:ext uri="{63B3BB69-23CF-44E3-9099-C40C66FF867C}">
                  <a14:compatExt spid="_x0000_s54517"/>
                </a:ext>
                <a:ext uri="{FF2B5EF4-FFF2-40B4-BE49-F238E27FC236}">
                  <a16:creationId xmlns:a16="http://schemas.microsoft.com/office/drawing/2014/main" id="{00000000-0008-0000-0A00-0000F5D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Read and reviewed contract Article 1, §1.4, including but not limited to the Mandated Clauses and the Standard Terms and Conditions required in subcontract/consultant agreements.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702</xdr:row>
          <xdr:rowOff>146050</xdr:rowOff>
        </xdr:from>
        <xdr:to>
          <xdr:col>2</xdr:col>
          <xdr:colOff>3695700</xdr:colOff>
          <xdr:row>704</xdr:row>
          <xdr:rowOff>57150</xdr:rowOff>
        </xdr:to>
        <xdr:sp macro="" textlink="">
          <xdr:nvSpPr>
            <xdr:cNvPr id="54518" name="Check Box 246" hidden="1">
              <a:extLst>
                <a:ext uri="{63B3BB69-23CF-44E3-9099-C40C66FF867C}">
                  <a14:compatExt spid="_x0000_s54518"/>
                </a:ext>
                <a:ext uri="{FF2B5EF4-FFF2-40B4-BE49-F238E27FC236}">
                  <a16:creationId xmlns:a16="http://schemas.microsoft.com/office/drawing/2014/main" id="{00000000-0008-0000-0A00-0000F6D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Policies &amp; Procedures are in place to adequately monitor subcontractors/consultants.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701</xdr:row>
          <xdr:rowOff>19050</xdr:rowOff>
        </xdr:from>
        <xdr:to>
          <xdr:col>4</xdr:col>
          <xdr:colOff>266700</xdr:colOff>
          <xdr:row>703</xdr:row>
          <xdr:rowOff>50800</xdr:rowOff>
        </xdr:to>
        <xdr:sp macro="" textlink="">
          <xdr:nvSpPr>
            <xdr:cNvPr id="54519" name="Check Box 247" hidden="1">
              <a:extLst>
                <a:ext uri="{63B3BB69-23CF-44E3-9099-C40C66FF867C}">
                  <a14:compatExt spid="_x0000_s54519"/>
                </a:ext>
                <a:ext uri="{FF2B5EF4-FFF2-40B4-BE49-F238E27FC236}">
                  <a16:creationId xmlns:a16="http://schemas.microsoft.com/office/drawing/2014/main" id="{00000000-0008-0000-0A00-0000F7D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Read and reviewed contract Article 1, §1.4, including but not limited to the Mandated Clauses and the Standard Terms and Conditions required in subcontract/consultant agreements.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702</xdr:row>
          <xdr:rowOff>146050</xdr:rowOff>
        </xdr:from>
        <xdr:to>
          <xdr:col>2</xdr:col>
          <xdr:colOff>3695700</xdr:colOff>
          <xdr:row>704</xdr:row>
          <xdr:rowOff>57150</xdr:rowOff>
        </xdr:to>
        <xdr:sp macro="" textlink="">
          <xdr:nvSpPr>
            <xdr:cNvPr id="54520" name="Check Box 248" hidden="1">
              <a:extLst>
                <a:ext uri="{63B3BB69-23CF-44E3-9099-C40C66FF867C}">
                  <a14:compatExt spid="_x0000_s54520"/>
                </a:ext>
                <a:ext uri="{FF2B5EF4-FFF2-40B4-BE49-F238E27FC236}">
                  <a16:creationId xmlns:a16="http://schemas.microsoft.com/office/drawing/2014/main" id="{00000000-0008-0000-0A00-0000F8D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Policies &amp; Procedures are in place to adequately monitor subcontractors/consultants.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701</xdr:row>
          <xdr:rowOff>19050</xdr:rowOff>
        </xdr:from>
        <xdr:to>
          <xdr:col>4</xdr:col>
          <xdr:colOff>266700</xdr:colOff>
          <xdr:row>703</xdr:row>
          <xdr:rowOff>50800</xdr:rowOff>
        </xdr:to>
        <xdr:sp macro="" textlink="">
          <xdr:nvSpPr>
            <xdr:cNvPr id="54521" name="Check Box 249" hidden="1">
              <a:extLst>
                <a:ext uri="{63B3BB69-23CF-44E3-9099-C40C66FF867C}">
                  <a14:compatExt spid="_x0000_s54521"/>
                </a:ext>
                <a:ext uri="{FF2B5EF4-FFF2-40B4-BE49-F238E27FC236}">
                  <a16:creationId xmlns:a16="http://schemas.microsoft.com/office/drawing/2014/main" id="{00000000-0008-0000-0A00-0000F9D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Read and reviewed contract Article 1, §1.4, including but not limited to the Mandated Clauses and the Standard Terms and Conditions required in subcontract/consultant agreements.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702</xdr:row>
          <xdr:rowOff>146050</xdr:rowOff>
        </xdr:from>
        <xdr:to>
          <xdr:col>2</xdr:col>
          <xdr:colOff>3695700</xdr:colOff>
          <xdr:row>704</xdr:row>
          <xdr:rowOff>57150</xdr:rowOff>
        </xdr:to>
        <xdr:sp macro="" textlink="">
          <xdr:nvSpPr>
            <xdr:cNvPr id="54522" name="Check Box 250" hidden="1">
              <a:extLst>
                <a:ext uri="{63B3BB69-23CF-44E3-9099-C40C66FF867C}">
                  <a14:compatExt spid="_x0000_s54522"/>
                </a:ext>
                <a:ext uri="{FF2B5EF4-FFF2-40B4-BE49-F238E27FC236}">
                  <a16:creationId xmlns:a16="http://schemas.microsoft.com/office/drawing/2014/main" id="{00000000-0008-0000-0A00-0000FAD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Policies &amp; Procedures are in place to adequately monitor subcontractors/consultants.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701</xdr:row>
          <xdr:rowOff>19050</xdr:rowOff>
        </xdr:from>
        <xdr:to>
          <xdr:col>4</xdr:col>
          <xdr:colOff>266700</xdr:colOff>
          <xdr:row>703</xdr:row>
          <xdr:rowOff>50800</xdr:rowOff>
        </xdr:to>
        <xdr:sp macro="" textlink="">
          <xdr:nvSpPr>
            <xdr:cNvPr id="54523" name="Check Box 251" hidden="1">
              <a:extLst>
                <a:ext uri="{63B3BB69-23CF-44E3-9099-C40C66FF867C}">
                  <a14:compatExt spid="_x0000_s54523"/>
                </a:ext>
                <a:ext uri="{FF2B5EF4-FFF2-40B4-BE49-F238E27FC236}">
                  <a16:creationId xmlns:a16="http://schemas.microsoft.com/office/drawing/2014/main" id="{00000000-0008-0000-0A00-0000FBD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Read and reviewed contract Article 1, §1.4, including but not limited to the Mandated Clauses and the Standard Terms and Conditions required in subcontract/consultant agreements.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702</xdr:row>
          <xdr:rowOff>146050</xdr:rowOff>
        </xdr:from>
        <xdr:to>
          <xdr:col>2</xdr:col>
          <xdr:colOff>3695700</xdr:colOff>
          <xdr:row>704</xdr:row>
          <xdr:rowOff>57150</xdr:rowOff>
        </xdr:to>
        <xdr:sp macro="" textlink="">
          <xdr:nvSpPr>
            <xdr:cNvPr id="54524" name="Check Box 252" hidden="1">
              <a:extLst>
                <a:ext uri="{63B3BB69-23CF-44E3-9099-C40C66FF867C}">
                  <a14:compatExt spid="_x0000_s54524"/>
                </a:ext>
                <a:ext uri="{FF2B5EF4-FFF2-40B4-BE49-F238E27FC236}">
                  <a16:creationId xmlns:a16="http://schemas.microsoft.com/office/drawing/2014/main" id="{00000000-0008-0000-0A00-0000FCD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Policies &amp; Procedures are in place to adequately monitor subcontractors/consultants.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701</xdr:row>
          <xdr:rowOff>19050</xdr:rowOff>
        </xdr:from>
        <xdr:to>
          <xdr:col>4</xdr:col>
          <xdr:colOff>266700</xdr:colOff>
          <xdr:row>703</xdr:row>
          <xdr:rowOff>50800</xdr:rowOff>
        </xdr:to>
        <xdr:sp macro="" textlink="">
          <xdr:nvSpPr>
            <xdr:cNvPr id="54525" name="Check Box 253" hidden="1">
              <a:extLst>
                <a:ext uri="{63B3BB69-23CF-44E3-9099-C40C66FF867C}">
                  <a14:compatExt spid="_x0000_s54525"/>
                </a:ext>
                <a:ext uri="{FF2B5EF4-FFF2-40B4-BE49-F238E27FC236}">
                  <a16:creationId xmlns:a16="http://schemas.microsoft.com/office/drawing/2014/main" id="{00000000-0008-0000-0A00-0000FDD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Read and reviewed contract Article 1, §1.4, including but not limited to the Mandated Clauses and the Standard Terms and Conditions required in subcontract/consultant agreements.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702</xdr:row>
          <xdr:rowOff>146050</xdr:rowOff>
        </xdr:from>
        <xdr:to>
          <xdr:col>2</xdr:col>
          <xdr:colOff>3695700</xdr:colOff>
          <xdr:row>704</xdr:row>
          <xdr:rowOff>57150</xdr:rowOff>
        </xdr:to>
        <xdr:sp macro="" textlink="">
          <xdr:nvSpPr>
            <xdr:cNvPr id="54526" name="Check Box 254" hidden="1">
              <a:extLst>
                <a:ext uri="{63B3BB69-23CF-44E3-9099-C40C66FF867C}">
                  <a14:compatExt spid="_x0000_s54526"/>
                </a:ext>
                <a:ext uri="{FF2B5EF4-FFF2-40B4-BE49-F238E27FC236}">
                  <a16:creationId xmlns:a16="http://schemas.microsoft.com/office/drawing/2014/main" id="{00000000-0008-0000-0A00-0000FED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Policies &amp; Procedures are in place to adequately monitor subcontractors/consultants.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756</xdr:row>
          <xdr:rowOff>19050</xdr:rowOff>
        </xdr:from>
        <xdr:to>
          <xdr:col>4</xdr:col>
          <xdr:colOff>266700</xdr:colOff>
          <xdr:row>758</xdr:row>
          <xdr:rowOff>50800</xdr:rowOff>
        </xdr:to>
        <xdr:sp macro="" textlink="">
          <xdr:nvSpPr>
            <xdr:cNvPr id="54527" name="Check Box 255" hidden="1">
              <a:extLst>
                <a:ext uri="{63B3BB69-23CF-44E3-9099-C40C66FF867C}">
                  <a14:compatExt spid="_x0000_s54527"/>
                </a:ext>
                <a:ext uri="{FF2B5EF4-FFF2-40B4-BE49-F238E27FC236}">
                  <a16:creationId xmlns:a16="http://schemas.microsoft.com/office/drawing/2014/main" id="{00000000-0008-0000-0A00-0000FFD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Read and reviewed contract Article 1, §1.4, including but not limited to the Mandated Clauses and the Standard Terms and Conditions required in subcontract/consultant agreements.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757</xdr:row>
          <xdr:rowOff>146050</xdr:rowOff>
        </xdr:from>
        <xdr:to>
          <xdr:col>2</xdr:col>
          <xdr:colOff>3695700</xdr:colOff>
          <xdr:row>759</xdr:row>
          <xdr:rowOff>57150</xdr:rowOff>
        </xdr:to>
        <xdr:sp macro="" textlink="">
          <xdr:nvSpPr>
            <xdr:cNvPr id="54528" name="Check Box 256" hidden="1">
              <a:extLst>
                <a:ext uri="{63B3BB69-23CF-44E3-9099-C40C66FF867C}">
                  <a14:compatExt spid="_x0000_s54528"/>
                </a:ext>
                <a:ext uri="{FF2B5EF4-FFF2-40B4-BE49-F238E27FC236}">
                  <a16:creationId xmlns:a16="http://schemas.microsoft.com/office/drawing/2014/main" id="{00000000-0008-0000-0A00-000000D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Policies &amp; Procedures are in place to adequately monitor subcontractors/consultants.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756</xdr:row>
          <xdr:rowOff>19050</xdr:rowOff>
        </xdr:from>
        <xdr:to>
          <xdr:col>4</xdr:col>
          <xdr:colOff>266700</xdr:colOff>
          <xdr:row>758</xdr:row>
          <xdr:rowOff>50800</xdr:rowOff>
        </xdr:to>
        <xdr:sp macro="" textlink="">
          <xdr:nvSpPr>
            <xdr:cNvPr id="54529" name="Check Box 257" hidden="1">
              <a:extLst>
                <a:ext uri="{63B3BB69-23CF-44E3-9099-C40C66FF867C}">
                  <a14:compatExt spid="_x0000_s54529"/>
                </a:ext>
                <a:ext uri="{FF2B5EF4-FFF2-40B4-BE49-F238E27FC236}">
                  <a16:creationId xmlns:a16="http://schemas.microsoft.com/office/drawing/2014/main" id="{00000000-0008-0000-0A00-000001D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Read and reviewed contract Article 1, §1.4, including but not limited to the Mandated Clauses and the Standard Terms and Conditions required in subcontract/consultant agreements.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757</xdr:row>
          <xdr:rowOff>146050</xdr:rowOff>
        </xdr:from>
        <xdr:to>
          <xdr:col>2</xdr:col>
          <xdr:colOff>3695700</xdr:colOff>
          <xdr:row>759</xdr:row>
          <xdr:rowOff>57150</xdr:rowOff>
        </xdr:to>
        <xdr:sp macro="" textlink="">
          <xdr:nvSpPr>
            <xdr:cNvPr id="54530" name="Check Box 258" hidden="1">
              <a:extLst>
                <a:ext uri="{63B3BB69-23CF-44E3-9099-C40C66FF867C}">
                  <a14:compatExt spid="_x0000_s54530"/>
                </a:ext>
                <a:ext uri="{FF2B5EF4-FFF2-40B4-BE49-F238E27FC236}">
                  <a16:creationId xmlns:a16="http://schemas.microsoft.com/office/drawing/2014/main" id="{00000000-0008-0000-0A00-000002D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Policies &amp; Procedures are in place to adequately monitor subcontractors/consultants.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756</xdr:row>
          <xdr:rowOff>19050</xdr:rowOff>
        </xdr:from>
        <xdr:to>
          <xdr:col>4</xdr:col>
          <xdr:colOff>266700</xdr:colOff>
          <xdr:row>758</xdr:row>
          <xdr:rowOff>50800</xdr:rowOff>
        </xdr:to>
        <xdr:sp macro="" textlink="">
          <xdr:nvSpPr>
            <xdr:cNvPr id="54531" name="Check Box 259" hidden="1">
              <a:extLst>
                <a:ext uri="{63B3BB69-23CF-44E3-9099-C40C66FF867C}">
                  <a14:compatExt spid="_x0000_s54531"/>
                </a:ext>
                <a:ext uri="{FF2B5EF4-FFF2-40B4-BE49-F238E27FC236}">
                  <a16:creationId xmlns:a16="http://schemas.microsoft.com/office/drawing/2014/main" id="{00000000-0008-0000-0A00-000003D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Read and reviewed contract Article 1, §1.4, including but not limited to the Mandated Clauses and the Standard Terms and Conditions required in subcontract/consultant agreements.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757</xdr:row>
          <xdr:rowOff>146050</xdr:rowOff>
        </xdr:from>
        <xdr:to>
          <xdr:col>2</xdr:col>
          <xdr:colOff>3695700</xdr:colOff>
          <xdr:row>759</xdr:row>
          <xdr:rowOff>57150</xdr:rowOff>
        </xdr:to>
        <xdr:sp macro="" textlink="">
          <xdr:nvSpPr>
            <xdr:cNvPr id="54532" name="Check Box 260" hidden="1">
              <a:extLst>
                <a:ext uri="{63B3BB69-23CF-44E3-9099-C40C66FF867C}">
                  <a14:compatExt spid="_x0000_s54532"/>
                </a:ext>
                <a:ext uri="{FF2B5EF4-FFF2-40B4-BE49-F238E27FC236}">
                  <a16:creationId xmlns:a16="http://schemas.microsoft.com/office/drawing/2014/main" id="{00000000-0008-0000-0A00-000004D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Policies &amp; Procedures are in place to adequately monitor subcontractors/consultants.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756</xdr:row>
          <xdr:rowOff>19050</xdr:rowOff>
        </xdr:from>
        <xdr:to>
          <xdr:col>4</xdr:col>
          <xdr:colOff>266700</xdr:colOff>
          <xdr:row>758</xdr:row>
          <xdr:rowOff>50800</xdr:rowOff>
        </xdr:to>
        <xdr:sp macro="" textlink="">
          <xdr:nvSpPr>
            <xdr:cNvPr id="54533" name="Check Box 261" hidden="1">
              <a:extLst>
                <a:ext uri="{63B3BB69-23CF-44E3-9099-C40C66FF867C}">
                  <a14:compatExt spid="_x0000_s54533"/>
                </a:ext>
                <a:ext uri="{FF2B5EF4-FFF2-40B4-BE49-F238E27FC236}">
                  <a16:creationId xmlns:a16="http://schemas.microsoft.com/office/drawing/2014/main" id="{00000000-0008-0000-0A00-000005D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Read and reviewed contract Article 1, §1.4, including but not limited to the Mandated Clauses and the Standard Terms and Conditions required in subcontract/consultant agreements.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757</xdr:row>
          <xdr:rowOff>146050</xdr:rowOff>
        </xdr:from>
        <xdr:to>
          <xdr:col>2</xdr:col>
          <xdr:colOff>3695700</xdr:colOff>
          <xdr:row>759</xdr:row>
          <xdr:rowOff>57150</xdr:rowOff>
        </xdr:to>
        <xdr:sp macro="" textlink="">
          <xdr:nvSpPr>
            <xdr:cNvPr id="54534" name="Check Box 262" hidden="1">
              <a:extLst>
                <a:ext uri="{63B3BB69-23CF-44E3-9099-C40C66FF867C}">
                  <a14:compatExt spid="_x0000_s54534"/>
                </a:ext>
                <a:ext uri="{FF2B5EF4-FFF2-40B4-BE49-F238E27FC236}">
                  <a16:creationId xmlns:a16="http://schemas.microsoft.com/office/drawing/2014/main" id="{00000000-0008-0000-0A00-000006D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Policies &amp; Procedures are in place to adequately monitor subcontractors/consultants.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756</xdr:row>
          <xdr:rowOff>19050</xdr:rowOff>
        </xdr:from>
        <xdr:to>
          <xdr:col>4</xdr:col>
          <xdr:colOff>266700</xdr:colOff>
          <xdr:row>758</xdr:row>
          <xdr:rowOff>50800</xdr:rowOff>
        </xdr:to>
        <xdr:sp macro="" textlink="">
          <xdr:nvSpPr>
            <xdr:cNvPr id="54535" name="Check Box 263" hidden="1">
              <a:extLst>
                <a:ext uri="{63B3BB69-23CF-44E3-9099-C40C66FF867C}">
                  <a14:compatExt spid="_x0000_s54535"/>
                </a:ext>
                <a:ext uri="{FF2B5EF4-FFF2-40B4-BE49-F238E27FC236}">
                  <a16:creationId xmlns:a16="http://schemas.microsoft.com/office/drawing/2014/main" id="{00000000-0008-0000-0A00-000007D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Read and reviewed contract Article 1, §1.4, including but not limited to the Mandated Clauses and the Standard Terms and Conditions required in subcontract/consultant agreements.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757</xdr:row>
          <xdr:rowOff>146050</xdr:rowOff>
        </xdr:from>
        <xdr:to>
          <xdr:col>2</xdr:col>
          <xdr:colOff>3695700</xdr:colOff>
          <xdr:row>759</xdr:row>
          <xdr:rowOff>57150</xdr:rowOff>
        </xdr:to>
        <xdr:sp macro="" textlink="">
          <xdr:nvSpPr>
            <xdr:cNvPr id="54536" name="Check Box 264" hidden="1">
              <a:extLst>
                <a:ext uri="{63B3BB69-23CF-44E3-9099-C40C66FF867C}">
                  <a14:compatExt spid="_x0000_s54536"/>
                </a:ext>
                <a:ext uri="{FF2B5EF4-FFF2-40B4-BE49-F238E27FC236}">
                  <a16:creationId xmlns:a16="http://schemas.microsoft.com/office/drawing/2014/main" id="{00000000-0008-0000-0A00-000008D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Policies &amp; Procedures are in place to adequately monitor subcontractors/consultants.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756</xdr:row>
          <xdr:rowOff>19050</xdr:rowOff>
        </xdr:from>
        <xdr:to>
          <xdr:col>4</xdr:col>
          <xdr:colOff>266700</xdr:colOff>
          <xdr:row>758</xdr:row>
          <xdr:rowOff>50800</xdr:rowOff>
        </xdr:to>
        <xdr:sp macro="" textlink="">
          <xdr:nvSpPr>
            <xdr:cNvPr id="54537" name="Check Box 265" hidden="1">
              <a:extLst>
                <a:ext uri="{63B3BB69-23CF-44E3-9099-C40C66FF867C}">
                  <a14:compatExt spid="_x0000_s54537"/>
                </a:ext>
                <a:ext uri="{FF2B5EF4-FFF2-40B4-BE49-F238E27FC236}">
                  <a16:creationId xmlns:a16="http://schemas.microsoft.com/office/drawing/2014/main" id="{00000000-0008-0000-0A00-000009D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Read and reviewed contract Article 1, §1.4, including but not limited to the Mandated Clauses and the Standard Terms and Conditions required in subcontract/consultant agreements.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757</xdr:row>
          <xdr:rowOff>146050</xdr:rowOff>
        </xdr:from>
        <xdr:to>
          <xdr:col>2</xdr:col>
          <xdr:colOff>3695700</xdr:colOff>
          <xdr:row>759</xdr:row>
          <xdr:rowOff>57150</xdr:rowOff>
        </xdr:to>
        <xdr:sp macro="" textlink="">
          <xdr:nvSpPr>
            <xdr:cNvPr id="54538" name="Check Box 266" hidden="1">
              <a:extLst>
                <a:ext uri="{63B3BB69-23CF-44E3-9099-C40C66FF867C}">
                  <a14:compatExt spid="_x0000_s54538"/>
                </a:ext>
                <a:ext uri="{FF2B5EF4-FFF2-40B4-BE49-F238E27FC236}">
                  <a16:creationId xmlns:a16="http://schemas.microsoft.com/office/drawing/2014/main" id="{00000000-0008-0000-0A00-00000AD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Policies &amp; Procedures are in place to adequately monitor subcontractors/consultants.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756</xdr:row>
          <xdr:rowOff>19050</xdr:rowOff>
        </xdr:from>
        <xdr:to>
          <xdr:col>4</xdr:col>
          <xdr:colOff>266700</xdr:colOff>
          <xdr:row>758</xdr:row>
          <xdr:rowOff>50800</xdr:rowOff>
        </xdr:to>
        <xdr:sp macro="" textlink="">
          <xdr:nvSpPr>
            <xdr:cNvPr id="54539" name="Check Box 267" hidden="1">
              <a:extLst>
                <a:ext uri="{63B3BB69-23CF-44E3-9099-C40C66FF867C}">
                  <a14:compatExt spid="_x0000_s54539"/>
                </a:ext>
                <a:ext uri="{FF2B5EF4-FFF2-40B4-BE49-F238E27FC236}">
                  <a16:creationId xmlns:a16="http://schemas.microsoft.com/office/drawing/2014/main" id="{00000000-0008-0000-0A00-00000BD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Read and reviewed contract Article 1, §1.4, including but not limited to the Mandated Clauses and the Standard Terms and Conditions required in subcontract/consultant agreements.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757</xdr:row>
          <xdr:rowOff>146050</xdr:rowOff>
        </xdr:from>
        <xdr:to>
          <xdr:col>2</xdr:col>
          <xdr:colOff>3695700</xdr:colOff>
          <xdr:row>759</xdr:row>
          <xdr:rowOff>57150</xdr:rowOff>
        </xdr:to>
        <xdr:sp macro="" textlink="">
          <xdr:nvSpPr>
            <xdr:cNvPr id="54540" name="Check Box 268" hidden="1">
              <a:extLst>
                <a:ext uri="{63B3BB69-23CF-44E3-9099-C40C66FF867C}">
                  <a14:compatExt spid="_x0000_s54540"/>
                </a:ext>
                <a:ext uri="{FF2B5EF4-FFF2-40B4-BE49-F238E27FC236}">
                  <a16:creationId xmlns:a16="http://schemas.microsoft.com/office/drawing/2014/main" id="{00000000-0008-0000-0A00-00000CD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Policies &amp; Procedures are in place to adequately monitor subcontractors/consultants.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756</xdr:row>
          <xdr:rowOff>19050</xdr:rowOff>
        </xdr:from>
        <xdr:to>
          <xdr:col>4</xdr:col>
          <xdr:colOff>266700</xdr:colOff>
          <xdr:row>758</xdr:row>
          <xdr:rowOff>50800</xdr:rowOff>
        </xdr:to>
        <xdr:sp macro="" textlink="">
          <xdr:nvSpPr>
            <xdr:cNvPr id="54541" name="Check Box 269" hidden="1">
              <a:extLst>
                <a:ext uri="{63B3BB69-23CF-44E3-9099-C40C66FF867C}">
                  <a14:compatExt spid="_x0000_s54541"/>
                </a:ext>
                <a:ext uri="{FF2B5EF4-FFF2-40B4-BE49-F238E27FC236}">
                  <a16:creationId xmlns:a16="http://schemas.microsoft.com/office/drawing/2014/main" id="{00000000-0008-0000-0A00-00000DD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Read and reviewed contract Article 1, §1.4, including but not limited to the Mandated Clauses and the Standard Terms and Conditions required in subcontract/consultant agreements.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757</xdr:row>
          <xdr:rowOff>146050</xdr:rowOff>
        </xdr:from>
        <xdr:to>
          <xdr:col>2</xdr:col>
          <xdr:colOff>3695700</xdr:colOff>
          <xdr:row>759</xdr:row>
          <xdr:rowOff>57150</xdr:rowOff>
        </xdr:to>
        <xdr:sp macro="" textlink="">
          <xdr:nvSpPr>
            <xdr:cNvPr id="54542" name="Check Box 270" hidden="1">
              <a:extLst>
                <a:ext uri="{63B3BB69-23CF-44E3-9099-C40C66FF867C}">
                  <a14:compatExt spid="_x0000_s54542"/>
                </a:ext>
                <a:ext uri="{FF2B5EF4-FFF2-40B4-BE49-F238E27FC236}">
                  <a16:creationId xmlns:a16="http://schemas.microsoft.com/office/drawing/2014/main" id="{00000000-0008-0000-0A00-00000ED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Policies &amp; Procedures are in place to adequately monitor subcontractors/consultants.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756</xdr:row>
          <xdr:rowOff>19050</xdr:rowOff>
        </xdr:from>
        <xdr:to>
          <xdr:col>4</xdr:col>
          <xdr:colOff>266700</xdr:colOff>
          <xdr:row>758</xdr:row>
          <xdr:rowOff>50800</xdr:rowOff>
        </xdr:to>
        <xdr:sp macro="" textlink="">
          <xdr:nvSpPr>
            <xdr:cNvPr id="54543" name="Check Box 271" hidden="1">
              <a:extLst>
                <a:ext uri="{63B3BB69-23CF-44E3-9099-C40C66FF867C}">
                  <a14:compatExt spid="_x0000_s54543"/>
                </a:ext>
                <a:ext uri="{FF2B5EF4-FFF2-40B4-BE49-F238E27FC236}">
                  <a16:creationId xmlns:a16="http://schemas.microsoft.com/office/drawing/2014/main" id="{00000000-0008-0000-0A00-00000FD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Read and reviewed contract Article 1, §1.4, including but not limited to the Mandated Clauses and the Standard Terms and Conditions required in subcontract/consultant agreements.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757</xdr:row>
          <xdr:rowOff>146050</xdr:rowOff>
        </xdr:from>
        <xdr:to>
          <xdr:col>2</xdr:col>
          <xdr:colOff>3695700</xdr:colOff>
          <xdr:row>759</xdr:row>
          <xdr:rowOff>57150</xdr:rowOff>
        </xdr:to>
        <xdr:sp macro="" textlink="">
          <xdr:nvSpPr>
            <xdr:cNvPr id="54544" name="Check Box 272" hidden="1">
              <a:extLst>
                <a:ext uri="{63B3BB69-23CF-44E3-9099-C40C66FF867C}">
                  <a14:compatExt spid="_x0000_s54544"/>
                </a:ext>
                <a:ext uri="{FF2B5EF4-FFF2-40B4-BE49-F238E27FC236}">
                  <a16:creationId xmlns:a16="http://schemas.microsoft.com/office/drawing/2014/main" id="{00000000-0008-0000-0A00-000010D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Policies &amp; Procedures are in place to adequately monitor subcontractors/consultants.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756</xdr:row>
          <xdr:rowOff>19050</xdr:rowOff>
        </xdr:from>
        <xdr:to>
          <xdr:col>4</xdr:col>
          <xdr:colOff>266700</xdr:colOff>
          <xdr:row>758</xdr:row>
          <xdr:rowOff>50800</xdr:rowOff>
        </xdr:to>
        <xdr:sp macro="" textlink="">
          <xdr:nvSpPr>
            <xdr:cNvPr id="54545" name="Check Box 273" hidden="1">
              <a:extLst>
                <a:ext uri="{63B3BB69-23CF-44E3-9099-C40C66FF867C}">
                  <a14:compatExt spid="_x0000_s54545"/>
                </a:ext>
                <a:ext uri="{FF2B5EF4-FFF2-40B4-BE49-F238E27FC236}">
                  <a16:creationId xmlns:a16="http://schemas.microsoft.com/office/drawing/2014/main" id="{00000000-0008-0000-0A00-000011D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Read and reviewed contract Article 1, §1.4, including but not limited to the Mandated Clauses and the Standard Terms and Conditions required in subcontract/consultant agreements.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757</xdr:row>
          <xdr:rowOff>146050</xdr:rowOff>
        </xdr:from>
        <xdr:to>
          <xdr:col>2</xdr:col>
          <xdr:colOff>3695700</xdr:colOff>
          <xdr:row>759</xdr:row>
          <xdr:rowOff>57150</xdr:rowOff>
        </xdr:to>
        <xdr:sp macro="" textlink="">
          <xdr:nvSpPr>
            <xdr:cNvPr id="54546" name="Check Box 274" hidden="1">
              <a:extLst>
                <a:ext uri="{63B3BB69-23CF-44E3-9099-C40C66FF867C}">
                  <a14:compatExt spid="_x0000_s54546"/>
                </a:ext>
                <a:ext uri="{FF2B5EF4-FFF2-40B4-BE49-F238E27FC236}">
                  <a16:creationId xmlns:a16="http://schemas.microsoft.com/office/drawing/2014/main" id="{00000000-0008-0000-0A00-000012D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Policies &amp; Procedures are in place to adequately monitor subcontractors/consultants.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756</xdr:row>
          <xdr:rowOff>19050</xdr:rowOff>
        </xdr:from>
        <xdr:to>
          <xdr:col>4</xdr:col>
          <xdr:colOff>266700</xdr:colOff>
          <xdr:row>758</xdr:row>
          <xdr:rowOff>50800</xdr:rowOff>
        </xdr:to>
        <xdr:sp macro="" textlink="">
          <xdr:nvSpPr>
            <xdr:cNvPr id="54547" name="Check Box 275" hidden="1">
              <a:extLst>
                <a:ext uri="{63B3BB69-23CF-44E3-9099-C40C66FF867C}">
                  <a14:compatExt spid="_x0000_s54547"/>
                </a:ext>
                <a:ext uri="{FF2B5EF4-FFF2-40B4-BE49-F238E27FC236}">
                  <a16:creationId xmlns:a16="http://schemas.microsoft.com/office/drawing/2014/main" id="{00000000-0008-0000-0A00-000013D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Read and reviewed contract Article 1, §1.4, including but not limited to the Mandated Clauses and the Standard Terms and Conditions required in subcontract/consultant agreements.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757</xdr:row>
          <xdr:rowOff>146050</xdr:rowOff>
        </xdr:from>
        <xdr:to>
          <xdr:col>2</xdr:col>
          <xdr:colOff>3695700</xdr:colOff>
          <xdr:row>759</xdr:row>
          <xdr:rowOff>57150</xdr:rowOff>
        </xdr:to>
        <xdr:sp macro="" textlink="">
          <xdr:nvSpPr>
            <xdr:cNvPr id="54548" name="Check Box 276" hidden="1">
              <a:extLst>
                <a:ext uri="{63B3BB69-23CF-44E3-9099-C40C66FF867C}">
                  <a14:compatExt spid="_x0000_s54548"/>
                </a:ext>
                <a:ext uri="{FF2B5EF4-FFF2-40B4-BE49-F238E27FC236}">
                  <a16:creationId xmlns:a16="http://schemas.microsoft.com/office/drawing/2014/main" id="{00000000-0008-0000-0A00-000014D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Policies &amp; Procedures are in place to adequately monitor subcontractors/consultants.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756</xdr:row>
          <xdr:rowOff>19050</xdr:rowOff>
        </xdr:from>
        <xdr:to>
          <xdr:col>4</xdr:col>
          <xdr:colOff>266700</xdr:colOff>
          <xdr:row>758</xdr:row>
          <xdr:rowOff>50800</xdr:rowOff>
        </xdr:to>
        <xdr:sp macro="" textlink="">
          <xdr:nvSpPr>
            <xdr:cNvPr id="54549" name="Check Box 277" hidden="1">
              <a:extLst>
                <a:ext uri="{63B3BB69-23CF-44E3-9099-C40C66FF867C}">
                  <a14:compatExt spid="_x0000_s54549"/>
                </a:ext>
                <a:ext uri="{FF2B5EF4-FFF2-40B4-BE49-F238E27FC236}">
                  <a16:creationId xmlns:a16="http://schemas.microsoft.com/office/drawing/2014/main" id="{00000000-0008-0000-0A00-000015D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Read and reviewed contract Article 1, §1.4, including but not limited to the Mandated Clauses and the Standard Terms and Conditions required in subcontract/consultant agreements.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757</xdr:row>
          <xdr:rowOff>146050</xdr:rowOff>
        </xdr:from>
        <xdr:to>
          <xdr:col>2</xdr:col>
          <xdr:colOff>3695700</xdr:colOff>
          <xdr:row>759</xdr:row>
          <xdr:rowOff>57150</xdr:rowOff>
        </xdr:to>
        <xdr:sp macro="" textlink="">
          <xdr:nvSpPr>
            <xdr:cNvPr id="54550" name="Check Box 278" hidden="1">
              <a:extLst>
                <a:ext uri="{63B3BB69-23CF-44E3-9099-C40C66FF867C}">
                  <a14:compatExt spid="_x0000_s54550"/>
                </a:ext>
                <a:ext uri="{FF2B5EF4-FFF2-40B4-BE49-F238E27FC236}">
                  <a16:creationId xmlns:a16="http://schemas.microsoft.com/office/drawing/2014/main" id="{00000000-0008-0000-0A00-000016D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Policies &amp; Procedures are in place to adequately monitor subcontractors/consultants.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756</xdr:row>
          <xdr:rowOff>19050</xdr:rowOff>
        </xdr:from>
        <xdr:to>
          <xdr:col>4</xdr:col>
          <xdr:colOff>266700</xdr:colOff>
          <xdr:row>758</xdr:row>
          <xdr:rowOff>50800</xdr:rowOff>
        </xdr:to>
        <xdr:sp macro="" textlink="">
          <xdr:nvSpPr>
            <xdr:cNvPr id="54551" name="Check Box 279" hidden="1">
              <a:extLst>
                <a:ext uri="{63B3BB69-23CF-44E3-9099-C40C66FF867C}">
                  <a14:compatExt spid="_x0000_s54551"/>
                </a:ext>
                <a:ext uri="{FF2B5EF4-FFF2-40B4-BE49-F238E27FC236}">
                  <a16:creationId xmlns:a16="http://schemas.microsoft.com/office/drawing/2014/main" id="{00000000-0008-0000-0A00-000017D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Read and reviewed contract Article 1, §1.4, including but not limited to the Mandated Clauses and the Standard Terms and Conditions required in subcontract/consultant agreements.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757</xdr:row>
          <xdr:rowOff>146050</xdr:rowOff>
        </xdr:from>
        <xdr:to>
          <xdr:col>2</xdr:col>
          <xdr:colOff>3695700</xdr:colOff>
          <xdr:row>759</xdr:row>
          <xdr:rowOff>57150</xdr:rowOff>
        </xdr:to>
        <xdr:sp macro="" textlink="">
          <xdr:nvSpPr>
            <xdr:cNvPr id="54552" name="Check Box 280" hidden="1">
              <a:extLst>
                <a:ext uri="{63B3BB69-23CF-44E3-9099-C40C66FF867C}">
                  <a14:compatExt spid="_x0000_s54552"/>
                </a:ext>
                <a:ext uri="{FF2B5EF4-FFF2-40B4-BE49-F238E27FC236}">
                  <a16:creationId xmlns:a16="http://schemas.microsoft.com/office/drawing/2014/main" id="{00000000-0008-0000-0A00-000018D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Policies &amp; Procedures are in place to adequately monitor subcontractors/consultants.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811</xdr:row>
          <xdr:rowOff>19050</xdr:rowOff>
        </xdr:from>
        <xdr:to>
          <xdr:col>4</xdr:col>
          <xdr:colOff>266700</xdr:colOff>
          <xdr:row>813</xdr:row>
          <xdr:rowOff>50800</xdr:rowOff>
        </xdr:to>
        <xdr:sp macro="" textlink="">
          <xdr:nvSpPr>
            <xdr:cNvPr id="54553" name="Check Box 281" hidden="1">
              <a:extLst>
                <a:ext uri="{63B3BB69-23CF-44E3-9099-C40C66FF867C}">
                  <a14:compatExt spid="_x0000_s54553"/>
                </a:ext>
                <a:ext uri="{FF2B5EF4-FFF2-40B4-BE49-F238E27FC236}">
                  <a16:creationId xmlns:a16="http://schemas.microsoft.com/office/drawing/2014/main" id="{00000000-0008-0000-0A00-000019D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Read and reviewed contract Article 1, §1.4, including but not limited to the Mandated Clauses and the Standard Terms and Conditions required in subcontract/consultant agreements.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812</xdr:row>
          <xdr:rowOff>146050</xdr:rowOff>
        </xdr:from>
        <xdr:to>
          <xdr:col>2</xdr:col>
          <xdr:colOff>3695700</xdr:colOff>
          <xdr:row>814</xdr:row>
          <xdr:rowOff>57150</xdr:rowOff>
        </xdr:to>
        <xdr:sp macro="" textlink="">
          <xdr:nvSpPr>
            <xdr:cNvPr id="54554" name="Check Box 282" hidden="1">
              <a:extLst>
                <a:ext uri="{63B3BB69-23CF-44E3-9099-C40C66FF867C}">
                  <a14:compatExt spid="_x0000_s54554"/>
                </a:ext>
                <a:ext uri="{FF2B5EF4-FFF2-40B4-BE49-F238E27FC236}">
                  <a16:creationId xmlns:a16="http://schemas.microsoft.com/office/drawing/2014/main" id="{00000000-0008-0000-0A00-00001AD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Policies &amp; Procedures are in place to adequately monitor subcontractors/consultants.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811</xdr:row>
          <xdr:rowOff>19050</xdr:rowOff>
        </xdr:from>
        <xdr:to>
          <xdr:col>4</xdr:col>
          <xdr:colOff>266700</xdr:colOff>
          <xdr:row>813</xdr:row>
          <xdr:rowOff>50800</xdr:rowOff>
        </xdr:to>
        <xdr:sp macro="" textlink="">
          <xdr:nvSpPr>
            <xdr:cNvPr id="54555" name="Check Box 283" hidden="1">
              <a:extLst>
                <a:ext uri="{63B3BB69-23CF-44E3-9099-C40C66FF867C}">
                  <a14:compatExt spid="_x0000_s54555"/>
                </a:ext>
                <a:ext uri="{FF2B5EF4-FFF2-40B4-BE49-F238E27FC236}">
                  <a16:creationId xmlns:a16="http://schemas.microsoft.com/office/drawing/2014/main" id="{00000000-0008-0000-0A00-00001BD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Read and reviewed contract Article 1, §1.4, including but not limited to the Mandated Clauses and the Standard Terms and Conditions required in subcontract/consultant agreements.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812</xdr:row>
          <xdr:rowOff>146050</xdr:rowOff>
        </xdr:from>
        <xdr:to>
          <xdr:col>2</xdr:col>
          <xdr:colOff>3695700</xdr:colOff>
          <xdr:row>814</xdr:row>
          <xdr:rowOff>57150</xdr:rowOff>
        </xdr:to>
        <xdr:sp macro="" textlink="">
          <xdr:nvSpPr>
            <xdr:cNvPr id="54556" name="Check Box 284" hidden="1">
              <a:extLst>
                <a:ext uri="{63B3BB69-23CF-44E3-9099-C40C66FF867C}">
                  <a14:compatExt spid="_x0000_s54556"/>
                </a:ext>
                <a:ext uri="{FF2B5EF4-FFF2-40B4-BE49-F238E27FC236}">
                  <a16:creationId xmlns:a16="http://schemas.microsoft.com/office/drawing/2014/main" id="{00000000-0008-0000-0A00-00001CD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Policies &amp; Procedures are in place to adequately monitor subcontractors/consultants.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811</xdr:row>
          <xdr:rowOff>19050</xdr:rowOff>
        </xdr:from>
        <xdr:to>
          <xdr:col>4</xdr:col>
          <xdr:colOff>266700</xdr:colOff>
          <xdr:row>813</xdr:row>
          <xdr:rowOff>50800</xdr:rowOff>
        </xdr:to>
        <xdr:sp macro="" textlink="">
          <xdr:nvSpPr>
            <xdr:cNvPr id="54557" name="Check Box 285" hidden="1">
              <a:extLst>
                <a:ext uri="{63B3BB69-23CF-44E3-9099-C40C66FF867C}">
                  <a14:compatExt spid="_x0000_s54557"/>
                </a:ext>
                <a:ext uri="{FF2B5EF4-FFF2-40B4-BE49-F238E27FC236}">
                  <a16:creationId xmlns:a16="http://schemas.microsoft.com/office/drawing/2014/main" id="{00000000-0008-0000-0A00-00001DD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Read and reviewed contract Article 1, §1.4, including but not limited to the Mandated Clauses and the Standard Terms and Conditions required in subcontract/consultant agreements.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812</xdr:row>
          <xdr:rowOff>146050</xdr:rowOff>
        </xdr:from>
        <xdr:to>
          <xdr:col>2</xdr:col>
          <xdr:colOff>3695700</xdr:colOff>
          <xdr:row>814</xdr:row>
          <xdr:rowOff>57150</xdr:rowOff>
        </xdr:to>
        <xdr:sp macro="" textlink="">
          <xdr:nvSpPr>
            <xdr:cNvPr id="54558" name="Check Box 286" hidden="1">
              <a:extLst>
                <a:ext uri="{63B3BB69-23CF-44E3-9099-C40C66FF867C}">
                  <a14:compatExt spid="_x0000_s54558"/>
                </a:ext>
                <a:ext uri="{FF2B5EF4-FFF2-40B4-BE49-F238E27FC236}">
                  <a16:creationId xmlns:a16="http://schemas.microsoft.com/office/drawing/2014/main" id="{00000000-0008-0000-0A00-00001ED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Policies &amp; Procedures are in place to adequately monitor subcontractors/consultants.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811</xdr:row>
          <xdr:rowOff>19050</xdr:rowOff>
        </xdr:from>
        <xdr:to>
          <xdr:col>4</xdr:col>
          <xdr:colOff>266700</xdr:colOff>
          <xdr:row>813</xdr:row>
          <xdr:rowOff>50800</xdr:rowOff>
        </xdr:to>
        <xdr:sp macro="" textlink="">
          <xdr:nvSpPr>
            <xdr:cNvPr id="54559" name="Check Box 287" hidden="1">
              <a:extLst>
                <a:ext uri="{63B3BB69-23CF-44E3-9099-C40C66FF867C}">
                  <a14:compatExt spid="_x0000_s54559"/>
                </a:ext>
                <a:ext uri="{FF2B5EF4-FFF2-40B4-BE49-F238E27FC236}">
                  <a16:creationId xmlns:a16="http://schemas.microsoft.com/office/drawing/2014/main" id="{00000000-0008-0000-0A00-00001FD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Read and reviewed contract Article 1, §1.4, including but not limited to the Mandated Clauses and the Standard Terms and Conditions required in subcontract/consultant agreements.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812</xdr:row>
          <xdr:rowOff>146050</xdr:rowOff>
        </xdr:from>
        <xdr:to>
          <xdr:col>2</xdr:col>
          <xdr:colOff>3695700</xdr:colOff>
          <xdr:row>814</xdr:row>
          <xdr:rowOff>57150</xdr:rowOff>
        </xdr:to>
        <xdr:sp macro="" textlink="">
          <xdr:nvSpPr>
            <xdr:cNvPr id="54560" name="Check Box 288" hidden="1">
              <a:extLst>
                <a:ext uri="{63B3BB69-23CF-44E3-9099-C40C66FF867C}">
                  <a14:compatExt spid="_x0000_s54560"/>
                </a:ext>
                <a:ext uri="{FF2B5EF4-FFF2-40B4-BE49-F238E27FC236}">
                  <a16:creationId xmlns:a16="http://schemas.microsoft.com/office/drawing/2014/main" id="{00000000-0008-0000-0A00-000020D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Policies &amp; Procedures are in place to adequately monitor subcontractors/consultants.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811</xdr:row>
          <xdr:rowOff>19050</xdr:rowOff>
        </xdr:from>
        <xdr:to>
          <xdr:col>4</xdr:col>
          <xdr:colOff>266700</xdr:colOff>
          <xdr:row>813</xdr:row>
          <xdr:rowOff>50800</xdr:rowOff>
        </xdr:to>
        <xdr:sp macro="" textlink="">
          <xdr:nvSpPr>
            <xdr:cNvPr id="54561" name="Check Box 289" hidden="1">
              <a:extLst>
                <a:ext uri="{63B3BB69-23CF-44E3-9099-C40C66FF867C}">
                  <a14:compatExt spid="_x0000_s54561"/>
                </a:ext>
                <a:ext uri="{FF2B5EF4-FFF2-40B4-BE49-F238E27FC236}">
                  <a16:creationId xmlns:a16="http://schemas.microsoft.com/office/drawing/2014/main" id="{00000000-0008-0000-0A00-000021D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Read and reviewed contract Article 1, §1.4, including but not limited to the Mandated Clauses and the Standard Terms and Conditions required in subcontract/consultant agreements.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812</xdr:row>
          <xdr:rowOff>146050</xdr:rowOff>
        </xdr:from>
        <xdr:to>
          <xdr:col>2</xdr:col>
          <xdr:colOff>3695700</xdr:colOff>
          <xdr:row>814</xdr:row>
          <xdr:rowOff>57150</xdr:rowOff>
        </xdr:to>
        <xdr:sp macro="" textlink="">
          <xdr:nvSpPr>
            <xdr:cNvPr id="54562" name="Check Box 290" hidden="1">
              <a:extLst>
                <a:ext uri="{63B3BB69-23CF-44E3-9099-C40C66FF867C}">
                  <a14:compatExt spid="_x0000_s54562"/>
                </a:ext>
                <a:ext uri="{FF2B5EF4-FFF2-40B4-BE49-F238E27FC236}">
                  <a16:creationId xmlns:a16="http://schemas.microsoft.com/office/drawing/2014/main" id="{00000000-0008-0000-0A00-000022D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Policies &amp; Procedures are in place to adequately monitor subcontractors/consultants.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811</xdr:row>
          <xdr:rowOff>19050</xdr:rowOff>
        </xdr:from>
        <xdr:to>
          <xdr:col>4</xdr:col>
          <xdr:colOff>266700</xdr:colOff>
          <xdr:row>813</xdr:row>
          <xdr:rowOff>50800</xdr:rowOff>
        </xdr:to>
        <xdr:sp macro="" textlink="">
          <xdr:nvSpPr>
            <xdr:cNvPr id="54563" name="Check Box 291" hidden="1">
              <a:extLst>
                <a:ext uri="{63B3BB69-23CF-44E3-9099-C40C66FF867C}">
                  <a14:compatExt spid="_x0000_s54563"/>
                </a:ext>
                <a:ext uri="{FF2B5EF4-FFF2-40B4-BE49-F238E27FC236}">
                  <a16:creationId xmlns:a16="http://schemas.microsoft.com/office/drawing/2014/main" id="{00000000-0008-0000-0A00-000023D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Read and reviewed contract Article 1, §1.4, including but not limited to the Mandated Clauses and the Standard Terms and Conditions required in subcontract/consultant agreements.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812</xdr:row>
          <xdr:rowOff>146050</xdr:rowOff>
        </xdr:from>
        <xdr:to>
          <xdr:col>2</xdr:col>
          <xdr:colOff>3695700</xdr:colOff>
          <xdr:row>814</xdr:row>
          <xdr:rowOff>57150</xdr:rowOff>
        </xdr:to>
        <xdr:sp macro="" textlink="">
          <xdr:nvSpPr>
            <xdr:cNvPr id="54564" name="Check Box 292" hidden="1">
              <a:extLst>
                <a:ext uri="{63B3BB69-23CF-44E3-9099-C40C66FF867C}">
                  <a14:compatExt spid="_x0000_s54564"/>
                </a:ext>
                <a:ext uri="{FF2B5EF4-FFF2-40B4-BE49-F238E27FC236}">
                  <a16:creationId xmlns:a16="http://schemas.microsoft.com/office/drawing/2014/main" id="{00000000-0008-0000-0A00-000024D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Policies &amp; Procedures are in place to adequately monitor subcontractors/consultants.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811</xdr:row>
          <xdr:rowOff>19050</xdr:rowOff>
        </xdr:from>
        <xdr:to>
          <xdr:col>4</xdr:col>
          <xdr:colOff>266700</xdr:colOff>
          <xdr:row>813</xdr:row>
          <xdr:rowOff>50800</xdr:rowOff>
        </xdr:to>
        <xdr:sp macro="" textlink="">
          <xdr:nvSpPr>
            <xdr:cNvPr id="54565" name="Check Box 293" hidden="1">
              <a:extLst>
                <a:ext uri="{63B3BB69-23CF-44E3-9099-C40C66FF867C}">
                  <a14:compatExt spid="_x0000_s54565"/>
                </a:ext>
                <a:ext uri="{FF2B5EF4-FFF2-40B4-BE49-F238E27FC236}">
                  <a16:creationId xmlns:a16="http://schemas.microsoft.com/office/drawing/2014/main" id="{00000000-0008-0000-0A00-000025D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Read and reviewed contract Article 1, §1.4, including but not limited to the Mandated Clauses and the Standard Terms and Conditions required in subcontract/consultant agreements.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812</xdr:row>
          <xdr:rowOff>146050</xdr:rowOff>
        </xdr:from>
        <xdr:to>
          <xdr:col>2</xdr:col>
          <xdr:colOff>3695700</xdr:colOff>
          <xdr:row>814</xdr:row>
          <xdr:rowOff>57150</xdr:rowOff>
        </xdr:to>
        <xdr:sp macro="" textlink="">
          <xdr:nvSpPr>
            <xdr:cNvPr id="54566" name="Check Box 294" hidden="1">
              <a:extLst>
                <a:ext uri="{63B3BB69-23CF-44E3-9099-C40C66FF867C}">
                  <a14:compatExt spid="_x0000_s54566"/>
                </a:ext>
                <a:ext uri="{FF2B5EF4-FFF2-40B4-BE49-F238E27FC236}">
                  <a16:creationId xmlns:a16="http://schemas.microsoft.com/office/drawing/2014/main" id="{00000000-0008-0000-0A00-000026D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Policies &amp; Procedures are in place to adequately monitor subcontractors/consultants.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811</xdr:row>
          <xdr:rowOff>19050</xdr:rowOff>
        </xdr:from>
        <xdr:to>
          <xdr:col>4</xdr:col>
          <xdr:colOff>266700</xdr:colOff>
          <xdr:row>813</xdr:row>
          <xdr:rowOff>50800</xdr:rowOff>
        </xdr:to>
        <xdr:sp macro="" textlink="">
          <xdr:nvSpPr>
            <xdr:cNvPr id="54567" name="Check Box 295" hidden="1">
              <a:extLst>
                <a:ext uri="{63B3BB69-23CF-44E3-9099-C40C66FF867C}">
                  <a14:compatExt spid="_x0000_s54567"/>
                </a:ext>
                <a:ext uri="{FF2B5EF4-FFF2-40B4-BE49-F238E27FC236}">
                  <a16:creationId xmlns:a16="http://schemas.microsoft.com/office/drawing/2014/main" id="{00000000-0008-0000-0A00-000027D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Read and reviewed contract Article 1, §1.4, including but not limited to the Mandated Clauses and the Standard Terms and Conditions required in subcontract/consultant agreements.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812</xdr:row>
          <xdr:rowOff>146050</xdr:rowOff>
        </xdr:from>
        <xdr:to>
          <xdr:col>2</xdr:col>
          <xdr:colOff>3695700</xdr:colOff>
          <xdr:row>814</xdr:row>
          <xdr:rowOff>57150</xdr:rowOff>
        </xdr:to>
        <xdr:sp macro="" textlink="">
          <xdr:nvSpPr>
            <xdr:cNvPr id="54568" name="Check Box 296" hidden="1">
              <a:extLst>
                <a:ext uri="{63B3BB69-23CF-44E3-9099-C40C66FF867C}">
                  <a14:compatExt spid="_x0000_s54568"/>
                </a:ext>
                <a:ext uri="{FF2B5EF4-FFF2-40B4-BE49-F238E27FC236}">
                  <a16:creationId xmlns:a16="http://schemas.microsoft.com/office/drawing/2014/main" id="{00000000-0008-0000-0A00-000028D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Policies &amp; Procedures are in place to adequately monitor subcontractors/consultants.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811</xdr:row>
          <xdr:rowOff>19050</xdr:rowOff>
        </xdr:from>
        <xdr:to>
          <xdr:col>4</xdr:col>
          <xdr:colOff>266700</xdr:colOff>
          <xdr:row>813</xdr:row>
          <xdr:rowOff>50800</xdr:rowOff>
        </xdr:to>
        <xdr:sp macro="" textlink="">
          <xdr:nvSpPr>
            <xdr:cNvPr id="54569" name="Check Box 297" hidden="1">
              <a:extLst>
                <a:ext uri="{63B3BB69-23CF-44E3-9099-C40C66FF867C}">
                  <a14:compatExt spid="_x0000_s54569"/>
                </a:ext>
                <a:ext uri="{FF2B5EF4-FFF2-40B4-BE49-F238E27FC236}">
                  <a16:creationId xmlns:a16="http://schemas.microsoft.com/office/drawing/2014/main" id="{00000000-0008-0000-0A00-000029D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Read and reviewed contract Article 1, §1.4, including but not limited to the Mandated Clauses and the Standard Terms and Conditions required in subcontract/consultant agreements.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812</xdr:row>
          <xdr:rowOff>146050</xdr:rowOff>
        </xdr:from>
        <xdr:to>
          <xdr:col>2</xdr:col>
          <xdr:colOff>3695700</xdr:colOff>
          <xdr:row>814</xdr:row>
          <xdr:rowOff>57150</xdr:rowOff>
        </xdr:to>
        <xdr:sp macro="" textlink="">
          <xdr:nvSpPr>
            <xdr:cNvPr id="54570" name="Check Box 298" hidden="1">
              <a:extLst>
                <a:ext uri="{63B3BB69-23CF-44E3-9099-C40C66FF867C}">
                  <a14:compatExt spid="_x0000_s54570"/>
                </a:ext>
                <a:ext uri="{FF2B5EF4-FFF2-40B4-BE49-F238E27FC236}">
                  <a16:creationId xmlns:a16="http://schemas.microsoft.com/office/drawing/2014/main" id="{00000000-0008-0000-0A00-00002AD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Policies &amp; Procedures are in place to adequately monitor subcontractors/consultants.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811</xdr:row>
          <xdr:rowOff>19050</xdr:rowOff>
        </xdr:from>
        <xdr:to>
          <xdr:col>4</xdr:col>
          <xdr:colOff>266700</xdr:colOff>
          <xdr:row>813</xdr:row>
          <xdr:rowOff>50800</xdr:rowOff>
        </xdr:to>
        <xdr:sp macro="" textlink="">
          <xdr:nvSpPr>
            <xdr:cNvPr id="54571" name="Check Box 299" hidden="1">
              <a:extLst>
                <a:ext uri="{63B3BB69-23CF-44E3-9099-C40C66FF867C}">
                  <a14:compatExt spid="_x0000_s54571"/>
                </a:ext>
                <a:ext uri="{FF2B5EF4-FFF2-40B4-BE49-F238E27FC236}">
                  <a16:creationId xmlns:a16="http://schemas.microsoft.com/office/drawing/2014/main" id="{00000000-0008-0000-0A00-00002BD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Read and reviewed contract Article 1, §1.4, including but not limited to the Mandated Clauses and the Standard Terms and Conditions required in subcontract/consultant agreements.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812</xdr:row>
          <xdr:rowOff>146050</xdr:rowOff>
        </xdr:from>
        <xdr:to>
          <xdr:col>2</xdr:col>
          <xdr:colOff>3695700</xdr:colOff>
          <xdr:row>814</xdr:row>
          <xdr:rowOff>57150</xdr:rowOff>
        </xdr:to>
        <xdr:sp macro="" textlink="">
          <xdr:nvSpPr>
            <xdr:cNvPr id="54572" name="Check Box 300" hidden="1">
              <a:extLst>
                <a:ext uri="{63B3BB69-23CF-44E3-9099-C40C66FF867C}">
                  <a14:compatExt spid="_x0000_s54572"/>
                </a:ext>
                <a:ext uri="{FF2B5EF4-FFF2-40B4-BE49-F238E27FC236}">
                  <a16:creationId xmlns:a16="http://schemas.microsoft.com/office/drawing/2014/main" id="{00000000-0008-0000-0A00-00002CD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Policies &amp; Procedures are in place to adequately monitor subcontractors/consultants.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811</xdr:row>
          <xdr:rowOff>19050</xdr:rowOff>
        </xdr:from>
        <xdr:to>
          <xdr:col>4</xdr:col>
          <xdr:colOff>266700</xdr:colOff>
          <xdr:row>813</xdr:row>
          <xdr:rowOff>50800</xdr:rowOff>
        </xdr:to>
        <xdr:sp macro="" textlink="">
          <xdr:nvSpPr>
            <xdr:cNvPr id="54573" name="Check Box 301" hidden="1">
              <a:extLst>
                <a:ext uri="{63B3BB69-23CF-44E3-9099-C40C66FF867C}">
                  <a14:compatExt spid="_x0000_s54573"/>
                </a:ext>
                <a:ext uri="{FF2B5EF4-FFF2-40B4-BE49-F238E27FC236}">
                  <a16:creationId xmlns:a16="http://schemas.microsoft.com/office/drawing/2014/main" id="{00000000-0008-0000-0A00-00002DD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Read and reviewed contract Article 1, §1.4, including but not limited to the Mandated Clauses and the Standard Terms and Conditions required in subcontract/consultant agreements.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812</xdr:row>
          <xdr:rowOff>146050</xdr:rowOff>
        </xdr:from>
        <xdr:to>
          <xdr:col>2</xdr:col>
          <xdr:colOff>3695700</xdr:colOff>
          <xdr:row>814</xdr:row>
          <xdr:rowOff>57150</xdr:rowOff>
        </xdr:to>
        <xdr:sp macro="" textlink="">
          <xdr:nvSpPr>
            <xdr:cNvPr id="54574" name="Check Box 302" hidden="1">
              <a:extLst>
                <a:ext uri="{63B3BB69-23CF-44E3-9099-C40C66FF867C}">
                  <a14:compatExt spid="_x0000_s54574"/>
                </a:ext>
                <a:ext uri="{FF2B5EF4-FFF2-40B4-BE49-F238E27FC236}">
                  <a16:creationId xmlns:a16="http://schemas.microsoft.com/office/drawing/2014/main" id="{00000000-0008-0000-0A00-00002ED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Policies &amp; Procedures are in place to adequately monitor subcontractors/consultants.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811</xdr:row>
          <xdr:rowOff>19050</xdr:rowOff>
        </xdr:from>
        <xdr:to>
          <xdr:col>4</xdr:col>
          <xdr:colOff>266700</xdr:colOff>
          <xdr:row>813</xdr:row>
          <xdr:rowOff>50800</xdr:rowOff>
        </xdr:to>
        <xdr:sp macro="" textlink="">
          <xdr:nvSpPr>
            <xdr:cNvPr id="54575" name="Check Box 303" hidden="1">
              <a:extLst>
                <a:ext uri="{63B3BB69-23CF-44E3-9099-C40C66FF867C}">
                  <a14:compatExt spid="_x0000_s54575"/>
                </a:ext>
                <a:ext uri="{FF2B5EF4-FFF2-40B4-BE49-F238E27FC236}">
                  <a16:creationId xmlns:a16="http://schemas.microsoft.com/office/drawing/2014/main" id="{00000000-0008-0000-0A00-00002FD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Read and reviewed contract Article 1, §1.4, including but not limited to the Mandated Clauses and the Standard Terms and Conditions required in subcontract/consultant agreements.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812</xdr:row>
          <xdr:rowOff>146050</xdr:rowOff>
        </xdr:from>
        <xdr:to>
          <xdr:col>2</xdr:col>
          <xdr:colOff>3695700</xdr:colOff>
          <xdr:row>814</xdr:row>
          <xdr:rowOff>57150</xdr:rowOff>
        </xdr:to>
        <xdr:sp macro="" textlink="">
          <xdr:nvSpPr>
            <xdr:cNvPr id="54576" name="Check Box 304" hidden="1">
              <a:extLst>
                <a:ext uri="{63B3BB69-23CF-44E3-9099-C40C66FF867C}">
                  <a14:compatExt spid="_x0000_s54576"/>
                </a:ext>
                <a:ext uri="{FF2B5EF4-FFF2-40B4-BE49-F238E27FC236}">
                  <a16:creationId xmlns:a16="http://schemas.microsoft.com/office/drawing/2014/main" id="{00000000-0008-0000-0A00-000030D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Policies &amp; Procedures are in place to adequately monitor subcontractors/consultants.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811</xdr:row>
          <xdr:rowOff>19050</xdr:rowOff>
        </xdr:from>
        <xdr:to>
          <xdr:col>4</xdr:col>
          <xdr:colOff>266700</xdr:colOff>
          <xdr:row>813</xdr:row>
          <xdr:rowOff>50800</xdr:rowOff>
        </xdr:to>
        <xdr:sp macro="" textlink="">
          <xdr:nvSpPr>
            <xdr:cNvPr id="54577" name="Check Box 305" hidden="1">
              <a:extLst>
                <a:ext uri="{63B3BB69-23CF-44E3-9099-C40C66FF867C}">
                  <a14:compatExt spid="_x0000_s54577"/>
                </a:ext>
                <a:ext uri="{FF2B5EF4-FFF2-40B4-BE49-F238E27FC236}">
                  <a16:creationId xmlns:a16="http://schemas.microsoft.com/office/drawing/2014/main" id="{00000000-0008-0000-0A00-000031D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Read and reviewed contract Article 1, §1.4, including but not limited to the Mandated Clauses and the Standard Terms and Conditions required in subcontract/consultant agreements.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812</xdr:row>
          <xdr:rowOff>146050</xdr:rowOff>
        </xdr:from>
        <xdr:to>
          <xdr:col>2</xdr:col>
          <xdr:colOff>3695700</xdr:colOff>
          <xdr:row>814</xdr:row>
          <xdr:rowOff>57150</xdr:rowOff>
        </xdr:to>
        <xdr:sp macro="" textlink="">
          <xdr:nvSpPr>
            <xdr:cNvPr id="54578" name="Check Box 306" hidden="1">
              <a:extLst>
                <a:ext uri="{63B3BB69-23CF-44E3-9099-C40C66FF867C}">
                  <a14:compatExt spid="_x0000_s54578"/>
                </a:ext>
                <a:ext uri="{FF2B5EF4-FFF2-40B4-BE49-F238E27FC236}">
                  <a16:creationId xmlns:a16="http://schemas.microsoft.com/office/drawing/2014/main" id="{00000000-0008-0000-0A00-000032D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Policies &amp; Procedures are in place to adequately monitor subcontractors/consultants.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811</xdr:row>
          <xdr:rowOff>19050</xdr:rowOff>
        </xdr:from>
        <xdr:to>
          <xdr:col>4</xdr:col>
          <xdr:colOff>266700</xdr:colOff>
          <xdr:row>813</xdr:row>
          <xdr:rowOff>50800</xdr:rowOff>
        </xdr:to>
        <xdr:sp macro="" textlink="">
          <xdr:nvSpPr>
            <xdr:cNvPr id="54579" name="Check Box 307" hidden="1">
              <a:extLst>
                <a:ext uri="{63B3BB69-23CF-44E3-9099-C40C66FF867C}">
                  <a14:compatExt spid="_x0000_s54579"/>
                </a:ext>
                <a:ext uri="{FF2B5EF4-FFF2-40B4-BE49-F238E27FC236}">
                  <a16:creationId xmlns:a16="http://schemas.microsoft.com/office/drawing/2014/main" id="{00000000-0008-0000-0A00-000033D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Read and reviewed contract Article 1, §1.4, including but not limited to the Mandated Clauses and the Standard Terms and Conditions required in subcontract/consultant agreements.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812</xdr:row>
          <xdr:rowOff>146050</xdr:rowOff>
        </xdr:from>
        <xdr:to>
          <xdr:col>2</xdr:col>
          <xdr:colOff>3695700</xdr:colOff>
          <xdr:row>814</xdr:row>
          <xdr:rowOff>57150</xdr:rowOff>
        </xdr:to>
        <xdr:sp macro="" textlink="">
          <xdr:nvSpPr>
            <xdr:cNvPr id="54580" name="Check Box 308" hidden="1">
              <a:extLst>
                <a:ext uri="{63B3BB69-23CF-44E3-9099-C40C66FF867C}">
                  <a14:compatExt spid="_x0000_s54580"/>
                </a:ext>
                <a:ext uri="{FF2B5EF4-FFF2-40B4-BE49-F238E27FC236}">
                  <a16:creationId xmlns:a16="http://schemas.microsoft.com/office/drawing/2014/main" id="{00000000-0008-0000-0A00-000034D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Policies &amp; Procedures are in place to adequately monitor subcontractors/consultants.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866</xdr:row>
          <xdr:rowOff>19050</xdr:rowOff>
        </xdr:from>
        <xdr:to>
          <xdr:col>4</xdr:col>
          <xdr:colOff>266700</xdr:colOff>
          <xdr:row>868</xdr:row>
          <xdr:rowOff>50800</xdr:rowOff>
        </xdr:to>
        <xdr:sp macro="" textlink="">
          <xdr:nvSpPr>
            <xdr:cNvPr id="54581" name="Check Box 309" hidden="1">
              <a:extLst>
                <a:ext uri="{63B3BB69-23CF-44E3-9099-C40C66FF867C}">
                  <a14:compatExt spid="_x0000_s54581"/>
                </a:ext>
                <a:ext uri="{FF2B5EF4-FFF2-40B4-BE49-F238E27FC236}">
                  <a16:creationId xmlns:a16="http://schemas.microsoft.com/office/drawing/2014/main" id="{00000000-0008-0000-0A00-000035D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Read and reviewed contract Article 1, §1.4, including but not limited to the Mandated Clauses and the Standard Terms and Conditions required in subcontract/consultant agreements.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867</xdr:row>
          <xdr:rowOff>146050</xdr:rowOff>
        </xdr:from>
        <xdr:to>
          <xdr:col>2</xdr:col>
          <xdr:colOff>3695700</xdr:colOff>
          <xdr:row>869</xdr:row>
          <xdr:rowOff>57150</xdr:rowOff>
        </xdr:to>
        <xdr:sp macro="" textlink="">
          <xdr:nvSpPr>
            <xdr:cNvPr id="54582" name="Check Box 310" hidden="1">
              <a:extLst>
                <a:ext uri="{63B3BB69-23CF-44E3-9099-C40C66FF867C}">
                  <a14:compatExt spid="_x0000_s54582"/>
                </a:ext>
                <a:ext uri="{FF2B5EF4-FFF2-40B4-BE49-F238E27FC236}">
                  <a16:creationId xmlns:a16="http://schemas.microsoft.com/office/drawing/2014/main" id="{00000000-0008-0000-0A00-000036D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Policies &amp; Procedures are in place to adequately monitor subcontractors/consultants.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866</xdr:row>
          <xdr:rowOff>19050</xdr:rowOff>
        </xdr:from>
        <xdr:to>
          <xdr:col>4</xdr:col>
          <xdr:colOff>266700</xdr:colOff>
          <xdr:row>868</xdr:row>
          <xdr:rowOff>50800</xdr:rowOff>
        </xdr:to>
        <xdr:sp macro="" textlink="">
          <xdr:nvSpPr>
            <xdr:cNvPr id="54583" name="Check Box 311" hidden="1">
              <a:extLst>
                <a:ext uri="{63B3BB69-23CF-44E3-9099-C40C66FF867C}">
                  <a14:compatExt spid="_x0000_s54583"/>
                </a:ext>
                <a:ext uri="{FF2B5EF4-FFF2-40B4-BE49-F238E27FC236}">
                  <a16:creationId xmlns:a16="http://schemas.microsoft.com/office/drawing/2014/main" id="{00000000-0008-0000-0A00-000037D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Read and reviewed contract Article 1, §1.4, including but not limited to the Mandated Clauses and the Standard Terms and Conditions required in subcontract/consultant agreements.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867</xdr:row>
          <xdr:rowOff>146050</xdr:rowOff>
        </xdr:from>
        <xdr:to>
          <xdr:col>2</xdr:col>
          <xdr:colOff>3695700</xdr:colOff>
          <xdr:row>869</xdr:row>
          <xdr:rowOff>57150</xdr:rowOff>
        </xdr:to>
        <xdr:sp macro="" textlink="">
          <xdr:nvSpPr>
            <xdr:cNvPr id="54584" name="Check Box 312" hidden="1">
              <a:extLst>
                <a:ext uri="{63B3BB69-23CF-44E3-9099-C40C66FF867C}">
                  <a14:compatExt spid="_x0000_s54584"/>
                </a:ext>
                <a:ext uri="{FF2B5EF4-FFF2-40B4-BE49-F238E27FC236}">
                  <a16:creationId xmlns:a16="http://schemas.microsoft.com/office/drawing/2014/main" id="{00000000-0008-0000-0A00-000038D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Policies &amp; Procedures are in place to adequately monitor subcontractors/consultants.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866</xdr:row>
          <xdr:rowOff>19050</xdr:rowOff>
        </xdr:from>
        <xdr:to>
          <xdr:col>4</xdr:col>
          <xdr:colOff>266700</xdr:colOff>
          <xdr:row>868</xdr:row>
          <xdr:rowOff>50800</xdr:rowOff>
        </xdr:to>
        <xdr:sp macro="" textlink="">
          <xdr:nvSpPr>
            <xdr:cNvPr id="54585" name="Check Box 313" hidden="1">
              <a:extLst>
                <a:ext uri="{63B3BB69-23CF-44E3-9099-C40C66FF867C}">
                  <a14:compatExt spid="_x0000_s54585"/>
                </a:ext>
                <a:ext uri="{FF2B5EF4-FFF2-40B4-BE49-F238E27FC236}">
                  <a16:creationId xmlns:a16="http://schemas.microsoft.com/office/drawing/2014/main" id="{00000000-0008-0000-0A00-000039D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Read and reviewed contract Article 1, §1.4, including but not limited to the Mandated Clauses and the Standard Terms and Conditions required in subcontract/consultant agreements.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867</xdr:row>
          <xdr:rowOff>146050</xdr:rowOff>
        </xdr:from>
        <xdr:to>
          <xdr:col>2</xdr:col>
          <xdr:colOff>3695700</xdr:colOff>
          <xdr:row>869</xdr:row>
          <xdr:rowOff>57150</xdr:rowOff>
        </xdr:to>
        <xdr:sp macro="" textlink="">
          <xdr:nvSpPr>
            <xdr:cNvPr id="54586" name="Check Box 314" hidden="1">
              <a:extLst>
                <a:ext uri="{63B3BB69-23CF-44E3-9099-C40C66FF867C}">
                  <a14:compatExt spid="_x0000_s54586"/>
                </a:ext>
                <a:ext uri="{FF2B5EF4-FFF2-40B4-BE49-F238E27FC236}">
                  <a16:creationId xmlns:a16="http://schemas.microsoft.com/office/drawing/2014/main" id="{00000000-0008-0000-0A00-00003AD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Policies &amp; Procedures are in place to adequately monitor subcontractors/consultants.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866</xdr:row>
          <xdr:rowOff>19050</xdr:rowOff>
        </xdr:from>
        <xdr:to>
          <xdr:col>4</xdr:col>
          <xdr:colOff>266700</xdr:colOff>
          <xdr:row>868</xdr:row>
          <xdr:rowOff>50800</xdr:rowOff>
        </xdr:to>
        <xdr:sp macro="" textlink="">
          <xdr:nvSpPr>
            <xdr:cNvPr id="54587" name="Check Box 315" hidden="1">
              <a:extLst>
                <a:ext uri="{63B3BB69-23CF-44E3-9099-C40C66FF867C}">
                  <a14:compatExt spid="_x0000_s54587"/>
                </a:ext>
                <a:ext uri="{FF2B5EF4-FFF2-40B4-BE49-F238E27FC236}">
                  <a16:creationId xmlns:a16="http://schemas.microsoft.com/office/drawing/2014/main" id="{00000000-0008-0000-0A00-00003BD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Read and reviewed contract Article 1, §1.4, including but not limited to the Mandated Clauses and the Standard Terms and Conditions required in subcontract/consultant agreements.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867</xdr:row>
          <xdr:rowOff>146050</xdr:rowOff>
        </xdr:from>
        <xdr:to>
          <xdr:col>2</xdr:col>
          <xdr:colOff>3695700</xdr:colOff>
          <xdr:row>869</xdr:row>
          <xdr:rowOff>57150</xdr:rowOff>
        </xdr:to>
        <xdr:sp macro="" textlink="">
          <xdr:nvSpPr>
            <xdr:cNvPr id="54588" name="Check Box 316" hidden="1">
              <a:extLst>
                <a:ext uri="{63B3BB69-23CF-44E3-9099-C40C66FF867C}">
                  <a14:compatExt spid="_x0000_s54588"/>
                </a:ext>
                <a:ext uri="{FF2B5EF4-FFF2-40B4-BE49-F238E27FC236}">
                  <a16:creationId xmlns:a16="http://schemas.microsoft.com/office/drawing/2014/main" id="{00000000-0008-0000-0A00-00003CD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Policies &amp; Procedures are in place to adequately monitor subcontractors/consultants.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866</xdr:row>
          <xdr:rowOff>19050</xdr:rowOff>
        </xdr:from>
        <xdr:to>
          <xdr:col>4</xdr:col>
          <xdr:colOff>266700</xdr:colOff>
          <xdr:row>868</xdr:row>
          <xdr:rowOff>50800</xdr:rowOff>
        </xdr:to>
        <xdr:sp macro="" textlink="">
          <xdr:nvSpPr>
            <xdr:cNvPr id="54589" name="Check Box 317" hidden="1">
              <a:extLst>
                <a:ext uri="{63B3BB69-23CF-44E3-9099-C40C66FF867C}">
                  <a14:compatExt spid="_x0000_s54589"/>
                </a:ext>
                <a:ext uri="{FF2B5EF4-FFF2-40B4-BE49-F238E27FC236}">
                  <a16:creationId xmlns:a16="http://schemas.microsoft.com/office/drawing/2014/main" id="{00000000-0008-0000-0A00-00003DD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Read and reviewed contract Article 1, §1.4, including but not limited to the Mandated Clauses and the Standard Terms and Conditions required in subcontract/consultant agreements.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867</xdr:row>
          <xdr:rowOff>146050</xdr:rowOff>
        </xdr:from>
        <xdr:to>
          <xdr:col>2</xdr:col>
          <xdr:colOff>3695700</xdr:colOff>
          <xdr:row>869</xdr:row>
          <xdr:rowOff>57150</xdr:rowOff>
        </xdr:to>
        <xdr:sp macro="" textlink="">
          <xdr:nvSpPr>
            <xdr:cNvPr id="54590" name="Check Box 318" hidden="1">
              <a:extLst>
                <a:ext uri="{63B3BB69-23CF-44E3-9099-C40C66FF867C}">
                  <a14:compatExt spid="_x0000_s54590"/>
                </a:ext>
                <a:ext uri="{FF2B5EF4-FFF2-40B4-BE49-F238E27FC236}">
                  <a16:creationId xmlns:a16="http://schemas.microsoft.com/office/drawing/2014/main" id="{00000000-0008-0000-0A00-00003ED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Policies &amp; Procedures are in place to adequately monitor subcontractors/consultants.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866</xdr:row>
          <xdr:rowOff>19050</xdr:rowOff>
        </xdr:from>
        <xdr:to>
          <xdr:col>4</xdr:col>
          <xdr:colOff>266700</xdr:colOff>
          <xdr:row>868</xdr:row>
          <xdr:rowOff>50800</xdr:rowOff>
        </xdr:to>
        <xdr:sp macro="" textlink="">
          <xdr:nvSpPr>
            <xdr:cNvPr id="54591" name="Check Box 319" hidden="1">
              <a:extLst>
                <a:ext uri="{63B3BB69-23CF-44E3-9099-C40C66FF867C}">
                  <a14:compatExt spid="_x0000_s54591"/>
                </a:ext>
                <a:ext uri="{FF2B5EF4-FFF2-40B4-BE49-F238E27FC236}">
                  <a16:creationId xmlns:a16="http://schemas.microsoft.com/office/drawing/2014/main" id="{00000000-0008-0000-0A00-00003FD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Read and reviewed contract Article 1, §1.4, including but not limited to the Mandated Clauses and the Standard Terms and Conditions required in subcontract/consultant agreements.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867</xdr:row>
          <xdr:rowOff>146050</xdr:rowOff>
        </xdr:from>
        <xdr:to>
          <xdr:col>2</xdr:col>
          <xdr:colOff>3695700</xdr:colOff>
          <xdr:row>869</xdr:row>
          <xdr:rowOff>57150</xdr:rowOff>
        </xdr:to>
        <xdr:sp macro="" textlink="">
          <xdr:nvSpPr>
            <xdr:cNvPr id="54592" name="Check Box 320" hidden="1">
              <a:extLst>
                <a:ext uri="{63B3BB69-23CF-44E3-9099-C40C66FF867C}">
                  <a14:compatExt spid="_x0000_s54592"/>
                </a:ext>
                <a:ext uri="{FF2B5EF4-FFF2-40B4-BE49-F238E27FC236}">
                  <a16:creationId xmlns:a16="http://schemas.microsoft.com/office/drawing/2014/main" id="{00000000-0008-0000-0A00-000040D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Policies &amp; Procedures are in place to adequately monitor subcontractors/consultants.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866</xdr:row>
          <xdr:rowOff>19050</xdr:rowOff>
        </xdr:from>
        <xdr:to>
          <xdr:col>4</xdr:col>
          <xdr:colOff>266700</xdr:colOff>
          <xdr:row>868</xdr:row>
          <xdr:rowOff>50800</xdr:rowOff>
        </xdr:to>
        <xdr:sp macro="" textlink="">
          <xdr:nvSpPr>
            <xdr:cNvPr id="54593" name="Check Box 321" hidden="1">
              <a:extLst>
                <a:ext uri="{63B3BB69-23CF-44E3-9099-C40C66FF867C}">
                  <a14:compatExt spid="_x0000_s54593"/>
                </a:ext>
                <a:ext uri="{FF2B5EF4-FFF2-40B4-BE49-F238E27FC236}">
                  <a16:creationId xmlns:a16="http://schemas.microsoft.com/office/drawing/2014/main" id="{00000000-0008-0000-0A00-000041D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Read and reviewed contract Article 1, §1.4, including but not limited to the Mandated Clauses and the Standard Terms and Conditions required in subcontract/consultant agreements.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867</xdr:row>
          <xdr:rowOff>146050</xdr:rowOff>
        </xdr:from>
        <xdr:to>
          <xdr:col>2</xdr:col>
          <xdr:colOff>3695700</xdr:colOff>
          <xdr:row>869</xdr:row>
          <xdr:rowOff>57150</xdr:rowOff>
        </xdr:to>
        <xdr:sp macro="" textlink="">
          <xdr:nvSpPr>
            <xdr:cNvPr id="54594" name="Check Box 322" hidden="1">
              <a:extLst>
                <a:ext uri="{63B3BB69-23CF-44E3-9099-C40C66FF867C}">
                  <a14:compatExt spid="_x0000_s54594"/>
                </a:ext>
                <a:ext uri="{FF2B5EF4-FFF2-40B4-BE49-F238E27FC236}">
                  <a16:creationId xmlns:a16="http://schemas.microsoft.com/office/drawing/2014/main" id="{00000000-0008-0000-0A00-000042D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Policies &amp; Procedures are in place to adequately monitor subcontractors/consultants.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866</xdr:row>
          <xdr:rowOff>19050</xdr:rowOff>
        </xdr:from>
        <xdr:to>
          <xdr:col>4</xdr:col>
          <xdr:colOff>266700</xdr:colOff>
          <xdr:row>868</xdr:row>
          <xdr:rowOff>50800</xdr:rowOff>
        </xdr:to>
        <xdr:sp macro="" textlink="">
          <xdr:nvSpPr>
            <xdr:cNvPr id="54595" name="Check Box 323" hidden="1">
              <a:extLst>
                <a:ext uri="{63B3BB69-23CF-44E3-9099-C40C66FF867C}">
                  <a14:compatExt spid="_x0000_s54595"/>
                </a:ext>
                <a:ext uri="{FF2B5EF4-FFF2-40B4-BE49-F238E27FC236}">
                  <a16:creationId xmlns:a16="http://schemas.microsoft.com/office/drawing/2014/main" id="{00000000-0008-0000-0A00-000043D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Read and reviewed contract Article 1, §1.4, including but not limited to the Mandated Clauses and the Standard Terms and Conditions required in subcontract/consultant agreements.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867</xdr:row>
          <xdr:rowOff>146050</xdr:rowOff>
        </xdr:from>
        <xdr:to>
          <xdr:col>2</xdr:col>
          <xdr:colOff>3695700</xdr:colOff>
          <xdr:row>869</xdr:row>
          <xdr:rowOff>57150</xdr:rowOff>
        </xdr:to>
        <xdr:sp macro="" textlink="">
          <xdr:nvSpPr>
            <xdr:cNvPr id="54596" name="Check Box 324" hidden="1">
              <a:extLst>
                <a:ext uri="{63B3BB69-23CF-44E3-9099-C40C66FF867C}">
                  <a14:compatExt spid="_x0000_s54596"/>
                </a:ext>
                <a:ext uri="{FF2B5EF4-FFF2-40B4-BE49-F238E27FC236}">
                  <a16:creationId xmlns:a16="http://schemas.microsoft.com/office/drawing/2014/main" id="{00000000-0008-0000-0A00-000044D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Policies &amp; Procedures are in place to adequately monitor subcontractors/consultants.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866</xdr:row>
          <xdr:rowOff>19050</xdr:rowOff>
        </xdr:from>
        <xdr:to>
          <xdr:col>4</xdr:col>
          <xdr:colOff>266700</xdr:colOff>
          <xdr:row>868</xdr:row>
          <xdr:rowOff>50800</xdr:rowOff>
        </xdr:to>
        <xdr:sp macro="" textlink="">
          <xdr:nvSpPr>
            <xdr:cNvPr id="54597" name="Check Box 325" hidden="1">
              <a:extLst>
                <a:ext uri="{63B3BB69-23CF-44E3-9099-C40C66FF867C}">
                  <a14:compatExt spid="_x0000_s54597"/>
                </a:ext>
                <a:ext uri="{FF2B5EF4-FFF2-40B4-BE49-F238E27FC236}">
                  <a16:creationId xmlns:a16="http://schemas.microsoft.com/office/drawing/2014/main" id="{00000000-0008-0000-0A00-000045D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Read and reviewed contract Article 1, §1.4, including but not limited to the Mandated Clauses and the Standard Terms and Conditions required in subcontract/consultant agreements.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867</xdr:row>
          <xdr:rowOff>146050</xdr:rowOff>
        </xdr:from>
        <xdr:to>
          <xdr:col>2</xdr:col>
          <xdr:colOff>3695700</xdr:colOff>
          <xdr:row>869</xdr:row>
          <xdr:rowOff>57150</xdr:rowOff>
        </xdr:to>
        <xdr:sp macro="" textlink="">
          <xdr:nvSpPr>
            <xdr:cNvPr id="54598" name="Check Box 326" hidden="1">
              <a:extLst>
                <a:ext uri="{63B3BB69-23CF-44E3-9099-C40C66FF867C}">
                  <a14:compatExt spid="_x0000_s54598"/>
                </a:ext>
                <a:ext uri="{FF2B5EF4-FFF2-40B4-BE49-F238E27FC236}">
                  <a16:creationId xmlns:a16="http://schemas.microsoft.com/office/drawing/2014/main" id="{00000000-0008-0000-0A00-000046D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Policies &amp; Procedures are in place to adequately monitor subcontractors/consultants.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866</xdr:row>
          <xdr:rowOff>19050</xdr:rowOff>
        </xdr:from>
        <xdr:to>
          <xdr:col>4</xdr:col>
          <xdr:colOff>266700</xdr:colOff>
          <xdr:row>868</xdr:row>
          <xdr:rowOff>50800</xdr:rowOff>
        </xdr:to>
        <xdr:sp macro="" textlink="">
          <xdr:nvSpPr>
            <xdr:cNvPr id="54599" name="Check Box 327" hidden="1">
              <a:extLst>
                <a:ext uri="{63B3BB69-23CF-44E3-9099-C40C66FF867C}">
                  <a14:compatExt spid="_x0000_s54599"/>
                </a:ext>
                <a:ext uri="{FF2B5EF4-FFF2-40B4-BE49-F238E27FC236}">
                  <a16:creationId xmlns:a16="http://schemas.microsoft.com/office/drawing/2014/main" id="{00000000-0008-0000-0A00-000047D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Read and reviewed contract Article 1, §1.4, including but not limited to the Mandated Clauses and the Standard Terms and Conditions required in subcontract/consultant agreements.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867</xdr:row>
          <xdr:rowOff>146050</xdr:rowOff>
        </xdr:from>
        <xdr:to>
          <xdr:col>2</xdr:col>
          <xdr:colOff>3695700</xdr:colOff>
          <xdr:row>869</xdr:row>
          <xdr:rowOff>57150</xdr:rowOff>
        </xdr:to>
        <xdr:sp macro="" textlink="">
          <xdr:nvSpPr>
            <xdr:cNvPr id="54600" name="Check Box 328" hidden="1">
              <a:extLst>
                <a:ext uri="{63B3BB69-23CF-44E3-9099-C40C66FF867C}">
                  <a14:compatExt spid="_x0000_s54600"/>
                </a:ext>
                <a:ext uri="{FF2B5EF4-FFF2-40B4-BE49-F238E27FC236}">
                  <a16:creationId xmlns:a16="http://schemas.microsoft.com/office/drawing/2014/main" id="{00000000-0008-0000-0A00-000048D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Policies &amp; Procedures are in place to adequately monitor subcontractors/consultants.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866</xdr:row>
          <xdr:rowOff>19050</xdr:rowOff>
        </xdr:from>
        <xdr:to>
          <xdr:col>4</xdr:col>
          <xdr:colOff>266700</xdr:colOff>
          <xdr:row>868</xdr:row>
          <xdr:rowOff>50800</xdr:rowOff>
        </xdr:to>
        <xdr:sp macro="" textlink="">
          <xdr:nvSpPr>
            <xdr:cNvPr id="54601" name="Check Box 329" hidden="1">
              <a:extLst>
                <a:ext uri="{63B3BB69-23CF-44E3-9099-C40C66FF867C}">
                  <a14:compatExt spid="_x0000_s54601"/>
                </a:ext>
                <a:ext uri="{FF2B5EF4-FFF2-40B4-BE49-F238E27FC236}">
                  <a16:creationId xmlns:a16="http://schemas.microsoft.com/office/drawing/2014/main" id="{00000000-0008-0000-0A00-000049D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Read and reviewed contract Article 1, §1.4, including but not limited to the Mandated Clauses and the Standard Terms and Conditions required in subcontract/consultant agreements.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867</xdr:row>
          <xdr:rowOff>146050</xdr:rowOff>
        </xdr:from>
        <xdr:to>
          <xdr:col>2</xdr:col>
          <xdr:colOff>3695700</xdr:colOff>
          <xdr:row>869</xdr:row>
          <xdr:rowOff>57150</xdr:rowOff>
        </xdr:to>
        <xdr:sp macro="" textlink="">
          <xdr:nvSpPr>
            <xdr:cNvPr id="54602" name="Check Box 330" hidden="1">
              <a:extLst>
                <a:ext uri="{63B3BB69-23CF-44E3-9099-C40C66FF867C}">
                  <a14:compatExt spid="_x0000_s54602"/>
                </a:ext>
                <a:ext uri="{FF2B5EF4-FFF2-40B4-BE49-F238E27FC236}">
                  <a16:creationId xmlns:a16="http://schemas.microsoft.com/office/drawing/2014/main" id="{00000000-0008-0000-0A00-00004AD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Policies &amp; Procedures are in place to adequately monitor subcontractors/consultants.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866</xdr:row>
          <xdr:rowOff>19050</xdr:rowOff>
        </xdr:from>
        <xdr:to>
          <xdr:col>4</xdr:col>
          <xdr:colOff>266700</xdr:colOff>
          <xdr:row>868</xdr:row>
          <xdr:rowOff>50800</xdr:rowOff>
        </xdr:to>
        <xdr:sp macro="" textlink="">
          <xdr:nvSpPr>
            <xdr:cNvPr id="54603" name="Check Box 331" hidden="1">
              <a:extLst>
                <a:ext uri="{63B3BB69-23CF-44E3-9099-C40C66FF867C}">
                  <a14:compatExt spid="_x0000_s54603"/>
                </a:ext>
                <a:ext uri="{FF2B5EF4-FFF2-40B4-BE49-F238E27FC236}">
                  <a16:creationId xmlns:a16="http://schemas.microsoft.com/office/drawing/2014/main" id="{00000000-0008-0000-0A00-00004BD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Read and reviewed contract Article 1, §1.4, including but not limited to the Mandated Clauses and the Standard Terms and Conditions required in subcontract/consultant agreements.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867</xdr:row>
          <xdr:rowOff>146050</xdr:rowOff>
        </xdr:from>
        <xdr:to>
          <xdr:col>2</xdr:col>
          <xdr:colOff>3695700</xdr:colOff>
          <xdr:row>869</xdr:row>
          <xdr:rowOff>57150</xdr:rowOff>
        </xdr:to>
        <xdr:sp macro="" textlink="">
          <xdr:nvSpPr>
            <xdr:cNvPr id="54604" name="Check Box 332" hidden="1">
              <a:extLst>
                <a:ext uri="{63B3BB69-23CF-44E3-9099-C40C66FF867C}">
                  <a14:compatExt spid="_x0000_s54604"/>
                </a:ext>
                <a:ext uri="{FF2B5EF4-FFF2-40B4-BE49-F238E27FC236}">
                  <a16:creationId xmlns:a16="http://schemas.microsoft.com/office/drawing/2014/main" id="{00000000-0008-0000-0A00-00004CD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Policies &amp; Procedures are in place to adequately monitor subcontractors/consultants.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866</xdr:row>
          <xdr:rowOff>19050</xdr:rowOff>
        </xdr:from>
        <xdr:to>
          <xdr:col>4</xdr:col>
          <xdr:colOff>266700</xdr:colOff>
          <xdr:row>868</xdr:row>
          <xdr:rowOff>50800</xdr:rowOff>
        </xdr:to>
        <xdr:sp macro="" textlink="">
          <xdr:nvSpPr>
            <xdr:cNvPr id="54605" name="Check Box 333" hidden="1">
              <a:extLst>
                <a:ext uri="{63B3BB69-23CF-44E3-9099-C40C66FF867C}">
                  <a14:compatExt spid="_x0000_s54605"/>
                </a:ext>
                <a:ext uri="{FF2B5EF4-FFF2-40B4-BE49-F238E27FC236}">
                  <a16:creationId xmlns:a16="http://schemas.microsoft.com/office/drawing/2014/main" id="{00000000-0008-0000-0A00-00004DD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Read and reviewed contract Article 1, §1.4, including but not limited to the Mandated Clauses and the Standard Terms and Conditions required in subcontract/consultant agreements.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867</xdr:row>
          <xdr:rowOff>146050</xdr:rowOff>
        </xdr:from>
        <xdr:to>
          <xdr:col>2</xdr:col>
          <xdr:colOff>3695700</xdr:colOff>
          <xdr:row>869</xdr:row>
          <xdr:rowOff>57150</xdr:rowOff>
        </xdr:to>
        <xdr:sp macro="" textlink="">
          <xdr:nvSpPr>
            <xdr:cNvPr id="54606" name="Check Box 334" hidden="1">
              <a:extLst>
                <a:ext uri="{63B3BB69-23CF-44E3-9099-C40C66FF867C}">
                  <a14:compatExt spid="_x0000_s54606"/>
                </a:ext>
                <a:ext uri="{FF2B5EF4-FFF2-40B4-BE49-F238E27FC236}">
                  <a16:creationId xmlns:a16="http://schemas.microsoft.com/office/drawing/2014/main" id="{00000000-0008-0000-0A00-00004ED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Policies &amp; Procedures are in place to adequately monitor subcontractors/consultants.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866</xdr:row>
          <xdr:rowOff>19050</xdr:rowOff>
        </xdr:from>
        <xdr:to>
          <xdr:col>4</xdr:col>
          <xdr:colOff>266700</xdr:colOff>
          <xdr:row>868</xdr:row>
          <xdr:rowOff>50800</xdr:rowOff>
        </xdr:to>
        <xdr:sp macro="" textlink="">
          <xdr:nvSpPr>
            <xdr:cNvPr id="54607" name="Check Box 335" hidden="1">
              <a:extLst>
                <a:ext uri="{63B3BB69-23CF-44E3-9099-C40C66FF867C}">
                  <a14:compatExt spid="_x0000_s54607"/>
                </a:ext>
                <a:ext uri="{FF2B5EF4-FFF2-40B4-BE49-F238E27FC236}">
                  <a16:creationId xmlns:a16="http://schemas.microsoft.com/office/drawing/2014/main" id="{00000000-0008-0000-0A00-00004FD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Read and reviewed contract Article 1, §1.4, including but not limited to the Mandated Clauses and the Standard Terms and Conditions required in subcontract/consultant agreements.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867</xdr:row>
          <xdr:rowOff>146050</xdr:rowOff>
        </xdr:from>
        <xdr:to>
          <xdr:col>2</xdr:col>
          <xdr:colOff>3695700</xdr:colOff>
          <xdr:row>869</xdr:row>
          <xdr:rowOff>57150</xdr:rowOff>
        </xdr:to>
        <xdr:sp macro="" textlink="">
          <xdr:nvSpPr>
            <xdr:cNvPr id="54608" name="Check Box 336" hidden="1">
              <a:extLst>
                <a:ext uri="{63B3BB69-23CF-44E3-9099-C40C66FF867C}">
                  <a14:compatExt spid="_x0000_s54608"/>
                </a:ext>
                <a:ext uri="{FF2B5EF4-FFF2-40B4-BE49-F238E27FC236}">
                  <a16:creationId xmlns:a16="http://schemas.microsoft.com/office/drawing/2014/main" id="{00000000-0008-0000-0A00-000050D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Policies &amp; Procedures are in place to adequately monitor subcontractors/consultants.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866</xdr:row>
          <xdr:rowOff>19050</xdr:rowOff>
        </xdr:from>
        <xdr:to>
          <xdr:col>4</xdr:col>
          <xdr:colOff>266700</xdr:colOff>
          <xdr:row>868</xdr:row>
          <xdr:rowOff>50800</xdr:rowOff>
        </xdr:to>
        <xdr:sp macro="" textlink="">
          <xdr:nvSpPr>
            <xdr:cNvPr id="54609" name="Check Box 337" hidden="1">
              <a:extLst>
                <a:ext uri="{63B3BB69-23CF-44E3-9099-C40C66FF867C}">
                  <a14:compatExt spid="_x0000_s54609"/>
                </a:ext>
                <a:ext uri="{FF2B5EF4-FFF2-40B4-BE49-F238E27FC236}">
                  <a16:creationId xmlns:a16="http://schemas.microsoft.com/office/drawing/2014/main" id="{00000000-0008-0000-0A00-000051D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Read and reviewed contract Article 1, §1.4, including but not limited to the Mandated Clauses and the Standard Terms and Conditions required in subcontract/consultant agreements.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867</xdr:row>
          <xdr:rowOff>146050</xdr:rowOff>
        </xdr:from>
        <xdr:to>
          <xdr:col>2</xdr:col>
          <xdr:colOff>3695700</xdr:colOff>
          <xdr:row>869</xdr:row>
          <xdr:rowOff>57150</xdr:rowOff>
        </xdr:to>
        <xdr:sp macro="" textlink="">
          <xdr:nvSpPr>
            <xdr:cNvPr id="54610" name="Check Box 338" hidden="1">
              <a:extLst>
                <a:ext uri="{63B3BB69-23CF-44E3-9099-C40C66FF867C}">
                  <a14:compatExt spid="_x0000_s54610"/>
                </a:ext>
                <a:ext uri="{FF2B5EF4-FFF2-40B4-BE49-F238E27FC236}">
                  <a16:creationId xmlns:a16="http://schemas.microsoft.com/office/drawing/2014/main" id="{00000000-0008-0000-0A00-000052D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Policies &amp; Procedures are in place to adequately monitor subcontractors/consultants.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921</xdr:row>
          <xdr:rowOff>19050</xdr:rowOff>
        </xdr:from>
        <xdr:to>
          <xdr:col>4</xdr:col>
          <xdr:colOff>266700</xdr:colOff>
          <xdr:row>923</xdr:row>
          <xdr:rowOff>50800</xdr:rowOff>
        </xdr:to>
        <xdr:sp macro="" textlink="">
          <xdr:nvSpPr>
            <xdr:cNvPr id="54611" name="Check Box 339" hidden="1">
              <a:extLst>
                <a:ext uri="{63B3BB69-23CF-44E3-9099-C40C66FF867C}">
                  <a14:compatExt spid="_x0000_s54611"/>
                </a:ext>
                <a:ext uri="{FF2B5EF4-FFF2-40B4-BE49-F238E27FC236}">
                  <a16:creationId xmlns:a16="http://schemas.microsoft.com/office/drawing/2014/main" id="{00000000-0008-0000-0A00-000053D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Read and reviewed contract Article 1, §1.4, including but not limited to the Mandated Clauses and the Standard Terms and Conditions required in subcontract/consultant agreements.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922</xdr:row>
          <xdr:rowOff>146050</xdr:rowOff>
        </xdr:from>
        <xdr:to>
          <xdr:col>2</xdr:col>
          <xdr:colOff>3695700</xdr:colOff>
          <xdr:row>924</xdr:row>
          <xdr:rowOff>57150</xdr:rowOff>
        </xdr:to>
        <xdr:sp macro="" textlink="">
          <xdr:nvSpPr>
            <xdr:cNvPr id="54612" name="Check Box 340" hidden="1">
              <a:extLst>
                <a:ext uri="{63B3BB69-23CF-44E3-9099-C40C66FF867C}">
                  <a14:compatExt spid="_x0000_s54612"/>
                </a:ext>
                <a:ext uri="{FF2B5EF4-FFF2-40B4-BE49-F238E27FC236}">
                  <a16:creationId xmlns:a16="http://schemas.microsoft.com/office/drawing/2014/main" id="{00000000-0008-0000-0A00-000054D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Policies &amp; Procedures are in place to adequately monitor subcontractors/consultants.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921</xdr:row>
          <xdr:rowOff>19050</xdr:rowOff>
        </xdr:from>
        <xdr:to>
          <xdr:col>4</xdr:col>
          <xdr:colOff>266700</xdr:colOff>
          <xdr:row>923</xdr:row>
          <xdr:rowOff>50800</xdr:rowOff>
        </xdr:to>
        <xdr:sp macro="" textlink="">
          <xdr:nvSpPr>
            <xdr:cNvPr id="54613" name="Check Box 341" hidden="1">
              <a:extLst>
                <a:ext uri="{63B3BB69-23CF-44E3-9099-C40C66FF867C}">
                  <a14:compatExt spid="_x0000_s54613"/>
                </a:ext>
                <a:ext uri="{FF2B5EF4-FFF2-40B4-BE49-F238E27FC236}">
                  <a16:creationId xmlns:a16="http://schemas.microsoft.com/office/drawing/2014/main" id="{00000000-0008-0000-0A00-000055D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Read and reviewed contract Article 1, §1.4, including but not limited to the Mandated Clauses and the Standard Terms and Conditions required in subcontract/consultant agreements.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922</xdr:row>
          <xdr:rowOff>146050</xdr:rowOff>
        </xdr:from>
        <xdr:to>
          <xdr:col>2</xdr:col>
          <xdr:colOff>3695700</xdr:colOff>
          <xdr:row>924</xdr:row>
          <xdr:rowOff>57150</xdr:rowOff>
        </xdr:to>
        <xdr:sp macro="" textlink="">
          <xdr:nvSpPr>
            <xdr:cNvPr id="54614" name="Check Box 342" hidden="1">
              <a:extLst>
                <a:ext uri="{63B3BB69-23CF-44E3-9099-C40C66FF867C}">
                  <a14:compatExt spid="_x0000_s54614"/>
                </a:ext>
                <a:ext uri="{FF2B5EF4-FFF2-40B4-BE49-F238E27FC236}">
                  <a16:creationId xmlns:a16="http://schemas.microsoft.com/office/drawing/2014/main" id="{00000000-0008-0000-0A00-000056D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Policies &amp; Procedures are in place to adequately monitor subcontractors/consultants.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921</xdr:row>
          <xdr:rowOff>19050</xdr:rowOff>
        </xdr:from>
        <xdr:to>
          <xdr:col>4</xdr:col>
          <xdr:colOff>266700</xdr:colOff>
          <xdr:row>923</xdr:row>
          <xdr:rowOff>50800</xdr:rowOff>
        </xdr:to>
        <xdr:sp macro="" textlink="">
          <xdr:nvSpPr>
            <xdr:cNvPr id="54615" name="Check Box 343" hidden="1">
              <a:extLst>
                <a:ext uri="{63B3BB69-23CF-44E3-9099-C40C66FF867C}">
                  <a14:compatExt spid="_x0000_s54615"/>
                </a:ext>
                <a:ext uri="{FF2B5EF4-FFF2-40B4-BE49-F238E27FC236}">
                  <a16:creationId xmlns:a16="http://schemas.microsoft.com/office/drawing/2014/main" id="{00000000-0008-0000-0A00-000057D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Read and reviewed contract Article 1, §1.4, including but not limited to the Mandated Clauses and the Standard Terms and Conditions required in subcontract/consultant agreements.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922</xdr:row>
          <xdr:rowOff>146050</xdr:rowOff>
        </xdr:from>
        <xdr:to>
          <xdr:col>2</xdr:col>
          <xdr:colOff>3695700</xdr:colOff>
          <xdr:row>924</xdr:row>
          <xdr:rowOff>57150</xdr:rowOff>
        </xdr:to>
        <xdr:sp macro="" textlink="">
          <xdr:nvSpPr>
            <xdr:cNvPr id="54616" name="Check Box 344" hidden="1">
              <a:extLst>
                <a:ext uri="{63B3BB69-23CF-44E3-9099-C40C66FF867C}">
                  <a14:compatExt spid="_x0000_s54616"/>
                </a:ext>
                <a:ext uri="{FF2B5EF4-FFF2-40B4-BE49-F238E27FC236}">
                  <a16:creationId xmlns:a16="http://schemas.microsoft.com/office/drawing/2014/main" id="{00000000-0008-0000-0A00-000058D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Policies &amp; Procedures are in place to adequately monitor subcontractors/consultants.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921</xdr:row>
          <xdr:rowOff>19050</xdr:rowOff>
        </xdr:from>
        <xdr:to>
          <xdr:col>4</xdr:col>
          <xdr:colOff>266700</xdr:colOff>
          <xdr:row>923</xdr:row>
          <xdr:rowOff>50800</xdr:rowOff>
        </xdr:to>
        <xdr:sp macro="" textlink="">
          <xdr:nvSpPr>
            <xdr:cNvPr id="54617" name="Check Box 345" hidden="1">
              <a:extLst>
                <a:ext uri="{63B3BB69-23CF-44E3-9099-C40C66FF867C}">
                  <a14:compatExt spid="_x0000_s54617"/>
                </a:ext>
                <a:ext uri="{FF2B5EF4-FFF2-40B4-BE49-F238E27FC236}">
                  <a16:creationId xmlns:a16="http://schemas.microsoft.com/office/drawing/2014/main" id="{00000000-0008-0000-0A00-000059D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Read and reviewed contract Article 1, §1.4, including but not limited to the Mandated Clauses and the Standard Terms and Conditions required in subcontract/consultant agreements.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922</xdr:row>
          <xdr:rowOff>146050</xdr:rowOff>
        </xdr:from>
        <xdr:to>
          <xdr:col>2</xdr:col>
          <xdr:colOff>3695700</xdr:colOff>
          <xdr:row>924</xdr:row>
          <xdr:rowOff>57150</xdr:rowOff>
        </xdr:to>
        <xdr:sp macro="" textlink="">
          <xdr:nvSpPr>
            <xdr:cNvPr id="54618" name="Check Box 346" hidden="1">
              <a:extLst>
                <a:ext uri="{63B3BB69-23CF-44E3-9099-C40C66FF867C}">
                  <a14:compatExt spid="_x0000_s54618"/>
                </a:ext>
                <a:ext uri="{FF2B5EF4-FFF2-40B4-BE49-F238E27FC236}">
                  <a16:creationId xmlns:a16="http://schemas.microsoft.com/office/drawing/2014/main" id="{00000000-0008-0000-0A00-00005AD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Policies &amp; Procedures are in place to adequately monitor subcontractors/consultants.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921</xdr:row>
          <xdr:rowOff>19050</xdr:rowOff>
        </xdr:from>
        <xdr:to>
          <xdr:col>4</xdr:col>
          <xdr:colOff>266700</xdr:colOff>
          <xdr:row>923</xdr:row>
          <xdr:rowOff>50800</xdr:rowOff>
        </xdr:to>
        <xdr:sp macro="" textlink="">
          <xdr:nvSpPr>
            <xdr:cNvPr id="54619" name="Check Box 347" hidden="1">
              <a:extLst>
                <a:ext uri="{63B3BB69-23CF-44E3-9099-C40C66FF867C}">
                  <a14:compatExt spid="_x0000_s54619"/>
                </a:ext>
                <a:ext uri="{FF2B5EF4-FFF2-40B4-BE49-F238E27FC236}">
                  <a16:creationId xmlns:a16="http://schemas.microsoft.com/office/drawing/2014/main" id="{00000000-0008-0000-0A00-00005BD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Read and reviewed contract Article 1, §1.4, including but not limited to the Mandated Clauses and the Standard Terms and Conditions required in subcontract/consultant agreements.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922</xdr:row>
          <xdr:rowOff>146050</xdr:rowOff>
        </xdr:from>
        <xdr:to>
          <xdr:col>2</xdr:col>
          <xdr:colOff>3695700</xdr:colOff>
          <xdr:row>924</xdr:row>
          <xdr:rowOff>57150</xdr:rowOff>
        </xdr:to>
        <xdr:sp macro="" textlink="">
          <xdr:nvSpPr>
            <xdr:cNvPr id="54620" name="Check Box 348" hidden="1">
              <a:extLst>
                <a:ext uri="{63B3BB69-23CF-44E3-9099-C40C66FF867C}">
                  <a14:compatExt spid="_x0000_s54620"/>
                </a:ext>
                <a:ext uri="{FF2B5EF4-FFF2-40B4-BE49-F238E27FC236}">
                  <a16:creationId xmlns:a16="http://schemas.microsoft.com/office/drawing/2014/main" id="{00000000-0008-0000-0A00-00005CD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Policies &amp; Procedures are in place to adequately monitor subcontractors/consultants.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921</xdr:row>
          <xdr:rowOff>19050</xdr:rowOff>
        </xdr:from>
        <xdr:to>
          <xdr:col>4</xdr:col>
          <xdr:colOff>266700</xdr:colOff>
          <xdr:row>923</xdr:row>
          <xdr:rowOff>50800</xdr:rowOff>
        </xdr:to>
        <xdr:sp macro="" textlink="">
          <xdr:nvSpPr>
            <xdr:cNvPr id="54621" name="Check Box 349" hidden="1">
              <a:extLst>
                <a:ext uri="{63B3BB69-23CF-44E3-9099-C40C66FF867C}">
                  <a14:compatExt spid="_x0000_s54621"/>
                </a:ext>
                <a:ext uri="{FF2B5EF4-FFF2-40B4-BE49-F238E27FC236}">
                  <a16:creationId xmlns:a16="http://schemas.microsoft.com/office/drawing/2014/main" id="{00000000-0008-0000-0A00-00005DD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Read and reviewed contract Article 1, §1.4, including but not limited to the Mandated Clauses and the Standard Terms and Conditions required in subcontract/consultant agreements.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922</xdr:row>
          <xdr:rowOff>146050</xdr:rowOff>
        </xdr:from>
        <xdr:to>
          <xdr:col>2</xdr:col>
          <xdr:colOff>3695700</xdr:colOff>
          <xdr:row>924</xdr:row>
          <xdr:rowOff>57150</xdr:rowOff>
        </xdr:to>
        <xdr:sp macro="" textlink="">
          <xdr:nvSpPr>
            <xdr:cNvPr id="54622" name="Check Box 350" hidden="1">
              <a:extLst>
                <a:ext uri="{63B3BB69-23CF-44E3-9099-C40C66FF867C}">
                  <a14:compatExt spid="_x0000_s54622"/>
                </a:ext>
                <a:ext uri="{FF2B5EF4-FFF2-40B4-BE49-F238E27FC236}">
                  <a16:creationId xmlns:a16="http://schemas.microsoft.com/office/drawing/2014/main" id="{00000000-0008-0000-0A00-00005ED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Policies &amp; Procedures are in place to adequately monitor subcontractors/consultants.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921</xdr:row>
          <xdr:rowOff>19050</xdr:rowOff>
        </xdr:from>
        <xdr:to>
          <xdr:col>4</xdr:col>
          <xdr:colOff>266700</xdr:colOff>
          <xdr:row>923</xdr:row>
          <xdr:rowOff>50800</xdr:rowOff>
        </xdr:to>
        <xdr:sp macro="" textlink="">
          <xdr:nvSpPr>
            <xdr:cNvPr id="54623" name="Check Box 351" hidden="1">
              <a:extLst>
                <a:ext uri="{63B3BB69-23CF-44E3-9099-C40C66FF867C}">
                  <a14:compatExt spid="_x0000_s54623"/>
                </a:ext>
                <a:ext uri="{FF2B5EF4-FFF2-40B4-BE49-F238E27FC236}">
                  <a16:creationId xmlns:a16="http://schemas.microsoft.com/office/drawing/2014/main" id="{00000000-0008-0000-0A00-00005FD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Read and reviewed contract Article 1, §1.4, including but not limited to the Mandated Clauses and the Standard Terms and Conditions required in subcontract/consultant agreements.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922</xdr:row>
          <xdr:rowOff>146050</xdr:rowOff>
        </xdr:from>
        <xdr:to>
          <xdr:col>2</xdr:col>
          <xdr:colOff>3695700</xdr:colOff>
          <xdr:row>924</xdr:row>
          <xdr:rowOff>57150</xdr:rowOff>
        </xdr:to>
        <xdr:sp macro="" textlink="">
          <xdr:nvSpPr>
            <xdr:cNvPr id="54624" name="Check Box 352" hidden="1">
              <a:extLst>
                <a:ext uri="{63B3BB69-23CF-44E3-9099-C40C66FF867C}">
                  <a14:compatExt spid="_x0000_s54624"/>
                </a:ext>
                <a:ext uri="{FF2B5EF4-FFF2-40B4-BE49-F238E27FC236}">
                  <a16:creationId xmlns:a16="http://schemas.microsoft.com/office/drawing/2014/main" id="{00000000-0008-0000-0A00-000060D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Policies &amp; Procedures are in place to adequately monitor subcontractors/consultants.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921</xdr:row>
          <xdr:rowOff>19050</xdr:rowOff>
        </xdr:from>
        <xdr:to>
          <xdr:col>4</xdr:col>
          <xdr:colOff>266700</xdr:colOff>
          <xdr:row>923</xdr:row>
          <xdr:rowOff>50800</xdr:rowOff>
        </xdr:to>
        <xdr:sp macro="" textlink="">
          <xdr:nvSpPr>
            <xdr:cNvPr id="54625" name="Check Box 353" hidden="1">
              <a:extLst>
                <a:ext uri="{63B3BB69-23CF-44E3-9099-C40C66FF867C}">
                  <a14:compatExt spid="_x0000_s54625"/>
                </a:ext>
                <a:ext uri="{FF2B5EF4-FFF2-40B4-BE49-F238E27FC236}">
                  <a16:creationId xmlns:a16="http://schemas.microsoft.com/office/drawing/2014/main" id="{00000000-0008-0000-0A00-000061D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Read and reviewed contract Article 1, §1.4, including but not limited to the Mandated Clauses and the Standard Terms and Conditions required in subcontract/consultant agreements.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922</xdr:row>
          <xdr:rowOff>146050</xdr:rowOff>
        </xdr:from>
        <xdr:to>
          <xdr:col>2</xdr:col>
          <xdr:colOff>3695700</xdr:colOff>
          <xdr:row>924</xdr:row>
          <xdr:rowOff>57150</xdr:rowOff>
        </xdr:to>
        <xdr:sp macro="" textlink="">
          <xdr:nvSpPr>
            <xdr:cNvPr id="54626" name="Check Box 354" hidden="1">
              <a:extLst>
                <a:ext uri="{63B3BB69-23CF-44E3-9099-C40C66FF867C}">
                  <a14:compatExt spid="_x0000_s54626"/>
                </a:ext>
                <a:ext uri="{FF2B5EF4-FFF2-40B4-BE49-F238E27FC236}">
                  <a16:creationId xmlns:a16="http://schemas.microsoft.com/office/drawing/2014/main" id="{00000000-0008-0000-0A00-000062D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Policies &amp; Procedures are in place to adequately monitor subcontractors/consultants.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921</xdr:row>
          <xdr:rowOff>19050</xdr:rowOff>
        </xdr:from>
        <xdr:to>
          <xdr:col>4</xdr:col>
          <xdr:colOff>266700</xdr:colOff>
          <xdr:row>923</xdr:row>
          <xdr:rowOff>50800</xdr:rowOff>
        </xdr:to>
        <xdr:sp macro="" textlink="">
          <xdr:nvSpPr>
            <xdr:cNvPr id="54627" name="Check Box 355" hidden="1">
              <a:extLst>
                <a:ext uri="{63B3BB69-23CF-44E3-9099-C40C66FF867C}">
                  <a14:compatExt spid="_x0000_s54627"/>
                </a:ext>
                <a:ext uri="{FF2B5EF4-FFF2-40B4-BE49-F238E27FC236}">
                  <a16:creationId xmlns:a16="http://schemas.microsoft.com/office/drawing/2014/main" id="{00000000-0008-0000-0A00-000063D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Read and reviewed contract Article 1, §1.4, including but not limited to the Mandated Clauses and the Standard Terms and Conditions required in subcontract/consultant agreements.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922</xdr:row>
          <xdr:rowOff>146050</xdr:rowOff>
        </xdr:from>
        <xdr:to>
          <xdr:col>2</xdr:col>
          <xdr:colOff>3695700</xdr:colOff>
          <xdr:row>924</xdr:row>
          <xdr:rowOff>57150</xdr:rowOff>
        </xdr:to>
        <xdr:sp macro="" textlink="">
          <xdr:nvSpPr>
            <xdr:cNvPr id="54628" name="Check Box 356" hidden="1">
              <a:extLst>
                <a:ext uri="{63B3BB69-23CF-44E3-9099-C40C66FF867C}">
                  <a14:compatExt spid="_x0000_s54628"/>
                </a:ext>
                <a:ext uri="{FF2B5EF4-FFF2-40B4-BE49-F238E27FC236}">
                  <a16:creationId xmlns:a16="http://schemas.microsoft.com/office/drawing/2014/main" id="{00000000-0008-0000-0A00-000064D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Policies &amp; Procedures are in place to adequately monitor subcontractors/consultants.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921</xdr:row>
          <xdr:rowOff>19050</xdr:rowOff>
        </xdr:from>
        <xdr:to>
          <xdr:col>4</xdr:col>
          <xdr:colOff>266700</xdr:colOff>
          <xdr:row>923</xdr:row>
          <xdr:rowOff>50800</xdr:rowOff>
        </xdr:to>
        <xdr:sp macro="" textlink="">
          <xdr:nvSpPr>
            <xdr:cNvPr id="54629" name="Check Box 357" hidden="1">
              <a:extLst>
                <a:ext uri="{63B3BB69-23CF-44E3-9099-C40C66FF867C}">
                  <a14:compatExt spid="_x0000_s54629"/>
                </a:ext>
                <a:ext uri="{FF2B5EF4-FFF2-40B4-BE49-F238E27FC236}">
                  <a16:creationId xmlns:a16="http://schemas.microsoft.com/office/drawing/2014/main" id="{00000000-0008-0000-0A00-000065D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Read and reviewed contract Article 1, §1.4, including but not limited to the Mandated Clauses and the Standard Terms and Conditions required in subcontract/consultant agreements.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922</xdr:row>
          <xdr:rowOff>146050</xdr:rowOff>
        </xdr:from>
        <xdr:to>
          <xdr:col>2</xdr:col>
          <xdr:colOff>3695700</xdr:colOff>
          <xdr:row>924</xdr:row>
          <xdr:rowOff>57150</xdr:rowOff>
        </xdr:to>
        <xdr:sp macro="" textlink="">
          <xdr:nvSpPr>
            <xdr:cNvPr id="54630" name="Check Box 358" hidden="1">
              <a:extLst>
                <a:ext uri="{63B3BB69-23CF-44E3-9099-C40C66FF867C}">
                  <a14:compatExt spid="_x0000_s54630"/>
                </a:ext>
                <a:ext uri="{FF2B5EF4-FFF2-40B4-BE49-F238E27FC236}">
                  <a16:creationId xmlns:a16="http://schemas.microsoft.com/office/drawing/2014/main" id="{00000000-0008-0000-0A00-000066D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Policies &amp; Procedures are in place to adequately monitor subcontractors/consultants.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921</xdr:row>
          <xdr:rowOff>19050</xdr:rowOff>
        </xdr:from>
        <xdr:to>
          <xdr:col>4</xdr:col>
          <xdr:colOff>266700</xdr:colOff>
          <xdr:row>923</xdr:row>
          <xdr:rowOff>50800</xdr:rowOff>
        </xdr:to>
        <xdr:sp macro="" textlink="">
          <xdr:nvSpPr>
            <xdr:cNvPr id="54631" name="Check Box 359" hidden="1">
              <a:extLst>
                <a:ext uri="{63B3BB69-23CF-44E3-9099-C40C66FF867C}">
                  <a14:compatExt spid="_x0000_s54631"/>
                </a:ext>
                <a:ext uri="{FF2B5EF4-FFF2-40B4-BE49-F238E27FC236}">
                  <a16:creationId xmlns:a16="http://schemas.microsoft.com/office/drawing/2014/main" id="{00000000-0008-0000-0A00-000067D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Read and reviewed contract Article 1, §1.4, including but not limited to the Mandated Clauses and the Standard Terms and Conditions required in subcontract/consultant agreements.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922</xdr:row>
          <xdr:rowOff>146050</xdr:rowOff>
        </xdr:from>
        <xdr:to>
          <xdr:col>2</xdr:col>
          <xdr:colOff>3695700</xdr:colOff>
          <xdr:row>924</xdr:row>
          <xdr:rowOff>57150</xdr:rowOff>
        </xdr:to>
        <xdr:sp macro="" textlink="">
          <xdr:nvSpPr>
            <xdr:cNvPr id="54632" name="Check Box 360" hidden="1">
              <a:extLst>
                <a:ext uri="{63B3BB69-23CF-44E3-9099-C40C66FF867C}">
                  <a14:compatExt spid="_x0000_s54632"/>
                </a:ext>
                <a:ext uri="{FF2B5EF4-FFF2-40B4-BE49-F238E27FC236}">
                  <a16:creationId xmlns:a16="http://schemas.microsoft.com/office/drawing/2014/main" id="{00000000-0008-0000-0A00-000068D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Policies &amp; Procedures are in place to adequately monitor subcontractors/consultants.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921</xdr:row>
          <xdr:rowOff>19050</xdr:rowOff>
        </xdr:from>
        <xdr:to>
          <xdr:col>4</xdr:col>
          <xdr:colOff>266700</xdr:colOff>
          <xdr:row>923</xdr:row>
          <xdr:rowOff>50800</xdr:rowOff>
        </xdr:to>
        <xdr:sp macro="" textlink="">
          <xdr:nvSpPr>
            <xdr:cNvPr id="54633" name="Check Box 361" hidden="1">
              <a:extLst>
                <a:ext uri="{63B3BB69-23CF-44E3-9099-C40C66FF867C}">
                  <a14:compatExt spid="_x0000_s54633"/>
                </a:ext>
                <a:ext uri="{FF2B5EF4-FFF2-40B4-BE49-F238E27FC236}">
                  <a16:creationId xmlns:a16="http://schemas.microsoft.com/office/drawing/2014/main" id="{00000000-0008-0000-0A00-000069D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Read and reviewed contract Article 1, §1.4, including but not limited to the Mandated Clauses and the Standard Terms and Conditions required in subcontract/consultant agreements.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922</xdr:row>
          <xdr:rowOff>146050</xdr:rowOff>
        </xdr:from>
        <xdr:to>
          <xdr:col>2</xdr:col>
          <xdr:colOff>3695700</xdr:colOff>
          <xdr:row>924</xdr:row>
          <xdr:rowOff>57150</xdr:rowOff>
        </xdr:to>
        <xdr:sp macro="" textlink="">
          <xdr:nvSpPr>
            <xdr:cNvPr id="54634" name="Check Box 362" hidden="1">
              <a:extLst>
                <a:ext uri="{63B3BB69-23CF-44E3-9099-C40C66FF867C}">
                  <a14:compatExt spid="_x0000_s54634"/>
                </a:ext>
                <a:ext uri="{FF2B5EF4-FFF2-40B4-BE49-F238E27FC236}">
                  <a16:creationId xmlns:a16="http://schemas.microsoft.com/office/drawing/2014/main" id="{00000000-0008-0000-0A00-00006AD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Policies &amp; Procedures are in place to adequately monitor subcontractors/consultants.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921</xdr:row>
          <xdr:rowOff>19050</xdr:rowOff>
        </xdr:from>
        <xdr:to>
          <xdr:col>4</xdr:col>
          <xdr:colOff>266700</xdr:colOff>
          <xdr:row>923</xdr:row>
          <xdr:rowOff>50800</xdr:rowOff>
        </xdr:to>
        <xdr:sp macro="" textlink="">
          <xdr:nvSpPr>
            <xdr:cNvPr id="54635" name="Check Box 363" hidden="1">
              <a:extLst>
                <a:ext uri="{63B3BB69-23CF-44E3-9099-C40C66FF867C}">
                  <a14:compatExt spid="_x0000_s54635"/>
                </a:ext>
                <a:ext uri="{FF2B5EF4-FFF2-40B4-BE49-F238E27FC236}">
                  <a16:creationId xmlns:a16="http://schemas.microsoft.com/office/drawing/2014/main" id="{00000000-0008-0000-0A00-00006BD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Read and reviewed contract Article 1, §1.4, including but not limited to the Mandated Clauses and the Standard Terms and Conditions required in subcontract/consultant agreements.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922</xdr:row>
          <xdr:rowOff>146050</xdr:rowOff>
        </xdr:from>
        <xdr:to>
          <xdr:col>2</xdr:col>
          <xdr:colOff>3695700</xdr:colOff>
          <xdr:row>924</xdr:row>
          <xdr:rowOff>57150</xdr:rowOff>
        </xdr:to>
        <xdr:sp macro="" textlink="">
          <xdr:nvSpPr>
            <xdr:cNvPr id="54636" name="Check Box 364" hidden="1">
              <a:extLst>
                <a:ext uri="{63B3BB69-23CF-44E3-9099-C40C66FF867C}">
                  <a14:compatExt spid="_x0000_s54636"/>
                </a:ext>
                <a:ext uri="{FF2B5EF4-FFF2-40B4-BE49-F238E27FC236}">
                  <a16:creationId xmlns:a16="http://schemas.microsoft.com/office/drawing/2014/main" id="{00000000-0008-0000-0A00-00006CD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Policies &amp; Procedures are in place to adequately monitor subcontractors/consultants.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921</xdr:row>
          <xdr:rowOff>19050</xdr:rowOff>
        </xdr:from>
        <xdr:to>
          <xdr:col>4</xdr:col>
          <xdr:colOff>266700</xdr:colOff>
          <xdr:row>923</xdr:row>
          <xdr:rowOff>50800</xdr:rowOff>
        </xdr:to>
        <xdr:sp macro="" textlink="">
          <xdr:nvSpPr>
            <xdr:cNvPr id="54637" name="Check Box 365" hidden="1">
              <a:extLst>
                <a:ext uri="{63B3BB69-23CF-44E3-9099-C40C66FF867C}">
                  <a14:compatExt spid="_x0000_s54637"/>
                </a:ext>
                <a:ext uri="{FF2B5EF4-FFF2-40B4-BE49-F238E27FC236}">
                  <a16:creationId xmlns:a16="http://schemas.microsoft.com/office/drawing/2014/main" id="{00000000-0008-0000-0A00-00006DD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Read and reviewed contract Article 1, §1.4, including but not limited to the Mandated Clauses and the Standard Terms and Conditions required in subcontract/consultant agreements.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922</xdr:row>
          <xdr:rowOff>146050</xdr:rowOff>
        </xdr:from>
        <xdr:to>
          <xdr:col>2</xdr:col>
          <xdr:colOff>3695700</xdr:colOff>
          <xdr:row>924</xdr:row>
          <xdr:rowOff>57150</xdr:rowOff>
        </xdr:to>
        <xdr:sp macro="" textlink="">
          <xdr:nvSpPr>
            <xdr:cNvPr id="54638" name="Check Box 366" hidden="1">
              <a:extLst>
                <a:ext uri="{63B3BB69-23CF-44E3-9099-C40C66FF867C}">
                  <a14:compatExt spid="_x0000_s54638"/>
                </a:ext>
                <a:ext uri="{FF2B5EF4-FFF2-40B4-BE49-F238E27FC236}">
                  <a16:creationId xmlns:a16="http://schemas.microsoft.com/office/drawing/2014/main" id="{00000000-0008-0000-0A00-00006ED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Policies &amp; Procedures are in place to adequately monitor subcontractors/consultants.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921</xdr:row>
          <xdr:rowOff>19050</xdr:rowOff>
        </xdr:from>
        <xdr:to>
          <xdr:col>4</xdr:col>
          <xdr:colOff>266700</xdr:colOff>
          <xdr:row>923</xdr:row>
          <xdr:rowOff>50800</xdr:rowOff>
        </xdr:to>
        <xdr:sp macro="" textlink="">
          <xdr:nvSpPr>
            <xdr:cNvPr id="54639" name="Check Box 367" hidden="1">
              <a:extLst>
                <a:ext uri="{63B3BB69-23CF-44E3-9099-C40C66FF867C}">
                  <a14:compatExt spid="_x0000_s54639"/>
                </a:ext>
                <a:ext uri="{FF2B5EF4-FFF2-40B4-BE49-F238E27FC236}">
                  <a16:creationId xmlns:a16="http://schemas.microsoft.com/office/drawing/2014/main" id="{00000000-0008-0000-0A00-00006FD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Read and reviewed contract Article 1, §1.4, including but not limited to the Mandated Clauses and the Standard Terms and Conditions required in subcontract/consultant agreements.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922</xdr:row>
          <xdr:rowOff>146050</xdr:rowOff>
        </xdr:from>
        <xdr:to>
          <xdr:col>2</xdr:col>
          <xdr:colOff>3695700</xdr:colOff>
          <xdr:row>924</xdr:row>
          <xdr:rowOff>57150</xdr:rowOff>
        </xdr:to>
        <xdr:sp macro="" textlink="">
          <xdr:nvSpPr>
            <xdr:cNvPr id="54640" name="Check Box 368" hidden="1">
              <a:extLst>
                <a:ext uri="{63B3BB69-23CF-44E3-9099-C40C66FF867C}">
                  <a14:compatExt spid="_x0000_s54640"/>
                </a:ext>
                <a:ext uri="{FF2B5EF4-FFF2-40B4-BE49-F238E27FC236}">
                  <a16:creationId xmlns:a16="http://schemas.microsoft.com/office/drawing/2014/main" id="{00000000-0008-0000-0A00-000070D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Policies &amp; Procedures are in place to adequately monitor subcontractors/consultants.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921</xdr:row>
          <xdr:rowOff>19050</xdr:rowOff>
        </xdr:from>
        <xdr:to>
          <xdr:col>4</xdr:col>
          <xdr:colOff>266700</xdr:colOff>
          <xdr:row>923</xdr:row>
          <xdr:rowOff>50800</xdr:rowOff>
        </xdr:to>
        <xdr:sp macro="" textlink="">
          <xdr:nvSpPr>
            <xdr:cNvPr id="54641" name="Check Box 369" hidden="1">
              <a:extLst>
                <a:ext uri="{63B3BB69-23CF-44E3-9099-C40C66FF867C}">
                  <a14:compatExt spid="_x0000_s54641"/>
                </a:ext>
                <a:ext uri="{FF2B5EF4-FFF2-40B4-BE49-F238E27FC236}">
                  <a16:creationId xmlns:a16="http://schemas.microsoft.com/office/drawing/2014/main" id="{00000000-0008-0000-0A00-000071D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Read and reviewed contract Article 1, §1.4, including but not limited to the Mandated Clauses and the Standard Terms and Conditions required in subcontract/consultant agreements.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922</xdr:row>
          <xdr:rowOff>146050</xdr:rowOff>
        </xdr:from>
        <xdr:to>
          <xdr:col>2</xdr:col>
          <xdr:colOff>3695700</xdr:colOff>
          <xdr:row>924</xdr:row>
          <xdr:rowOff>57150</xdr:rowOff>
        </xdr:to>
        <xdr:sp macro="" textlink="">
          <xdr:nvSpPr>
            <xdr:cNvPr id="54642" name="Check Box 370" hidden="1">
              <a:extLst>
                <a:ext uri="{63B3BB69-23CF-44E3-9099-C40C66FF867C}">
                  <a14:compatExt spid="_x0000_s54642"/>
                </a:ext>
                <a:ext uri="{FF2B5EF4-FFF2-40B4-BE49-F238E27FC236}">
                  <a16:creationId xmlns:a16="http://schemas.microsoft.com/office/drawing/2014/main" id="{00000000-0008-0000-0A00-000072D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Policies &amp; Procedures are in place to adequately monitor subcontractors/consultants.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976</xdr:row>
          <xdr:rowOff>19050</xdr:rowOff>
        </xdr:from>
        <xdr:to>
          <xdr:col>4</xdr:col>
          <xdr:colOff>266700</xdr:colOff>
          <xdr:row>978</xdr:row>
          <xdr:rowOff>50800</xdr:rowOff>
        </xdr:to>
        <xdr:sp macro="" textlink="">
          <xdr:nvSpPr>
            <xdr:cNvPr id="54643" name="Check Box 371" hidden="1">
              <a:extLst>
                <a:ext uri="{63B3BB69-23CF-44E3-9099-C40C66FF867C}">
                  <a14:compatExt spid="_x0000_s54643"/>
                </a:ext>
                <a:ext uri="{FF2B5EF4-FFF2-40B4-BE49-F238E27FC236}">
                  <a16:creationId xmlns:a16="http://schemas.microsoft.com/office/drawing/2014/main" id="{00000000-0008-0000-0A00-000073D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Read and reviewed contract Article 1, §1.4, including but not limited to the Mandated Clauses and the Standard Terms and Conditions required in subcontract/consultant agreements.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977</xdr:row>
          <xdr:rowOff>146050</xdr:rowOff>
        </xdr:from>
        <xdr:to>
          <xdr:col>2</xdr:col>
          <xdr:colOff>3695700</xdr:colOff>
          <xdr:row>979</xdr:row>
          <xdr:rowOff>57150</xdr:rowOff>
        </xdr:to>
        <xdr:sp macro="" textlink="">
          <xdr:nvSpPr>
            <xdr:cNvPr id="54644" name="Check Box 372" hidden="1">
              <a:extLst>
                <a:ext uri="{63B3BB69-23CF-44E3-9099-C40C66FF867C}">
                  <a14:compatExt spid="_x0000_s54644"/>
                </a:ext>
                <a:ext uri="{FF2B5EF4-FFF2-40B4-BE49-F238E27FC236}">
                  <a16:creationId xmlns:a16="http://schemas.microsoft.com/office/drawing/2014/main" id="{00000000-0008-0000-0A00-000074D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Policies &amp; Procedures are in place to adequately monitor subcontractors/consultants.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976</xdr:row>
          <xdr:rowOff>19050</xdr:rowOff>
        </xdr:from>
        <xdr:to>
          <xdr:col>4</xdr:col>
          <xdr:colOff>266700</xdr:colOff>
          <xdr:row>978</xdr:row>
          <xdr:rowOff>50800</xdr:rowOff>
        </xdr:to>
        <xdr:sp macro="" textlink="">
          <xdr:nvSpPr>
            <xdr:cNvPr id="54645" name="Check Box 373" hidden="1">
              <a:extLst>
                <a:ext uri="{63B3BB69-23CF-44E3-9099-C40C66FF867C}">
                  <a14:compatExt spid="_x0000_s54645"/>
                </a:ext>
                <a:ext uri="{FF2B5EF4-FFF2-40B4-BE49-F238E27FC236}">
                  <a16:creationId xmlns:a16="http://schemas.microsoft.com/office/drawing/2014/main" id="{00000000-0008-0000-0A00-000075D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Read and reviewed contract Article 1, §1.4, including but not limited to the Mandated Clauses and the Standard Terms and Conditions required in subcontract/consultant agreements.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977</xdr:row>
          <xdr:rowOff>146050</xdr:rowOff>
        </xdr:from>
        <xdr:to>
          <xdr:col>2</xdr:col>
          <xdr:colOff>3695700</xdr:colOff>
          <xdr:row>979</xdr:row>
          <xdr:rowOff>57150</xdr:rowOff>
        </xdr:to>
        <xdr:sp macro="" textlink="">
          <xdr:nvSpPr>
            <xdr:cNvPr id="54646" name="Check Box 374" hidden="1">
              <a:extLst>
                <a:ext uri="{63B3BB69-23CF-44E3-9099-C40C66FF867C}">
                  <a14:compatExt spid="_x0000_s54646"/>
                </a:ext>
                <a:ext uri="{FF2B5EF4-FFF2-40B4-BE49-F238E27FC236}">
                  <a16:creationId xmlns:a16="http://schemas.microsoft.com/office/drawing/2014/main" id="{00000000-0008-0000-0A00-000076D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Policies &amp; Procedures are in place to adequately monitor subcontractors/consultants.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976</xdr:row>
          <xdr:rowOff>19050</xdr:rowOff>
        </xdr:from>
        <xdr:to>
          <xdr:col>4</xdr:col>
          <xdr:colOff>266700</xdr:colOff>
          <xdr:row>978</xdr:row>
          <xdr:rowOff>50800</xdr:rowOff>
        </xdr:to>
        <xdr:sp macro="" textlink="">
          <xdr:nvSpPr>
            <xdr:cNvPr id="54647" name="Check Box 375" hidden="1">
              <a:extLst>
                <a:ext uri="{63B3BB69-23CF-44E3-9099-C40C66FF867C}">
                  <a14:compatExt spid="_x0000_s54647"/>
                </a:ext>
                <a:ext uri="{FF2B5EF4-FFF2-40B4-BE49-F238E27FC236}">
                  <a16:creationId xmlns:a16="http://schemas.microsoft.com/office/drawing/2014/main" id="{00000000-0008-0000-0A00-000077D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Read and reviewed contract Article 1, §1.4, including but not limited to the Mandated Clauses and the Standard Terms and Conditions required in subcontract/consultant agreements.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977</xdr:row>
          <xdr:rowOff>146050</xdr:rowOff>
        </xdr:from>
        <xdr:to>
          <xdr:col>2</xdr:col>
          <xdr:colOff>3695700</xdr:colOff>
          <xdr:row>979</xdr:row>
          <xdr:rowOff>57150</xdr:rowOff>
        </xdr:to>
        <xdr:sp macro="" textlink="">
          <xdr:nvSpPr>
            <xdr:cNvPr id="54648" name="Check Box 376" hidden="1">
              <a:extLst>
                <a:ext uri="{63B3BB69-23CF-44E3-9099-C40C66FF867C}">
                  <a14:compatExt spid="_x0000_s54648"/>
                </a:ext>
                <a:ext uri="{FF2B5EF4-FFF2-40B4-BE49-F238E27FC236}">
                  <a16:creationId xmlns:a16="http://schemas.microsoft.com/office/drawing/2014/main" id="{00000000-0008-0000-0A00-000078D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Policies &amp; Procedures are in place to adequately monitor subcontractors/consultants.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976</xdr:row>
          <xdr:rowOff>19050</xdr:rowOff>
        </xdr:from>
        <xdr:to>
          <xdr:col>4</xdr:col>
          <xdr:colOff>266700</xdr:colOff>
          <xdr:row>978</xdr:row>
          <xdr:rowOff>50800</xdr:rowOff>
        </xdr:to>
        <xdr:sp macro="" textlink="">
          <xdr:nvSpPr>
            <xdr:cNvPr id="54649" name="Check Box 377" hidden="1">
              <a:extLst>
                <a:ext uri="{63B3BB69-23CF-44E3-9099-C40C66FF867C}">
                  <a14:compatExt spid="_x0000_s54649"/>
                </a:ext>
                <a:ext uri="{FF2B5EF4-FFF2-40B4-BE49-F238E27FC236}">
                  <a16:creationId xmlns:a16="http://schemas.microsoft.com/office/drawing/2014/main" id="{00000000-0008-0000-0A00-000079D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Read and reviewed contract Article 1, §1.4, including but not limited to the Mandated Clauses and the Standard Terms and Conditions required in subcontract/consultant agreements.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977</xdr:row>
          <xdr:rowOff>146050</xdr:rowOff>
        </xdr:from>
        <xdr:to>
          <xdr:col>2</xdr:col>
          <xdr:colOff>3695700</xdr:colOff>
          <xdr:row>979</xdr:row>
          <xdr:rowOff>57150</xdr:rowOff>
        </xdr:to>
        <xdr:sp macro="" textlink="">
          <xdr:nvSpPr>
            <xdr:cNvPr id="54650" name="Check Box 378" hidden="1">
              <a:extLst>
                <a:ext uri="{63B3BB69-23CF-44E3-9099-C40C66FF867C}">
                  <a14:compatExt spid="_x0000_s54650"/>
                </a:ext>
                <a:ext uri="{FF2B5EF4-FFF2-40B4-BE49-F238E27FC236}">
                  <a16:creationId xmlns:a16="http://schemas.microsoft.com/office/drawing/2014/main" id="{00000000-0008-0000-0A00-00007AD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Policies &amp; Procedures are in place to adequately monitor subcontractors/consultants.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976</xdr:row>
          <xdr:rowOff>19050</xdr:rowOff>
        </xdr:from>
        <xdr:to>
          <xdr:col>4</xdr:col>
          <xdr:colOff>266700</xdr:colOff>
          <xdr:row>978</xdr:row>
          <xdr:rowOff>50800</xdr:rowOff>
        </xdr:to>
        <xdr:sp macro="" textlink="">
          <xdr:nvSpPr>
            <xdr:cNvPr id="54651" name="Check Box 379" hidden="1">
              <a:extLst>
                <a:ext uri="{63B3BB69-23CF-44E3-9099-C40C66FF867C}">
                  <a14:compatExt spid="_x0000_s54651"/>
                </a:ext>
                <a:ext uri="{FF2B5EF4-FFF2-40B4-BE49-F238E27FC236}">
                  <a16:creationId xmlns:a16="http://schemas.microsoft.com/office/drawing/2014/main" id="{00000000-0008-0000-0A00-00007BD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Read and reviewed contract Article 1, §1.4, including but not limited to the Mandated Clauses and the Standard Terms and Conditions required in subcontract/consultant agreements.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977</xdr:row>
          <xdr:rowOff>146050</xdr:rowOff>
        </xdr:from>
        <xdr:to>
          <xdr:col>2</xdr:col>
          <xdr:colOff>3695700</xdr:colOff>
          <xdr:row>979</xdr:row>
          <xdr:rowOff>57150</xdr:rowOff>
        </xdr:to>
        <xdr:sp macro="" textlink="">
          <xdr:nvSpPr>
            <xdr:cNvPr id="54652" name="Check Box 380" hidden="1">
              <a:extLst>
                <a:ext uri="{63B3BB69-23CF-44E3-9099-C40C66FF867C}">
                  <a14:compatExt spid="_x0000_s54652"/>
                </a:ext>
                <a:ext uri="{FF2B5EF4-FFF2-40B4-BE49-F238E27FC236}">
                  <a16:creationId xmlns:a16="http://schemas.microsoft.com/office/drawing/2014/main" id="{00000000-0008-0000-0A00-00007CD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Policies &amp; Procedures are in place to adequately monitor subcontractors/consultants.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976</xdr:row>
          <xdr:rowOff>19050</xdr:rowOff>
        </xdr:from>
        <xdr:to>
          <xdr:col>4</xdr:col>
          <xdr:colOff>266700</xdr:colOff>
          <xdr:row>978</xdr:row>
          <xdr:rowOff>50800</xdr:rowOff>
        </xdr:to>
        <xdr:sp macro="" textlink="">
          <xdr:nvSpPr>
            <xdr:cNvPr id="54653" name="Check Box 381" hidden="1">
              <a:extLst>
                <a:ext uri="{63B3BB69-23CF-44E3-9099-C40C66FF867C}">
                  <a14:compatExt spid="_x0000_s54653"/>
                </a:ext>
                <a:ext uri="{FF2B5EF4-FFF2-40B4-BE49-F238E27FC236}">
                  <a16:creationId xmlns:a16="http://schemas.microsoft.com/office/drawing/2014/main" id="{00000000-0008-0000-0A00-00007DD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Read and reviewed contract Article 1, §1.4, including but not limited to the Mandated Clauses and the Standard Terms and Conditions required in subcontract/consultant agreements.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977</xdr:row>
          <xdr:rowOff>146050</xdr:rowOff>
        </xdr:from>
        <xdr:to>
          <xdr:col>2</xdr:col>
          <xdr:colOff>3695700</xdr:colOff>
          <xdr:row>979</xdr:row>
          <xdr:rowOff>57150</xdr:rowOff>
        </xdr:to>
        <xdr:sp macro="" textlink="">
          <xdr:nvSpPr>
            <xdr:cNvPr id="54654" name="Check Box 382" hidden="1">
              <a:extLst>
                <a:ext uri="{63B3BB69-23CF-44E3-9099-C40C66FF867C}">
                  <a14:compatExt spid="_x0000_s54654"/>
                </a:ext>
                <a:ext uri="{FF2B5EF4-FFF2-40B4-BE49-F238E27FC236}">
                  <a16:creationId xmlns:a16="http://schemas.microsoft.com/office/drawing/2014/main" id="{00000000-0008-0000-0A00-00007ED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Policies &amp; Procedures are in place to adequately monitor subcontractors/consultants.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976</xdr:row>
          <xdr:rowOff>19050</xdr:rowOff>
        </xdr:from>
        <xdr:to>
          <xdr:col>4</xdr:col>
          <xdr:colOff>266700</xdr:colOff>
          <xdr:row>978</xdr:row>
          <xdr:rowOff>50800</xdr:rowOff>
        </xdr:to>
        <xdr:sp macro="" textlink="">
          <xdr:nvSpPr>
            <xdr:cNvPr id="54655" name="Check Box 383" hidden="1">
              <a:extLst>
                <a:ext uri="{63B3BB69-23CF-44E3-9099-C40C66FF867C}">
                  <a14:compatExt spid="_x0000_s54655"/>
                </a:ext>
                <a:ext uri="{FF2B5EF4-FFF2-40B4-BE49-F238E27FC236}">
                  <a16:creationId xmlns:a16="http://schemas.microsoft.com/office/drawing/2014/main" id="{00000000-0008-0000-0A00-00007FD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Read and reviewed contract Article 1, §1.4, including but not limited to the Mandated Clauses and the Standard Terms and Conditions required in subcontract/consultant agreements.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977</xdr:row>
          <xdr:rowOff>146050</xdr:rowOff>
        </xdr:from>
        <xdr:to>
          <xdr:col>2</xdr:col>
          <xdr:colOff>3695700</xdr:colOff>
          <xdr:row>979</xdr:row>
          <xdr:rowOff>57150</xdr:rowOff>
        </xdr:to>
        <xdr:sp macro="" textlink="">
          <xdr:nvSpPr>
            <xdr:cNvPr id="54656" name="Check Box 384" hidden="1">
              <a:extLst>
                <a:ext uri="{63B3BB69-23CF-44E3-9099-C40C66FF867C}">
                  <a14:compatExt spid="_x0000_s54656"/>
                </a:ext>
                <a:ext uri="{FF2B5EF4-FFF2-40B4-BE49-F238E27FC236}">
                  <a16:creationId xmlns:a16="http://schemas.microsoft.com/office/drawing/2014/main" id="{00000000-0008-0000-0A00-000080D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Policies &amp; Procedures are in place to adequately monitor subcontractors/consultants.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976</xdr:row>
          <xdr:rowOff>19050</xdr:rowOff>
        </xdr:from>
        <xdr:to>
          <xdr:col>4</xdr:col>
          <xdr:colOff>266700</xdr:colOff>
          <xdr:row>978</xdr:row>
          <xdr:rowOff>50800</xdr:rowOff>
        </xdr:to>
        <xdr:sp macro="" textlink="">
          <xdr:nvSpPr>
            <xdr:cNvPr id="54657" name="Check Box 385" hidden="1">
              <a:extLst>
                <a:ext uri="{63B3BB69-23CF-44E3-9099-C40C66FF867C}">
                  <a14:compatExt spid="_x0000_s54657"/>
                </a:ext>
                <a:ext uri="{FF2B5EF4-FFF2-40B4-BE49-F238E27FC236}">
                  <a16:creationId xmlns:a16="http://schemas.microsoft.com/office/drawing/2014/main" id="{00000000-0008-0000-0A00-000081D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Read and reviewed contract Article 1, §1.4, including but not limited to the Mandated Clauses and the Standard Terms and Conditions required in subcontract/consultant agreements.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977</xdr:row>
          <xdr:rowOff>146050</xdr:rowOff>
        </xdr:from>
        <xdr:to>
          <xdr:col>2</xdr:col>
          <xdr:colOff>3695700</xdr:colOff>
          <xdr:row>979</xdr:row>
          <xdr:rowOff>57150</xdr:rowOff>
        </xdr:to>
        <xdr:sp macro="" textlink="">
          <xdr:nvSpPr>
            <xdr:cNvPr id="54658" name="Check Box 386" hidden="1">
              <a:extLst>
                <a:ext uri="{63B3BB69-23CF-44E3-9099-C40C66FF867C}">
                  <a14:compatExt spid="_x0000_s54658"/>
                </a:ext>
                <a:ext uri="{FF2B5EF4-FFF2-40B4-BE49-F238E27FC236}">
                  <a16:creationId xmlns:a16="http://schemas.microsoft.com/office/drawing/2014/main" id="{00000000-0008-0000-0A00-000082D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Policies &amp; Procedures are in place to adequately monitor subcontractors/consultants.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976</xdr:row>
          <xdr:rowOff>19050</xdr:rowOff>
        </xdr:from>
        <xdr:to>
          <xdr:col>4</xdr:col>
          <xdr:colOff>266700</xdr:colOff>
          <xdr:row>978</xdr:row>
          <xdr:rowOff>50800</xdr:rowOff>
        </xdr:to>
        <xdr:sp macro="" textlink="">
          <xdr:nvSpPr>
            <xdr:cNvPr id="54659" name="Check Box 387" hidden="1">
              <a:extLst>
                <a:ext uri="{63B3BB69-23CF-44E3-9099-C40C66FF867C}">
                  <a14:compatExt spid="_x0000_s54659"/>
                </a:ext>
                <a:ext uri="{FF2B5EF4-FFF2-40B4-BE49-F238E27FC236}">
                  <a16:creationId xmlns:a16="http://schemas.microsoft.com/office/drawing/2014/main" id="{00000000-0008-0000-0A00-000083D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Read and reviewed contract Article 1, §1.4, including but not limited to the Mandated Clauses and the Standard Terms and Conditions required in subcontract/consultant agreements.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977</xdr:row>
          <xdr:rowOff>146050</xdr:rowOff>
        </xdr:from>
        <xdr:to>
          <xdr:col>2</xdr:col>
          <xdr:colOff>3695700</xdr:colOff>
          <xdr:row>979</xdr:row>
          <xdr:rowOff>57150</xdr:rowOff>
        </xdr:to>
        <xdr:sp macro="" textlink="">
          <xdr:nvSpPr>
            <xdr:cNvPr id="54660" name="Check Box 388" hidden="1">
              <a:extLst>
                <a:ext uri="{63B3BB69-23CF-44E3-9099-C40C66FF867C}">
                  <a14:compatExt spid="_x0000_s54660"/>
                </a:ext>
                <a:ext uri="{FF2B5EF4-FFF2-40B4-BE49-F238E27FC236}">
                  <a16:creationId xmlns:a16="http://schemas.microsoft.com/office/drawing/2014/main" id="{00000000-0008-0000-0A00-000084D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Policies &amp; Procedures are in place to adequately monitor subcontractors/consultants.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976</xdr:row>
          <xdr:rowOff>19050</xdr:rowOff>
        </xdr:from>
        <xdr:to>
          <xdr:col>4</xdr:col>
          <xdr:colOff>266700</xdr:colOff>
          <xdr:row>978</xdr:row>
          <xdr:rowOff>50800</xdr:rowOff>
        </xdr:to>
        <xdr:sp macro="" textlink="">
          <xdr:nvSpPr>
            <xdr:cNvPr id="54661" name="Check Box 389" hidden="1">
              <a:extLst>
                <a:ext uri="{63B3BB69-23CF-44E3-9099-C40C66FF867C}">
                  <a14:compatExt spid="_x0000_s54661"/>
                </a:ext>
                <a:ext uri="{FF2B5EF4-FFF2-40B4-BE49-F238E27FC236}">
                  <a16:creationId xmlns:a16="http://schemas.microsoft.com/office/drawing/2014/main" id="{00000000-0008-0000-0A00-000085D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Read and reviewed contract Article 1, §1.4, including but not limited to the Mandated Clauses and the Standard Terms and Conditions required in subcontract/consultant agreements.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977</xdr:row>
          <xdr:rowOff>146050</xdr:rowOff>
        </xdr:from>
        <xdr:to>
          <xdr:col>2</xdr:col>
          <xdr:colOff>3695700</xdr:colOff>
          <xdr:row>979</xdr:row>
          <xdr:rowOff>57150</xdr:rowOff>
        </xdr:to>
        <xdr:sp macro="" textlink="">
          <xdr:nvSpPr>
            <xdr:cNvPr id="54662" name="Check Box 390" hidden="1">
              <a:extLst>
                <a:ext uri="{63B3BB69-23CF-44E3-9099-C40C66FF867C}">
                  <a14:compatExt spid="_x0000_s54662"/>
                </a:ext>
                <a:ext uri="{FF2B5EF4-FFF2-40B4-BE49-F238E27FC236}">
                  <a16:creationId xmlns:a16="http://schemas.microsoft.com/office/drawing/2014/main" id="{00000000-0008-0000-0A00-000086D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Policies &amp; Procedures are in place to adequately monitor subcontractors/consultants.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976</xdr:row>
          <xdr:rowOff>19050</xdr:rowOff>
        </xdr:from>
        <xdr:to>
          <xdr:col>4</xdr:col>
          <xdr:colOff>266700</xdr:colOff>
          <xdr:row>978</xdr:row>
          <xdr:rowOff>50800</xdr:rowOff>
        </xdr:to>
        <xdr:sp macro="" textlink="">
          <xdr:nvSpPr>
            <xdr:cNvPr id="54663" name="Check Box 391" hidden="1">
              <a:extLst>
                <a:ext uri="{63B3BB69-23CF-44E3-9099-C40C66FF867C}">
                  <a14:compatExt spid="_x0000_s54663"/>
                </a:ext>
                <a:ext uri="{FF2B5EF4-FFF2-40B4-BE49-F238E27FC236}">
                  <a16:creationId xmlns:a16="http://schemas.microsoft.com/office/drawing/2014/main" id="{00000000-0008-0000-0A00-000087D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Read and reviewed contract Article 1, §1.4, including but not limited to the Mandated Clauses and the Standard Terms and Conditions required in subcontract/consultant agreements.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977</xdr:row>
          <xdr:rowOff>146050</xdr:rowOff>
        </xdr:from>
        <xdr:to>
          <xdr:col>2</xdr:col>
          <xdr:colOff>3695700</xdr:colOff>
          <xdr:row>979</xdr:row>
          <xdr:rowOff>57150</xdr:rowOff>
        </xdr:to>
        <xdr:sp macro="" textlink="">
          <xdr:nvSpPr>
            <xdr:cNvPr id="54664" name="Check Box 392" hidden="1">
              <a:extLst>
                <a:ext uri="{63B3BB69-23CF-44E3-9099-C40C66FF867C}">
                  <a14:compatExt spid="_x0000_s54664"/>
                </a:ext>
                <a:ext uri="{FF2B5EF4-FFF2-40B4-BE49-F238E27FC236}">
                  <a16:creationId xmlns:a16="http://schemas.microsoft.com/office/drawing/2014/main" id="{00000000-0008-0000-0A00-000088D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Policies &amp; Procedures are in place to adequately monitor subcontractors/consultants.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976</xdr:row>
          <xdr:rowOff>19050</xdr:rowOff>
        </xdr:from>
        <xdr:to>
          <xdr:col>4</xdr:col>
          <xdr:colOff>266700</xdr:colOff>
          <xdr:row>978</xdr:row>
          <xdr:rowOff>50800</xdr:rowOff>
        </xdr:to>
        <xdr:sp macro="" textlink="">
          <xdr:nvSpPr>
            <xdr:cNvPr id="54665" name="Check Box 393" hidden="1">
              <a:extLst>
                <a:ext uri="{63B3BB69-23CF-44E3-9099-C40C66FF867C}">
                  <a14:compatExt spid="_x0000_s54665"/>
                </a:ext>
                <a:ext uri="{FF2B5EF4-FFF2-40B4-BE49-F238E27FC236}">
                  <a16:creationId xmlns:a16="http://schemas.microsoft.com/office/drawing/2014/main" id="{00000000-0008-0000-0A00-000089D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Read and reviewed contract Article 1, §1.4, including but not limited to the Mandated Clauses and the Standard Terms and Conditions required in subcontract/consultant agreements.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977</xdr:row>
          <xdr:rowOff>146050</xdr:rowOff>
        </xdr:from>
        <xdr:to>
          <xdr:col>2</xdr:col>
          <xdr:colOff>3695700</xdr:colOff>
          <xdr:row>979</xdr:row>
          <xdr:rowOff>57150</xdr:rowOff>
        </xdr:to>
        <xdr:sp macro="" textlink="">
          <xdr:nvSpPr>
            <xdr:cNvPr id="54666" name="Check Box 394" hidden="1">
              <a:extLst>
                <a:ext uri="{63B3BB69-23CF-44E3-9099-C40C66FF867C}">
                  <a14:compatExt spid="_x0000_s54666"/>
                </a:ext>
                <a:ext uri="{FF2B5EF4-FFF2-40B4-BE49-F238E27FC236}">
                  <a16:creationId xmlns:a16="http://schemas.microsoft.com/office/drawing/2014/main" id="{00000000-0008-0000-0A00-00008AD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Policies &amp; Procedures are in place to adequately monitor subcontractors/consultants.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976</xdr:row>
          <xdr:rowOff>19050</xdr:rowOff>
        </xdr:from>
        <xdr:to>
          <xdr:col>4</xdr:col>
          <xdr:colOff>266700</xdr:colOff>
          <xdr:row>978</xdr:row>
          <xdr:rowOff>50800</xdr:rowOff>
        </xdr:to>
        <xdr:sp macro="" textlink="">
          <xdr:nvSpPr>
            <xdr:cNvPr id="54667" name="Check Box 395" hidden="1">
              <a:extLst>
                <a:ext uri="{63B3BB69-23CF-44E3-9099-C40C66FF867C}">
                  <a14:compatExt spid="_x0000_s54667"/>
                </a:ext>
                <a:ext uri="{FF2B5EF4-FFF2-40B4-BE49-F238E27FC236}">
                  <a16:creationId xmlns:a16="http://schemas.microsoft.com/office/drawing/2014/main" id="{00000000-0008-0000-0A00-00008BD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Read and reviewed contract Article 1, §1.4, including but not limited to the Mandated Clauses and the Standard Terms and Conditions required in subcontract/consultant agreements.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977</xdr:row>
          <xdr:rowOff>146050</xdr:rowOff>
        </xdr:from>
        <xdr:to>
          <xdr:col>2</xdr:col>
          <xdr:colOff>3695700</xdr:colOff>
          <xdr:row>979</xdr:row>
          <xdr:rowOff>57150</xdr:rowOff>
        </xdr:to>
        <xdr:sp macro="" textlink="">
          <xdr:nvSpPr>
            <xdr:cNvPr id="54668" name="Check Box 396" hidden="1">
              <a:extLst>
                <a:ext uri="{63B3BB69-23CF-44E3-9099-C40C66FF867C}">
                  <a14:compatExt spid="_x0000_s54668"/>
                </a:ext>
                <a:ext uri="{FF2B5EF4-FFF2-40B4-BE49-F238E27FC236}">
                  <a16:creationId xmlns:a16="http://schemas.microsoft.com/office/drawing/2014/main" id="{00000000-0008-0000-0A00-00008CD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Policies &amp; Procedures are in place to adequately monitor subcontractors/consultants.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976</xdr:row>
          <xdr:rowOff>19050</xdr:rowOff>
        </xdr:from>
        <xdr:to>
          <xdr:col>4</xdr:col>
          <xdr:colOff>266700</xdr:colOff>
          <xdr:row>978</xdr:row>
          <xdr:rowOff>50800</xdr:rowOff>
        </xdr:to>
        <xdr:sp macro="" textlink="">
          <xdr:nvSpPr>
            <xdr:cNvPr id="54669" name="Check Box 397" hidden="1">
              <a:extLst>
                <a:ext uri="{63B3BB69-23CF-44E3-9099-C40C66FF867C}">
                  <a14:compatExt spid="_x0000_s54669"/>
                </a:ext>
                <a:ext uri="{FF2B5EF4-FFF2-40B4-BE49-F238E27FC236}">
                  <a16:creationId xmlns:a16="http://schemas.microsoft.com/office/drawing/2014/main" id="{00000000-0008-0000-0A00-00008DD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Read and reviewed contract Article 1, §1.4, including but not limited to the Mandated Clauses and the Standard Terms and Conditions required in subcontract/consultant agreements.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977</xdr:row>
          <xdr:rowOff>146050</xdr:rowOff>
        </xdr:from>
        <xdr:to>
          <xdr:col>2</xdr:col>
          <xdr:colOff>3695700</xdr:colOff>
          <xdr:row>979</xdr:row>
          <xdr:rowOff>57150</xdr:rowOff>
        </xdr:to>
        <xdr:sp macro="" textlink="">
          <xdr:nvSpPr>
            <xdr:cNvPr id="54670" name="Check Box 398" hidden="1">
              <a:extLst>
                <a:ext uri="{63B3BB69-23CF-44E3-9099-C40C66FF867C}">
                  <a14:compatExt spid="_x0000_s54670"/>
                </a:ext>
                <a:ext uri="{FF2B5EF4-FFF2-40B4-BE49-F238E27FC236}">
                  <a16:creationId xmlns:a16="http://schemas.microsoft.com/office/drawing/2014/main" id="{00000000-0008-0000-0A00-00008ED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Policies &amp; Procedures are in place to adequately monitor subcontractors/consultants.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976</xdr:row>
          <xdr:rowOff>19050</xdr:rowOff>
        </xdr:from>
        <xdr:to>
          <xdr:col>4</xdr:col>
          <xdr:colOff>266700</xdr:colOff>
          <xdr:row>978</xdr:row>
          <xdr:rowOff>50800</xdr:rowOff>
        </xdr:to>
        <xdr:sp macro="" textlink="">
          <xdr:nvSpPr>
            <xdr:cNvPr id="54671" name="Check Box 399" hidden="1">
              <a:extLst>
                <a:ext uri="{63B3BB69-23CF-44E3-9099-C40C66FF867C}">
                  <a14:compatExt spid="_x0000_s54671"/>
                </a:ext>
                <a:ext uri="{FF2B5EF4-FFF2-40B4-BE49-F238E27FC236}">
                  <a16:creationId xmlns:a16="http://schemas.microsoft.com/office/drawing/2014/main" id="{00000000-0008-0000-0A00-00008FD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Read and reviewed contract Article 1, §1.4, including but not limited to the Mandated Clauses and the Standard Terms and Conditions required in subcontract/consultant agreements.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977</xdr:row>
          <xdr:rowOff>146050</xdr:rowOff>
        </xdr:from>
        <xdr:to>
          <xdr:col>2</xdr:col>
          <xdr:colOff>3695700</xdr:colOff>
          <xdr:row>979</xdr:row>
          <xdr:rowOff>57150</xdr:rowOff>
        </xdr:to>
        <xdr:sp macro="" textlink="">
          <xdr:nvSpPr>
            <xdr:cNvPr id="54672" name="Check Box 400" hidden="1">
              <a:extLst>
                <a:ext uri="{63B3BB69-23CF-44E3-9099-C40C66FF867C}">
                  <a14:compatExt spid="_x0000_s54672"/>
                </a:ext>
                <a:ext uri="{FF2B5EF4-FFF2-40B4-BE49-F238E27FC236}">
                  <a16:creationId xmlns:a16="http://schemas.microsoft.com/office/drawing/2014/main" id="{00000000-0008-0000-0A00-000090D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Policies &amp; Procedures are in place to adequately monitor subcontractors/consultants.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976</xdr:row>
          <xdr:rowOff>19050</xdr:rowOff>
        </xdr:from>
        <xdr:to>
          <xdr:col>4</xdr:col>
          <xdr:colOff>266700</xdr:colOff>
          <xdr:row>978</xdr:row>
          <xdr:rowOff>50800</xdr:rowOff>
        </xdr:to>
        <xdr:sp macro="" textlink="">
          <xdr:nvSpPr>
            <xdr:cNvPr id="54673" name="Check Box 401" hidden="1">
              <a:extLst>
                <a:ext uri="{63B3BB69-23CF-44E3-9099-C40C66FF867C}">
                  <a14:compatExt spid="_x0000_s54673"/>
                </a:ext>
                <a:ext uri="{FF2B5EF4-FFF2-40B4-BE49-F238E27FC236}">
                  <a16:creationId xmlns:a16="http://schemas.microsoft.com/office/drawing/2014/main" id="{00000000-0008-0000-0A00-000091D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Read and reviewed contract Article 1, §1.4, including but not limited to the Mandated Clauses and the Standard Terms and Conditions required in subcontract/consultant agreements.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977</xdr:row>
          <xdr:rowOff>146050</xdr:rowOff>
        </xdr:from>
        <xdr:to>
          <xdr:col>2</xdr:col>
          <xdr:colOff>3695700</xdr:colOff>
          <xdr:row>979</xdr:row>
          <xdr:rowOff>57150</xdr:rowOff>
        </xdr:to>
        <xdr:sp macro="" textlink="">
          <xdr:nvSpPr>
            <xdr:cNvPr id="54674" name="Check Box 402" hidden="1">
              <a:extLst>
                <a:ext uri="{63B3BB69-23CF-44E3-9099-C40C66FF867C}">
                  <a14:compatExt spid="_x0000_s54674"/>
                </a:ext>
                <a:ext uri="{FF2B5EF4-FFF2-40B4-BE49-F238E27FC236}">
                  <a16:creationId xmlns:a16="http://schemas.microsoft.com/office/drawing/2014/main" id="{00000000-0008-0000-0A00-000092D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Policies &amp; Procedures are in place to adequately monitor subcontractors/consultants.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976</xdr:row>
          <xdr:rowOff>19050</xdr:rowOff>
        </xdr:from>
        <xdr:to>
          <xdr:col>4</xdr:col>
          <xdr:colOff>266700</xdr:colOff>
          <xdr:row>978</xdr:row>
          <xdr:rowOff>50800</xdr:rowOff>
        </xdr:to>
        <xdr:sp macro="" textlink="">
          <xdr:nvSpPr>
            <xdr:cNvPr id="54675" name="Check Box 403" hidden="1">
              <a:extLst>
                <a:ext uri="{63B3BB69-23CF-44E3-9099-C40C66FF867C}">
                  <a14:compatExt spid="_x0000_s54675"/>
                </a:ext>
                <a:ext uri="{FF2B5EF4-FFF2-40B4-BE49-F238E27FC236}">
                  <a16:creationId xmlns:a16="http://schemas.microsoft.com/office/drawing/2014/main" id="{00000000-0008-0000-0A00-000093D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Read and reviewed contract Article 1, §1.4, including but not limited to the Mandated Clauses and the Standard Terms and Conditions required in subcontract/consultant agreements.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977</xdr:row>
          <xdr:rowOff>146050</xdr:rowOff>
        </xdr:from>
        <xdr:to>
          <xdr:col>2</xdr:col>
          <xdr:colOff>3695700</xdr:colOff>
          <xdr:row>979</xdr:row>
          <xdr:rowOff>57150</xdr:rowOff>
        </xdr:to>
        <xdr:sp macro="" textlink="">
          <xdr:nvSpPr>
            <xdr:cNvPr id="54676" name="Check Box 404" hidden="1">
              <a:extLst>
                <a:ext uri="{63B3BB69-23CF-44E3-9099-C40C66FF867C}">
                  <a14:compatExt spid="_x0000_s54676"/>
                </a:ext>
                <a:ext uri="{FF2B5EF4-FFF2-40B4-BE49-F238E27FC236}">
                  <a16:creationId xmlns:a16="http://schemas.microsoft.com/office/drawing/2014/main" id="{00000000-0008-0000-0A00-000094D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Policies &amp; Procedures are in place to adequately monitor subcontractors/consultants.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1031</xdr:row>
          <xdr:rowOff>19050</xdr:rowOff>
        </xdr:from>
        <xdr:to>
          <xdr:col>4</xdr:col>
          <xdr:colOff>266700</xdr:colOff>
          <xdr:row>1033</xdr:row>
          <xdr:rowOff>50800</xdr:rowOff>
        </xdr:to>
        <xdr:sp macro="" textlink="">
          <xdr:nvSpPr>
            <xdr:cNvPr id="54677" name="Check Box 405" hidden="1">
              <a:extLst>
                <a:ext uri="{63B3BB69-23CF-44E3-9099-C40C66FF867C}">
                  <a14:compatExt spid="_x0000_s54677"/>
                </a:ext>
                <a:ext uri="{FF2B5EF4-FFF2-40B4-BE49-F238E27FC236}">
                  <a16:creationId xmlns:a16="http://schemas.microsoft.com/office/drawing/2014/main" id="{00000000-0008-0000-0A00-000095D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Read and reviewed contract Article 1, §1.4, including but not limited to the Mandated Clauses and the Standard Terms and Conditions required in subcontract/consultant agreements.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1032</xdr:row>
          <xdr:rowOff>146050</xdr:rowOff>
        </xdr:from>
        <xdr:to>
          <xdr:col>2</xdr:col>
          <xdr:colOff>3695700</xdr:colOff>
          <xdr:row>1034</xdr:row>
          <xdr:rowOff>57150</xdr:rowOff>
        </xdr:to>
        <xdr:sp macro="" textlink="">
          <xdr:nvSpPr>
            <xdr:cNvPr id="54678" name="Check Box 406" hidden="1">
              <a:extLst>
                <a:ext uri="{63B3BB69-23CF-44E3-9099-C40C66FF867C}">
                  <a14:compatExt spid="_x0000_s54678"/>
                </a:ext>
                <a:ext uri="{FF2B5EF4-FFF2-40B4-BE49-F238E27FC236}">
                  <a16:creationId xmlns:a16="http://schemas.microsoft.com/office/drawing/2014/main" id="{00000000-0008-0000-0A00-000096D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Policies &amp; Procedures are in place to adequately monitor subcontractors/consultants.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1031</xdr:row>
          <xdr:rowOff>19050</xdr:rowOff>
        </xdr:from>
        <xdr:to>
          <xdr:col>4</xdr:col>
          <xdr:colOff>266700</xdr:colOff>
          <xdr:row>1033</xdr:row>
          <xdr:rowOff>50800</xdr:rowOff>
        </xdr:to>
        <xdr:sp macro="" textlink="">
          <xdr:nvSpPr>
            <xdr:cNvPr id="54679" name="Check Box 407" hidden="1">
              <a:extLst>
                <a:ext uri="{63B3BB69-23CF-44E3-9099-C40C66FF867C}">
                  <a14:compatExt spid="_x0000_s54679"/>
                </a:ext>
                <a:ext uri="{FF2B5EF4-FFF2-40B4-BE49-F238E27FC236}">
                  <a16:creationId xmlns:a16="http://schemas.microsoft.com/office/drawing/2014/main" id="{00000000-0008-0000-0A00-000097D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Read and reviewed contract Article 1, §1.4, including but not limited to the Mandated Clauses and the Standard Terms and Conditions required in subcontract/consultant agreements.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1032</xdr:row>
          <xdr:rowOff>146050</xdr:rowOff>
        </xdr:from>
        <xdr:to>
          <xdr:col>2</xdr:col>
          <xdr:colOff>3695700</xdr:colOff>
          <xdr:row>1034</xdr:row>
          <xdr:rowOff>57150</xdr:rowOff>
        </xdr:to>
        <xdr:sp macro="" textlink="">
          <xdr:nvSpPr>
            <xdr:cNvPr id="54680" name="Check Box 408" hidden="1">
              <a:extLst>
                <a:ext uri="{63B3BB69-23CF-44E3-9099-C40C66FF867C}">
                  <a14:compatExt spid="_x0000_s54680"/>
                </a:ext>
                <a:ext uri="{FF2B5EF4-FFF2-40B4-BE49-F238E27FC236}">
                  <a16:creationId xmlns:a16="http://schemas.microsoft.com/office/drawing/2014/main" id="{00000000-0008-0000-0A00-000098D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Policies &amp; Procedures are in place to adequately monitor subcontractors/consultants.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1031</xdr:row>
          <xdr:rowOff>19050</xdr:rowOff>
        </xdr:from>
        <xdr:to>
          <xdr:col>4</xdr:col>
          <xdr:colOff>266700</xdr:colOff>
          <xdr:row>1033</xdr:row>
          <xdr:rowOff>50800</xdr:rowOff>
        </xdr:to>
        <xdr:sp macro="" textlink="">
          <xdr:nvSpPr>
            <xdr:cNvPr id="54681" name="Check Box 409" hidden="1">
              <a:extLst>
                <a:ext uri="{63B3BB69-23CF-44E3-9099-C40C66FF867C}">
                  <a14:compatExt spid="_x0000_s54681"/>
                </a:ext>
                <a:ext uri="{FF2B5EF4-FFF2-40B4-BE49-F238E27FC236}">
                  <a16:creationId xmlns:a16="http://schemas.microsoft.com/office/drawing/2014/main" id="{00000000-0008-0000-0A00-000099D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Read and reviewed contract Article 1, §1.4, including but not limited to the Mandated Clauses and the Standard Terms and Conditions required in subcontract/consultant agreements.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1032</xdr:row>
          <xdr:rowOff>146050</xdr:rowOff>
        </xdr:from>
        <xdr:to>
          <xdr:col>2</xdr:col>
          <xdr:colOff>3695700</xdr:colOff>
          <xdr:row>1034</xdr:row>
          <xdr:rowOff>57150</xdr:rowOff>
        </xdr:to>
        <xdr:sp macro="" textlink="">
          <xdr:nvSpPr>
            <xdr:cNvPr id="54682" name="Check Box 410" hidden="1">
              <a:extLst>
                <a:ext uri="{63B3BB69-23CF-44E3-9099-C40C66FF867C}">
                  <a14:compatExt spid="_x0000_s54682"/>
                </a:ext>
                <a:ext uri="{FF2B5EF4-FFF2-40B4-BE49-F238E27FC236}">
                  <a16:creationId xmlns:a16="http://schemas.microsoft.com/office/drawing/2014/main" id="{00000000-0008-0000-0A00-00009AD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Policies &amp; Procedures are in place to adequately monitor subcontractors/consultants.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1031</xdr:row>
          <xdr:rowOff>19050</xdr:rowOff>
        </xdr:from>
        <xdr:to>
          <xdr:col>4</xdr:col>
          <xdr:colOff>266700</xdr:colOff>
          <xdr:row>1033</xdr:row>
          <xdr:rowOff>50800</xdr:rowOff>
        </xdr:to>
        <xdr:sp macro="" textlink="">
          <xdr:nvSpPr>
            <xdr:cNvPr id="54683" name="Check Box 411" hidden="1">
              <a:extLst>
                <a:ext uri="{63B3BB69-23CF-44E3-9099-C40C66FF867C}">
                  <a14:compatExt spid="_x0000_s54683"/>
                </a:ext>
                <a:ext uri="{FF2B5EF4-FFF2-40B4-BE49-F238E27FC236}">
                  <a16:creationId xmlns:a16="http://schemas.microsoft.com/office/drawing/2014/main" id="{00000000-0008-0000-0A00-00009BD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Read and reviewed contract Article 1, §1.4, including but not limited to the Mandated Clauses and the Standard Terms and Conditions required in subcontract/consultant agreements.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1032</xdr:row>
          <xdr:rowOff>146050</xdr:rowOff>
        </xdr:from>
        <xdr:to>
          <xdr:col>2</xdr:col>
          <xdr:colOff>3695700</xdr:colOff>
          <xdr:row>1034</xdr:row>
          <xdr:rowOff>57150</xdr:rowOff>
        </xdr:to>
        <xdr:sp macro="" textlink="">
          <xdr:nvSpPr>
            <xdr:cNvPr id="54684" name="Check Box 412" hidden="1">
              <a:extLst>
                <a:ext uri="{63B3BB69-23CF-44E3-9099-C40C66FF867C}">
                  <a14:compatExt spid="_x0000_s54684"/>
                </a:ext>
                <a:ext uri="{FF2B5EF4-FFF2-40B4-BE49-F238E27FC236}">
                  <a16:creationId xmlns:a16="http://schemas.microsoft.com/office/drawing/2014/main" id="{00000000-0008-0000-0A00-00009CD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Policies &amp; Procedures are in place to adequately monitor subcontractors/consultants.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1031</xdr:row>
          <xdr:rowOff>19050</xdr:rowOff>
        </xdr:from>
        <xdr:to>
          <xdr:col>4</xdr:col>
          <xdr:colOff>266700</xdr:colOff>
          <xdr:row>1033</xdr:row>
          <xdr:rowOff>50800</xdr:rowOff>
        </xdr:to>
        <xdr:sp macro="" textlink="">
          <xdr:nvSpPr>
            <xdr:cNvPr id="54685" name="Check Box 413" hidden="1">
              <a:extLst>
                <a:ext uri="{63B3BB69-23CF-44E3-9099-C40C66FF867C}">
                  <a14:compatExt spid="_x0000_s54685"/>
                </a:ext>
                <a:ext uri="{FF2B5EF4-FFF2-40B4-BE49-F238E27FC236}">
                  <a16:creationId xmlns:a16="http://schemas.microsoft.com/office/drawing/2014/main" id="{00000000-0008-0000-0A00-00009DD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Read and reviewed contract Article 1, §1.4, including but not limited to the Mandated Clauses and the Standard Terms and Conditions required in subcontract/consultant agreements.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1032</xdr:row>
          <xdr:rowOff>146050</xdr:rowOff>
        </xdr:from>
        <xdr:to>
          <xdr:col>2</xdr:col>
          <xdr:colOff>3695700</xdr:colOff>
          <xdr:row>1034</xdr:row>
          <xdr:rowOff>57150</xdr:rowOff>
        </xdr:to>
        <xdr:sp macro="" textlink="">
          <xdr:nvSpPr>
            <xdr:cNvPr id="54686" name="Check Box 414" hidden="1">
              <a:extLst>
                <a:ext uri="{63B3BB69-23CF-44E3-9099-C40C66FF867C}">
                  <a14:compatExt spid="_x0000_s54686"/>
                </a:ext>
                <a:ext uri="{FF2B5EF4-FFF2-40B4-BE49-F238E27FC236}">
                  <a16:creationId xmlns:a16="http://schemas.microsoft.com/office/drawing/2014/main" id="{00000000-0008-0000-0A00-00009ED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Policies &amp; Procedures are in place to adequately monitor subcontractors/consultants.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1031</xdr:row>
          <xdr:rowOff>19050</xdr:rowOff>
        </xdr:from>
        <xdr:to>
          <xdr:col>4</xdr:col>
          <xdr:colOff>266700</xdr:colOff>
          <xdr:row>1033</xdr:row>
          <xdr:rowOff>50800</xdr:rowOff>
        </xdr:to>
        <xdr:sp macro="" textlink="">
          <xdr:nvSpPr>
            <xdr:cNvPr id="54687" name="Check Box 415" hidden="1">
              <a:extLst>
                <a:ext uri="{63B3BB69-23CF-44E3-9099-C40C66FF867C}">
                  <a14:compatExt spid="_x0000_s54687"/>
                </a:ext>
                <a:ext uri="{FF2B5EF4-FFF2-40B4-BE49-F238E27FC236}">
                  <a16:creationId xmlns:a16="http://schemas.microsoft.com/office/drawing/2014/main" id="{00000000-0008-0000-0A00-00009FD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Read and reviewed contract Article 1, §1.4, including but not limited to the Mandated Clauses and the Standard Terms and Conditions required in subcontract/consultant agreements.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1032</xdr:row>
          <xdr:rowOff>146050</xdr:rowOff>
        </xdr:from>
        <xdr:to>
          <xdr:col>2</xdr:col>
          <xdr:colOff>3695700</xdr:colOff>
          <xdr:row>1034</xdr:row>
          <xdr:rowOff>57150</xdr:rowOff>
        </xdr:to>
        <xdr:sp macro="" textlink="">
          <xdr:nvSpPr>
            <xdr:cNvPr id="54688" name="Check Box 416" hidden="1">
              <a:extLst>
                <a:ext uri="{63B3BB69-23CF-44E3-9099-C40C66FF867C}">
                  <a14:compatExt spid="_x0000_s54688"/>
                </a:ext>
                <a:ext uri="{FF2B5EF4-FFF2-40B4-BE49-F238E27FC236}">
                  <a16:creationId xmlns:a16="http://schemas.microsoft.com/office/drawing/2014/main" id="{00000000-0008-0000-0A00-0000A0D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Policies &amp; Procedures are in place to adequately monitor subcontractors/consultants.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1031</xdr:row>
          <xdr:rowOff>19050</xdr:rowOff>
        </xdr:from>
        <xdr:to>
          <xdr:col>4</xdr:col>
          <xdr:colOff>266700</xdr:colOff>
          <xdr:row>1033</xdr:row>
          <xdr:rowOff>50800</xdr:rowOff>
        </xdr:to>
        <xdr:sp macro="" textlink="">
          <xdr:nvSpPr>
            <xdr:cNvPr id="54689" name="Check Box 417" hidden="1">
              <a:extLst>
                <a:ext uri="{63B3BB69-23CF-44E3-9099-C40C66FF867C}">
                  <a14:compatExt spid="_x0000_s54689"/>
                </a:ext>
                <a:ext uri="{FF2B5EF4-FFF2-40B4-BE49-F238E27FC236}">
                  <a16:creationId xmlns:a16="http://schemas.microsoft.com/office/drawing/2014/main" id="{00000000-0008-0000-0A00-0000A1D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Read and reviewed contract Article 1, §1.4, including but not limited to the Mandated Clauses and the Standard Terms and Conditions required in subcontract/consultant agreements.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1032</xdr:row>
          <xdr:rowOff>146050</xdr:rowOff>
        </xdr:from>
        <xdr:to>
          <xdr:col>2</xdr:col>
          <xdr:colOff>3695700</xdr:colOff>
          <xdr:row>1034</xdr:row>
          <xdr:rowOff>57150</xdr:rowOff>
        </xdr:to>
        <xdr:sp macro="" textlink="">
          <xdr:nvSpPr>
            <xdr:cNvPr id="54690" name="Check Box 418" hidden="1">
              <a:extLst>
                <a:ext uri="{63B3BB69-23CF-44E3-9099-C40C66FF867C}">
                  <a14:compatExt spid="_x0000_s54690"/>
                </a:ext>
                <a:ext uri="{FF2B5EF4-FFF2-40B4-BE49-F238E27FC236}">
                  <a16:creationId xmlns:a16="http://schemas.microsoft.com/office/drawing/2014/main" id="{00000000-0008-0000-0A00-0000A2D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Policies &amp; Procedures are in place to adequately monitor subcontractors/consultants.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1031</xdr:row>
          <xdr:rowOff>19050</xdr:rowOff>
        </xdr:from>
        <xdr:to>
          <xdr:col>4</xdr:col>
          <xdr:colOff>266700</xdr:colOff>
          <xdr:row>1033</xdr:row>
          <xdr:rowOff>50800</xdr:rowOff>
        </xdr:to>
        <xdr:sp macro="" textlink="">
          <xdr:nvSpPr>
            <xdr:cNvPr id="54691" name="Check Box 419" hidden="1">
              <a:extLst>
                <a:ext uri="{63B3BB69-23CF-44E3-9099-C40C66FF867C}">
                  <a14:compatExt spid="_x0000_s54691"/>
                </a:ext>
                <a:ext uri="{FF2B5EF4-FFF2-40B4-BE49-F238E27FC236}">
                  <a16:creationId xmlns:a16="http://schemas.microsoft.com/office/drawing/2014/main" id="{00000000-0008-0000-0A00-0000A3D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Read and reviewed contract Article 1, §1.4, including but not limited to the Mandated Clauses and the Standard Terms and Conditions required in subcontract/consultant agreements.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1032</xdr:row>
          <xdr:rowOff>146050</xdr:rowOff>
        </xdr:from>
        <xdr:to>
          <xdr:col>2</xdr:col>
          <xdr:colOff>3695700</xdr:colOff>
          <xdr:row>1034</xdr:row>
          <xdr:rowOff>57150</xdr:rowOff>
        </xdr:to>
        <xdr:sp macro="" textlink="">
          <xdr:nvSpPr>
            <xdr:cNvPr id="54692" name="Check Box 420" hidden="1">
              <a:extLst>
                <a:ext uri="{63B3BB69-23CF-44E3-9099-C40C66FF867C}">
                  <a14:compatExt spid="_x0000_s54692"/>
                </a:ext>
                <a:ext uri="{FF2B5EF4-FFF2-40B4-BE49-F238E27FC236}">
                  <a16:creationId xmlns:a16="http://schemas.microsoft.com/office/drawing/2014/main" id="{00000000-0008-0000-0A00-0000A4D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Policies &amp; Procedures are in place to adequately monitor subcontractors/consultants.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1031</xdr:row>
          <xdr:rowOff>19050</xdr:rowOff>
        </xdr:from>
        <xdr:to>
          <xdr:col>4</xdr:col>
          <xdr:colOff>266700</xdr:colOff>
          <xdr:row>1033</xdr:row>
          <xdr:rowOff>50800</xdr:rowOff>
        </xdr:to>
        <xdr:sp macro="" textlink="">
          <xdr:nvSpPr>
            <xdr:cNvPr id="54693" name="Check Box 421" hidden="1">
              <a:extLst>
                <a:ext uri="{63B3BB69-23CF-44E3-9099-C40C66FF867C}">
                  <a14:compatExt spid="_x0000_s54693"/>
                </a:ext>
                <a:ext uri="{FF2B5EF4-FFF2-40B4-BE49-F238E27FC236}">
                  <a16:creationId xmlns:a16="http://schemas.microsoft.com/office/drawing/2014/main" id="{00000000-0008-0000-0A00-0000A5D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Read and reviewed contract Article 1, §1.4, including but not limited to the Mandated Clauses and the Standard Terms and Conditions required in subcontract/consultant agreements.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1032</xdr:row>
          <xdr:rowOff>146050</xdr:rowOff>
        </xdr:from>
        <xdr:to>
          <xdr:col>2</xdr:col>
          <xdr:colOff>3695700</xdr:colOff>
          <xdr:row>1034</xdr:row>
          <xdr:rowOff>57150</xdr:rowOff>
        </xdr:to>
        <xdr:sp macro="" textlink="">
          <xdr:nvSpPr>
            <xdr:cNvPr id="54694" name="Check Box 422" hidden="1">
              <a:extLst>
                <a:ext uri="{63B3BB69-23CF-44E3-9099-C40C66FF867C}">
                  <a14:compatExt spid="_x0000_s54694"/>
                </a:ext>
                <a:ext uri="{FF2B5EF4-FFF2-40B4-BE49-F238E27FC236}">
                  <a16:creationId xmlns:a16="http://schemas.microsoft.com/office/drawing/2014/main" id="{00000000-0008-0000-0A00-0000A6D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Policies &amp; Procedures are in place to adequately monitor subcontractors/consultants.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1031</xdr:row>
          <xdr:rowOff>19050</xdr:rowOff>
        </xdr:from>
        <xdr:to>
          <xdr:col>4</xdr:col>
          <xdr:colOff>266700</xdr:colOff>
          <xdr:row>1033</xdr:row>
          <xdr:rowOff>50800</xdr:rowOff>
        </xdr:to>
        <xdr:sp macro="" textlink="">
          <xdr:nvSpPr>
            <xdr:cNvPr id="54695" name="Check Box 423" hidden="1">
              <a:extLst>
                <a:ext uri="{63B3BB69-23CF-44E3-9099-C40C66FF867C}">
                  <a14:compatExt spid="_x0000_s54695"/>
                </a:ext>
                <a:ext uri="{FF2B5EF4-FFF2-40B4-BE49-F238E27FC236}">
                  <a16:creationId xmlns:a16="http://schemas.microsoft.com/office/drawing/2014/main" id="{00000000-0008-0000-0A00-0000A7D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Read and reviewed contract Article 1, §1.4, including but not limited to the Mandated Clauses and the Standard Terms and Conditions required in subcontract/consultant agreements.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1032</xdr:row>
          <xdr:rowOff>146050</xdr:rowOff>
        </xdr:from>
        <xdr:to>
          <xdr:col>2</xdr:col>
          <xdr:colOff>3695700</xdr:colOff>
          <xdr:row>1034</xdr:row>
          <xdr:rowOff>57150</xdr:rowOff>
        </xdr:to>
        <xdr:sp macro="" textlink="">
          <xdr:nvSpPr>
            <xdr:cNvPr id="54696" name="Check Box 424" hidden="1">
              <a:extLst>
                <a:ext uri="{63B3BB69-23CF-44E3-9099-C40C66FF867C}">
                  <a14:compatExt spid="_x0000_s54696"/>
                </a:ext>
                <a:ext uri="{FF2B5EF4-FFF2-40B4-BE49-F238E27FC236}">
                  <a16:creationId xmlns:a16="http://schemas.microsoft.com/office/drawing/2014/main" id="{00000000-0008-0000-0A00-0000A8D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Policies &amp; Procedures are in place to adequately monitor subcontractors/consultants.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1031</xdr:row>
          <xdr:rowOff>19050</xdr:rowOff>
        </xdr:from>
        <xdr:to>
          <xdr:col>4</xdr:col>
          <xdr:colOff>266700</xdr:colOff>
          <xdr:row>1033</xdr:row>
          <xdr:rowOff>50800</xdr:rowOff>
        </xdr:to>
        <xdr:sp macro="" textlink="">
          <xdr:nvSpPr>
            <xdr:cNvPr id="54697" name="Check Box 425" hidden="1">
              <a:extLst>
                <a:ext uri="{63B3BB69-23CF-44E3-9099-C40C66FF867C}">
                  <a14:compatExt spid="_x0000_s54697"/>
                </a:ext>
                <a:ext uri="{FF2B5EF4-FFF2-40B4-BE49-F238E27FC236}">
                  <a16:creationId xmlns:a16="http://schemas.microsoft.com/office/drawing/2014/main" id="{00000000-0008-0000-0A00-0000A9D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Read and reviewed contract Article 1, §1.4, including but not limited to the Mandated Clauses and the Standard Terms and Conditions required in subcontract/consultant agreements.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1032</xdr:row>
          <xdr:rowOff>146050</xdr:rowOff>
        </xdr:from>
        <xdr:to>
          <xdr:col>2</xdr:col>
          <xdr:colOff>3695700</xdr:colOff>
          <xdr:row>1034</xdr:row>
          <xdr:rowOff>57150</xdr:rowOff>
        </xdr:to>
        <xdr:sp macro="" textlink="">
          <xdr:nvSpPr>
            <xdr:cNvPr id="54698" name="Check Box 426" hidden="1">
              <a:extLst>
                <a:ext uri="{63B3BB69-23CF-44E3-9099-C40C66FF867C}">
                  <a14:compatExt spid="_x0000_s54698"/>
                </a:ext>
                <a:ext uri="{FF2B5EF4-FFF2-40B4-BE49-F238E27FC236}">
                  <a16:creationId xmlns:a16="http://schemas.microsoft.com/office/drawing/2014/main" id="{00000000-0008-0000-0A00-0000AAD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Policies &amp; Procedures are in place to adequately monitor subcontractors/consultants.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1031</xdr:row>
          <xdr:rowOff>19050</xdr:rowOff>
        </xdr:from>
        <xdr:to>
          <xdr:col>4</xdr:col>
          <xdr:colOff>266700</xdr:colOff>
          <xdr:row>1033</xdr:row>
          <xdr:rowOff>50800</xdr:rowOff>
        </xdr:to>
        <xdr:sp macro="" textlink="">
          <xdr:nvSpPr>
            <xdr:cNvPr id="54699" name="Check Box 427" hidden="1">
              <a:extLst>
                <a:ext uri="{63B3BB69-23CF-44E3-9099-C40C66FF867C}">
                  <a14:compatExt spid="_x0000_s54699"/>
                </a:ext>
                <a:ext uri="{FF2B5EF4-FFF2-40B4-BE49-F238E27FC236}">
                  <a16:creationId xmlns:a16="http://schemas.microsoft.com/office/drawing/2014/main" id="{00000000-0008-0000-0A00-0000ABD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Read and reviewed contract Article 1, §1.4, including but not limited to the Mandated Clauses and the Standard Terms and Conditions required in subcontract/consultant agreements.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1032</xdr:row>
          <xdr:rowOff>146050</xdr:rowOff>
        </xdr:from>
        <xdr:to>
          <xdr:col>2</xdr:col>
          <xdr:colOff>3695700</xdr:colOff>
          <xdr:row>1034</xdr:row>
          <xdr:rowOff>57150</xdr:rowOff>
        </xdr:to>
        <xdr:sp macro="" textlink="">
          <xdr:nvSpPr>
            <xdr:cNvPr id="54700" name="Check Box 428" hidden="1">
              <a:extLst>
                <a:ext uri="{63B3BB69-23CF-44E3-9099-C40C66FF867C}">
                  <a14:compatExt spid="_x0000_s54700"/>
                </a:ext>
                <a:ext uri="{FF2B5EF4-FFF2-40B4-BE49-F238E27FC236}">
                  <a16:creationId xmlns:a16="http://schemas.microsoft.com/office/drawing/2014/main" id="{00000000-0008-0000-0A00-0000ACD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Policies &amp; Procedures are in place to adequately monitor subcontractors/consultants.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1031</xdr:row>
          <xdr:rowOff>19050</xdr:rowOff>
        </xdr:from>
        <xdr:to>
          <xdr:col>4</xdr:col>
          <xdr:colOff>266700</xdr:colOff>
          <xdr:row>1033</xdr:row>
          <xdr:rowOff>50800</xdr:rowOff>
        </xdr:to>
        <xdr:sp macro="" textlink="">
          <xdr:nvSpPr>
            <xdr:cNvPr id="54701" name="Check Box 429" hidden="1">
              <a:extLst>
                <a:ext uri="{63B3BB69-23CF-44E3-9099-C40C66FF867C}">
                  <a14:compatExt spid="_x0000_s54701"/>
                </a:ext>
                <a:ext uri="{FF2B5EF4-FFF2-40B4-BE49-F238E27FC236}">
                  <a16:creationId xmlns:a16="http://schemas.microsoft.com/office/drawing/2014/main" id="{00000000-0008-0000-0A00-0000ADD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Read and reviewed contract Article 1, §1.4, including but not limited to the Mandated Clauses and the Standard Terms and Conditions required in subcontract/consultant agreements.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1032</xdr:row>
          <xdr:rowOff>146050</xdr:rowOff>
        </xdr:from>
        <xdr:to>
          <xdr:col>2</xdr:col>
          <xdr:colOff>3695700</xdr:colOff>
          <xdr:row>1034</xdr:row>
          <xdr:rowOff>57150</xdr:rowOff>
        </xdr:to>
        <xdr:sp macro="" textlink="">
          <xdr:nvSpPr>
            <xdr:cNvPr id="54702" name="Check Box 430" hidden="1">
              <a:extLst>
                <a:ext uri="{63B3BB69-23CF-44E3-9099-C40C66FF867C}">
                  <a14:compatExt spid="_x0000_s54702"/>
                </a:ext>
                <a:ext uri="{FF2B5EF4-FFF2-40B4-BE49-F238E27FC236}">
                  <a16:creationId xmlns:a16="http://schemas.microsoft.com/office/drawing/2014/main" id="{00000000-0008-0000-0A00-0000AED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Policies &amp; Procedures are in place to adequately monitor subcontractors/consultants.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1031</xdr:row>
          <xdr:rowOff>19050</xdr:rowOff>
        </xdr:from>
        <xdr:to>
          <xdr:col>4</xdr:col>
          <xdr:colOff>266700</xdr:colOff>
          <xdr:row>1033</xdr:row>
          <xdr:rowOff>50800</xdr:rowOff>
        </xdr:to>
        <xdr:sp macro="" textlink="">
          <xdr:nvSpPr>
            <xdr:cNvPr id="54703" name="Check Box 431" hidden="1">
              <a:extLst>
                <a:ext uri="{63B3BB69-23CF-44E3-9099-C40C66FF867C}">
                  <a14:compatExt spid="_x0000_s54703"/>
                </a:ext>
                <a:ext uri="{FF2B5EF4-FFF2-40B4-BE49-F238E27FC236}">
                  <a16:creationId xmlns:a16="http://schemas.microsoft.com/office/drawing/2014/main" id="{00000000-0008-0000-0A00-0000AFD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Read and reviewed contract Article 1, §1.4, including but not limited to the Mandated Clauses and the Standard Terms and Conditions required in subcontract/consultant agreements.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1032</xdr:row>
          <xdr:rowOff>146050</xdr:rowOff>
        </xdr:from>
        <xdr:to>
          <xdr:col>2</xdr:col>
          <xdr:colOff>3695700</xdr:colOff>
          <xdr:row>1034</xdr:row>
          <xdr:rowOff>57150</xdr:rowOff>
        </xdr:to>
        <xdr:sp macro="" textlink="">
          <xdr:nvSpPr>
            <xdr:cNvPr id="54704" name="Check Box 432" hidden="1">
              <a:extLst>
                <a:ext uri="{63B3BB69-23CF-44E3-9099-C40C66FF867C}">
                  <a14:compatExt spid="_x0000_s54704"/>
                </a:ext>
                <a:ext uri="{FF2B5EF4-FFF2-40B4-BE49-F238E27FC236}">
                  <a16:creationId xmlns:a16="http://schemas.microsoft.com/office/drawing/2014/main" id="{00000000-0008-0000-0A00-0000B0D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Policies &amp; Procedures are in place to adequately monitor subcontractors/consultants.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1031</xdr:row>
          <xdr:rowOff>19050</xdr:rowOff>
        </xdr:from>
        <xdr:to>
          <xdr:col>4</xdr:col>
          <xdr:colOff>266700</xdr:colOff>
          <xdr:row>1033</xdr:row>
          <xdr:rowOff>50800</xdr:rowOff>
        </xdr:to>
        <xdr:sp macro="" textlink="">
          <xdr:nvSpPr>
            <xdr:cNvPr id="54705" name="Check Box 433" hidden="1">
              <a:extLst>
                <a:ext uri="{63B3BB69-23CF-44E3-9099-C40C66FF867C}">
                  <a14:compatExt spid="_x0000_s54705"/>
                </a:ext>
                <a:ext uri="{FF2B5EF4-FFF2-40B4-BE49-F238E27FC236}">
                  <a16:creationId xmlns:a16="http://schemas.microsoft.com/office/drawing/2014/main" id="{00000000-0008-0000-0A00-0000B1D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Read and reviewed contract Article 1, §1.4, including but not limited to the Mandated Clauses and the Standard Terms and Conditions required in subcontract/consultant agreements.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1032</xdr:row>
          <xdr:rowOff>146050</xdr:rowOff>
        </xdr:from>
        <xdr:to>
          <xdr:col>2</xdr:col>
          <xdr:colOff>3695700</xdr:colOff>
          <xdr:row>1034</xdr:row>
          <xdr:rowOff>57150</xdr:rowOff>
        </xdr:to>
        <xdr:sp macro="" textlink="">
          <xdr:nvSpPr>
            <xdr:cNvPr id="54706" name="Check Box 434" hidden="1">
              <a:extLst>
                <a:ext uri="{63B3BB69-23CF-44E3-9099-C40C66FF867C}">
                  <a14:compatExt spid="_x0000_s54706"/>
                </a:ext>
                <a:ext uri="{FF2B5EF4-FFF2-40B4-BE49-F238E27FC236}">
                  <a16:creationId xmlns:a16="http://schemas.microsoft.com/office/drawing/2014/main" id="{00000000-0008-0000-0A00-0000B2D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Policies &amp; Procedures are in place to adequately monitor subcontractors/consultants.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1031</xdr:row>
          <xdr:rowOff>19050</xdr:rowOff>
        </xdr:from>
        <xdr:to>
          <xdr:col>4</xdr:col>
          <xdr:colOff>266700</xdr:colOff>
          <xdr:row>1033</xdr:row>
          <xdr:rowOff>50800</xdr:rowOff>
        </xdr:to>
        <xdr:sp macro="" textlink="">
          <xdr:nvSpPr>
            <xdr:cNvPr id="54707" name="Check Box 435" hidden="1">
              <a:extLst>
                <a:ext uri="{63B3BB69-23CF-44E3-9099-C40C66FF867C}">
                  <a14:compatExt spid="_x0000_s54707"/>
                </a:ext>
                <a:ext uri="{FF2B5EF4-FFF2-40B4-BE49-F238E27FC236}">
                  <a16:creationId xmlns:a16="http://schemas.microsoft.com/office/drawing/2014/main" id="{00000000-0008-0000-0A00-0000B3D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Read and reviewed contract Article 1, §1.4, including but not limited to the Mandated Clauses and the Standard Terms and Conditions required in subcontract/consultant agreements.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1032</xdr:row>
          <xdr:rowOff>146050</xdr:rowOff>
        </xdr:from>
        <xdr:to>
          <xdr:col>2</xdr:col>
          <xdr:colOff>3695700</xdr:colOff>
          <xdr:row>1034</xdr:row>
          <xdr:rowOff>57150</xdr:rowOff>
        </xdr:to>
        <xdr:sp macro="" textlink="">
          <xdr:nvSpPr>
            <xdr:cNvPr id="54708" name="Check Box 436" hidden="1">
              <a:extLst>
                <a:ext uri="{63B3BB69-23CF-44E3-9099-C40C66FF867C}">
                  <a14:compatExt spid="_x0000_s54708"/>
                </a:ext>
                <a:ext uri="{FF2B5EF4-FFF2-40B4-BE49-F238E27FC236}">
                  <a16:creationId xmlns:a16="http://schemas.microsoft.com/office/drawing/2014/main" id="{00000000-0008-0000-0A00-0000B4D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Policies &amp; Procedures are in place to adequately monitor subcontractors/consultants.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1031</xdr:row>
          <xdr:rowOff>19050</xdr:rowOff>
        </xdr:from>
        <xdr:to>
          <xdr:col>4</xdr:col>
          <xdr:colOff>266700</xdr:colOff>
          <xdr:row>1033</xdr:row>
          <xdr:rowOff>50800</xdr:rowOff>
        </xdr:to>
        <xdr:sp macro="" textlink="">
          <xdr:nvSpPr>
            <xdr:cNvPr id="54709" name="Check Box 437" hidden="1">
              <a:extLst>
                <a:ext uri="{63B3BB69-23CF-44E3-9099-C40C66FF867C}">
                  <a14:compatExt spid="_x0000_s54709"/>
                </a:ext>
                <a:ext uri="{FF2B5EF4-FFF2-40B4-BE49-F238E27FC236}">
                  <a16:creationId xmlns:a16="http://schemas.microsoft.com/office/drawing/2014/main" id="{00000000-0008-0000-0A00-0000B5D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Read and reviewed contract Article 1, §1.4, including but not limited to the Mandated Clauses and the Standard Terms and Conditions required in subcontract/consultant agreements.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1032</xdr:row>
          <xdr:rowOff>146050</xdr:rowOff>
        </xdr:from>
        <xdr:to>
          <xdr:col>2</xdr:col>
          <xdr:colOff>3695700</xdr:colOff>
          <xdr:row>1034</xdr:row>
          <xdr:rowOff>57150</xdr:rowOff>
        </xdr:to>
        <xdr:sp macro="" textlink="">
          <xdr:nvSpPr>
            <xdr:cNvPr id="54710" name="Check Box 438" hidden="1">
              <a:extLst>
                <a:ext uri="{63B3BB69-23CF-44E3-9099-C40C66FF867C}">
                  <a14:compatExt spid="_x0000_s54710"/>
                </a:ext>
                <a:ext uri="{FF2B5EF4-FFF2-40B4-BE49-F238E27FC236}">
                  <a16:creationId xmlns:a16="http://schemas.microsoft.com/office/drawing/2014/main" id="{00000000-0008-0000-0A00-0000B6D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Policies &amp; Procedures are in place to adequately monitor subcontractors/consultants.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1031</xdr:row>
          <xdr:rowOff>19050</xdr:rowOff>
        </xdr:from>
        <xdr:to>
          <xdr:col>4</xdr:col>
          <xdr:colOff>266700</xdr:colOff>
          <xdr:row>1033</xdr:row>
          <xdr:rowOff>50800</xdr:rowOff>
        </xdr:to>
        <xdr:sp macro="" textlink="">
          <xdr:nvSpPr>
            <xdr:cNvPr id="54711" name="Check Box 439" hidden="1">
              <a:extLst>
                <a:ext uri="{63B3BB69-23CF-44E3-9099-C40C66FF867C}">
                  <a14:compatExt spid="_x0000_s54711"/>
                </a:ext>
                <a:ext uri="{FF2B5EF4-FFF2-40B4-BE49-F238E27FC236}">
                  <a16:creationId xmlns:a16="http://schemas.microsoft.com/office/drawing/2014/main" id="{00000000-0008-0000-0A00-0000B7D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Read and reviewed contract Article 1, §1.4, including but not limited to the Mandated Clauses and the Standard Terms and Conditions required in subcontract/consultant agreements.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1032</xdr:row>
          <xdr:rowOff>146050</xdr:rowOff>
        </xdr:from>
        <xdr:to>
          <xdr:col>2</xdr:col>
          <xdr:colOff>3695700</xdr:colOff>
          <xdr:row>1034</xdr:row>
          <xdr:rowOff>57150</xdr:rowOff>
        </xdr:to>
        <xdr:sp macro="" textlink="">
          <xdr:nvSpPr>
            <xdr:cNvPr id="54712" name="Check Box 440" hidden="1">
              <a:extLst>
                <a:ext uri="{63B3BB69-23CF-44E3-9099-C40C66FF867C}">
                  <a14:compatExt spid="_x0000_s54712"/>
                </a:ext>
                <a:ext uri="{FF2B5EF4-FFF2-40B4-BE49-F238E27FC236}">
                  <a16:creationId xmlns:a16="http://schemas.microsoft.com/office/drawing/2014/main" id="{00000000-0008-0000-0A00-0000B8D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Policies &amp; Procedures are in place to adequately monitor subcontractors/consultants.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1086</xdr:row>
          <xdr:rowOff>19050</xdr:rowOff>
        </xdr:from>
        <xdr:to>
          <xdr:col>4</xdr:col>
          <xdr:colOff>266700</xdr:colOff>
          <xdr:row>1088</xdr:row>
          <xdr:rowOff>50800</xdr:rowOff>
        </xdr:to>
        <xdr:sp macro="" textlink="">
          <xdr:nvSpPr>
            <xdr:cNvPr id="54713" name="Check Box 441" hidden="1">
              <a:extLst>
                <a:ext uri="{63B3BB69-23CF-44E3-9099-C40C66FF867C}">
                  <a14:compatExt spid="_x0000_s54713"/>
                </a:ext>
                <a:ext uri="{FF2B5EF4-FFF2-40B4-BE49-F238E27FC236}">
                  <a16:creationId xmlns:a16="http://schemas.microsoft.com/office/drawing/2014/main" id="{00000000-0008-0000-0A00-0000B9D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Read and reviewed contract Article 1, §1.4, including but not limited to the Mandated Clauses and the Standard Terms and Conditions required in subcontract/consultant agreements.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1087</xdr:row>
          <xdr:rowOff>146050</xdr:rowOff>
        </xdr:from>
        <xdr:to>
          <xdr:col>2</xdr:col>
          <xdr:colOff>3695700</xdr:colOff>
          <xdr:row>1089</xdr:row>
          <xdr:rowOff>57150</xdr:rowOff>
        </xdr:to>
        <xdr:sp macro="" textlink="">
          <xdr:nvSpPr>
            <xdr:cNvPr id="54714" name="Check Box 442" hidden="1">
              <a:extLst>
                <a:ext uri="{63B3BB69-23CF-44E3-9099-C40C66FF867C}">
                  <a14:compatExt spid="_x0000_s54714"/>
                </a:ext>
                <a:ext uri="{FF2B5EF4-FFF2-40B4-BE49-F238E27FC236}">
                  <a16:creationId xmlns:a16="http://schemas.microsoft.com/office/drawing/2014/main" id="{00000000-0008-0000-0A00-0000BAD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Policies &amp; Procedures are in place to adequately monitor subcontractors/consultants.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1086</xdr:row>
          <xdr:rowOff>19050</xdr:rowOff>
        </xdr:from>
        <xdr:to>
          <xdr:col>4</xdr:col>
          <xdr:colOff>266700</xdr:colOff>
          <xdr:row>1088</xdr:row>
          <xdr:rowOff>50800</xdr:rowOff>
        </xdr:to>
        <xdr:sp macro="" textlink="">
          <xdr:nvSpPr>
            <xdr:cNvPr id="54715" name="Check Box 443" hidden="1">
              <a:extLst>
                <a:ext uri="{63B3BB69-23CF-44E3-9099-C40C66FF867C}">
                  <a14:compatExt spid="_x0000_s54715"/>
                </a:ext>
                <a:ext uri="{FF2B5EF4-FFF2-40B4-BE49-F238E27FC236}">
                  <a16:creationId xmlns:a16="http://schemas.microsoft.com/office/drawing/2014/main" id="{00000000-0008-0000-0A00-0000BBD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Read and reviewed contract Article 1, §1.4, including but not limited to the Mandated Clauses and the Standard Terms and Conditions required in subcontract/consultant agreements.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1087</xdr:row>
          <xdr:rowOff>146050</xdr:rowOff>
        </xdr:from>
        <xdr:to>
          <xdr:col>2</xdr:col>
          <xdr:colOff>3695700</xdr:colOff>
          <xdr:row>1089</xdr:row>
          <xdr:rowOff>57150</xdr:rowOff>
        </xdr:to>
        <xdr:sp macro="" textlink="">
          <xdr:nvSpPr>
            <xdr:cNvPr id="54716" name="Check Box 444" hidden="1">
              <a:extLst>
                <a:ext uri="{63B3BB69-23CF-44E3-9099-C40C66FF867C}">
                  <a14:compatExt spid="_x0000_s54716"/>
                </a:ext>
                <a:ext uri="{FF2B5EF4-FFF2-40B4-BE49-F238E27FC236}">
                  <a16:creationId xmlns:a16="http://schemas.microsoft.com/office/drawing/2014/main" id="{00000000-0008-0000-0A00-0000BCD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Policies &amp; Procedures are in place to adequately monitor subcontractors/consultants.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1086</xdr:row>
          <xdr:rowOff>19050</xdr:rowOff>
        </xdr:from>
        <xdr:to>
          <xdr:col>4</xdr:col>
          <xdr:colOff>266700</xdr:colOff>
          <xdr:row>1088</xdr:row>
          <xdr:rowOff>50800</xdr:rowOff>
        </xdr:to>
        <xdr:sp macro="" textlink="">
          <xdr:nvSpPr>
            <xdr:cNvPr id="54717" name="Check Box 445" hidden="1">
              <a:extLst>
                <a:ext uri="{63B3BB69-23CF-44E3-9099-C40C66FF867C}">
                  <a14:compatExt spid="_x0000_s54717"/>
                </a:ext>
                <a:ext uri="{FF2B5EF4-FFF2-40B4-BE49-F238E27FC236}">
                  <a16:creationId xmlns:a16="http://schemas.microsoft.com/office/drawing/2014/main" id="{00000000-0008-0000-0A00-0000BDD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Read and reviewed contract Article 1, §1.4, including but not limited to the Mandated Clauses and the Standard Terms and Conditions required in subcontract/consultant agreements.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1087</xdr:row>
          <xdr:rowOff>146050</xdr:rowOff>
        </xdr:from>
        <xdr:to>
          <xdr:col>2</xdr:col>
          <xdr:colOff>3695700</xdr:colOff>
          <xdr:row>1089</xdr:row>
          <xdr:rowOff>57150</xdr:rowOff>
        </xdr:to>
        <xdr:sp macro="" textlink="">
          <xdr:nvSpPr>
            <xdr:cNvPr id="54718" name="Check Box 446" hidden="1">
              <a:extLst>
                <a:ext uri="{63B3BB69-23CF-44E3-9099-C40C66FF867C}">
                  <a14:compatExt spid="_x0000_s54718"/>
                </a:ext>
                <a:ext uri="{FF2B5EF4-FFF2-40B4-BE49-F238E27FC236}">
                  <a16:creationId xmlns:a16="http://schemas.microsoft.com/office/drawing/2014/main" id="{00000000-0008-0000-0A00-0000BED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Policies &amp; Procedures are in place to adequately monitor subcontractors/consultants.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1086</xdr:row>
          <xdr:rowOff>19050</xdr:rowOff>
        </xdr:from>
        <xdr:to>
          <xdr:col>4</xdr:col>
          <xdr:colOff>266700</xdr:colOff>
          <xdr:row>1088</xdr:row>
          <xdr:rowOff>50800</xdr:rowOff>
        </xdr:to>
        <xdr:sp macro="" textlink="">
          <xdr:nvSpPr>
            <xdr:cNvPr id="54719" name="Check Box 447" hidden="1">
              <a:extLst>
                <a:ext uri="{63B3BB69-23CF-44E3-9099-C40C66FF867C}">
                  <a14:compatExt spid="_x0000_s54719"/>
                </a:ext>
                <a:ext uri="{FF2B5EF4-FFF2-40B4-BE49-F238E27FC236}">
                  <a16:creationId xmlns:a16="http://schemas.microsoft.com/office/drawing/2014/main" id="{00000000-0008-0000-0A00-0000BFD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Read and reviewed contract Article 1, §1.4, including but not limited to the Mandated Clauses and the Standard Terms and Conditions required in subcontract/consultant agreements.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1087</xdr:row>
          <xdr:rowOff>146050</xdr:rowOff>
        </xdr:from>
        <xdr:to>
          <xdr:col>2</xdr:col>
          <xdr:colOff>3695700</xdr:colOff>
          <xdr:row>1089</xdr:row>
          <xdr:rowOff>57150</xdr:rowOff>
        </xdr:to>
        <xdr:sp macro="" textlink="">
          <xdr:nvSpPr>
            <xdr:cNvPr id="54720" name="Check Box 448" hidden="1">
              <a:extLst>
                <a:ext uri="{63B3BB69-23CF-44E3-9099-C40C66FF867C}">
                  <a14:compatExt spid="_x0000_s54720"/>
                </a:ext>
                <a:ext uri="{FF2B5EF4-FFF2-40B4-BE49-F238E27FC236}">
                  <a16:creationId xmlns:a16="http://schemas.microsoft.com/office/drawing/2014/main" id="{00000000-0008-0000-0A00-0000C0D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Policies &amp; Procedures are in place to adequately monitor subcontractors/consultants.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1086</xdr:row>
          <xdr:rowOff>19050</xdr:rowOff>
        </xdr:from>
        <xdr:to>
          <xdr:col>4</xdr:col>
          <xdr:colOff>266700</xdr:colOff>
          <xdr:row>1088</xdr:row>
          <xdr:rowOff>50800</xdr:rowOff>
        </xdr:to>
        <xdr:sp macro="" textlink="">
          <xdr:nvSpPr>
            <xdr:cNvPr id="54721" name="Check Box 449" hidden="1">
              <a:extLst>
                <a:ext uri="{63B3BB69-23CF-44E3-9099-C40C66FF867C}">
                  <a14:compatExt spid="_x0000_s54721"/>
                </a:ext>
                <a:ext uri="{FF2B5EF4-FFF2-40B4-BE49-F238E27FC236}">
                  <a16:creationId xmlns:a16="http://schemas.microsoft.com/office/drawing/2014/main" id="{00000000-0008-0000-0A00-0000C1D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Read and reviewed contract Article 1, §1.4, including but not limited to the Mandated Clauses and the Standard Terms and Conditions required in subcontract/consultant agreements.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1087</xdr:row>
          <xdr:rowOff>146050</xdr:rowOff>
        </xdr:from>
        <xdr:to>
          <xdr:col>2</xdr:col>
          <xdr:colOff>3695700</xdr:colOff>
          <xdr:row>1089</xdr:row>
          <xdr:rowOff>57150</xdr:rowOff>
        </xdr:to>
        <xdr:sp macro="" textlink="">
          <xdr:nvSpPr>
            <xdr:cNvPr id="54722" name="Check Box 450" hidden="1">
              <a:extLst>
                <a:ext uri="{63B3BB69-23CF-44E3-9099-C40C66FF867C}">
                  <a14:compatExt spid="_x0000_s54722"/>
                </a:ext>
                <a:ext uri="{FF2B5EF4-FFF2-40B4-BE49-F238E27FC236}">
                  <a16:creationId xmlns:a16="http://schemas.microsoft.com/office/drawing/2014/main" id="{00000000-0008-0000-0A00-0000C2D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Policies &amp; Procedures are in place to adequately monitor subcontractors/consultants.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1086</xdr:row>
          <xdr:rowOff>19050</xdr:rowOff>
        </xdr:from>
        <xdr:to>
          <xdr:col>4</xdr:col>
          <xdr:colOff>266700</xdr:colOff>
          <xdr:row>1088</xdr:row>
          <xdr:rowOff>50800</xdr:rowOff>
        </xdr:to>
        <xdr:sp macro="" textlink="">
          <xdr:nvSpPr>
            <xdr:cNvPr id="54723" name="Check Box 451" hidden="1">
              <a:extLst>
                <a:ext uri="{63B3BB69-23CF-44E3-9099-C40C66FF867C}">
                  <a14:compatExt spid="_x0000_s54723"/>
                </a:ext>
                <a:ext uri="{FF2B5EF4-FFF2-40B4-BE49-F238E27FC236}">
                  <a16:creationId xmlns:a16="http://schemas.microsoft.com/office/drawing/2014/main" id="{00000000-0008-0000-0A00-0000C3D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Read and reviewed contract Article 1, §1.4, including but not limited to the Mandated Clauses and the Standard Terms and Conditions required in subcontract/consultant agreements.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1087</xdr:row>
          <xdr:rowOff>146050</xdr:rowOff>
        </xdr:from>
        <xdr:to>
          <xdr:col>2</xdr:col>
          <xdr:colOff>3695700</xdr:colOff>
          <xdr:row>1089</xdr:row>
          <xdr:rowOff>57150</xdr:rowOff>
        </xdr:to>
        <xdr:sp macro="" textlink="">
          <xdr:nvSpPr>
            <xdr:cNvPr id="54724" name="Check Box 452" hidden="1">
              <a:extLst>
                <a:ext uri="{63B3BB69-23CF-44E3-9099-C40C66FF867C}">
                  <a14:compatExt spid="_x0000_s54724"/>
                </a:ext>
                <a:ext uri="{FF2B5EF4-FFF2-40B4-BE49-F238E27FC236}">
                  <a16:creationId xmlns:a16="http://schemas.microsoft.com/office/drawing/2014/main" id="{00000000-0008-0000-0A00-0000C4D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Policies &amp; Procedures are in place to adequately monitor subcontractors/consultants.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1086</xdr:row>
          <xdr:rowOff>19050</xdr:rowOff>
        </xdr:from>
        <xdr:to>
          <xdr:col>4</xdr:col>
          <xdr:colOff>266700</xdr:colOff>
          <xdr:row>1088</xdr:row>
          <xdr:rowOff>50800</xdr:rowOff>
        </xdr:to>
        <xdr:sp macro="" textlink="">
          <xdr:nvSpPr>
            <xdr:cNvPr id="54725" name="Check Box 453" hidden="1">
              <a:extLst>
                <a:ext uri="{63B3BB69-23CF-44E3-9099-C40C66FF867C}">
                  <a14:compatExt spid="_x0000_s54725"/>
                </a:ext>
                <a:ext uri="{FF2B5EF4-FFF2-40B4-BE49-F238E27FC236}">
                  <a16:creationId xmlns:a16="http://schemas.microsoft.com/office/drawing/2014/main" id="{00000000-0008-0000-0A00-0000C5D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Read and reviewed contract Article 1, §1.4, including but not limited to the Mandated Clauses and the Standard Terms and Conditions required in subcontract/consultant agreements.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1087</xdr:row>
          <xdr:rowOff>146050</xdr:rowOff>
        </xdr:from>
        <xdr:to>
          <xdr:col>2</xdr:col>
          <xdr:colOff>3695700</xdr:colOff>
          <xdr:row>1089</xdr:row>
          <xdr:rowOff>57150</xdr:rowOff>
        </xdr:to>
        <xdr:sp macro="" textlink="">
          <xdr:nvSpPr>
            <xdr:cNvPr id="54726" name="Check Box 454" hidden="1">
              <a:extLst>
                <a:ext uri="{63B3BB69-23CF-44E3-9099-C40C66FF867C}">
                  <a14:compatExt spid="_x0000_s54726"/>
                </a:ext>
                <a:ext uri="{FF2B5EF4-FFF2-40B4-BE49-F238E27FC236}">
                  <a16:creationId xmlns:a16="http://schemas.microsoft.com/office/drawing/2014/main" id="{00000000-0008-0000-0A00-0000C6D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Policies &amp; Procedures are in place to adequately monitor subcontractors/consultants.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1086</xdr:row>
          <xdr:rowOff>19050</xdr:rowOff>
        </xdr:from>
        <xdr:to>
          <xdr:col>4</xdr:col>
          <xdr:colOff>266700</xdr:colOff>
          <xdr:row>1088</xdr:row>
          <xdr:rowOff>50800</xdr:rowOff>
        </xdr:to>
        <xdr:sp macro="" textlink="">
          <xdr:nvSpPr>
            <xdr:cNvPr id="54727" name="Check Box 455" hidden="1">
              <a:extLst>
                <a:ext uri="{63B3BB69-23CF-44E3-9099-C40C66FF867C}">
                  <a14:compatExt spid="_x0000_s54727"/>
                </a:ext>
                <a:ext uri="{FF2B5EF4-FFF2-40B4-BE49-F238E27FC236}">
                  <a16:creationId xmlns:a16="http://schemas.microsoft.com/office/drawing/2014/main" id="{00000000-0008-0000-0A00-0000C7D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Read and reviewed contract Article 1, §1.4, including but not limited to the Mandated Clauses and the Standard Terms and Conditions required in subcontract/consultant agreements.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1087</xdr:row>
          <xdr:rowOff>146050</xdr:rowOff>
        </xdr:from>
        <xdr:to>
          <xdr:col>2</xdr:col>
          <xdr:colOff>3695700</xdr:colOff>
          <xdr:row>1089</xdr:row>
          <xdr:rowOff>57150</xdr:rowOff>
        </xdr:to>
        <xdr:sp macro="" textlink="">
          <xdr:nvSpPr>
            <xdr:cNvPr id="54728" name="Check Box 456" hidden="1">
              <a:extLst>
                <a:ext uri="{63B3BB69-23CF-44E3-9099-C40C66FF867C}">
                  <a14:compatExt spid="_x0000_s54728"/>
                </a:ext>
                <a:ext uri="{FF2B5EF4-FFF2-40B4-BE49-F238E27FC236}">
                  <a16:creationId xmlns:a16="http://schemas.microsoft.com/office/drawing/2014/main" id="{00000000-0008-0000-0A00-0000C8D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Policies &amp; Procedures are in place to adequately monitor subcontractors/consultants.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1086</xdr:row>
          <xdr:rowOff>19050</xdr:rowOff>
        </xdr:from>
        <xdr:to>
          <xdr:col>4</xdr:col>
          <xdr:colOff>266700</xdr:colOff>
          <xdr:row>1088</xdr:row>
          <xdr:rowOff>50800</xdr:rowOff>
        </xdr:to>
        <xdr:sp macro="" textlink="">
          <xdr:nvSpPr>
            <xdr:cNvPr id="54729" name="Check Box 457" hidden="1">
              <a:extLst>
                <a:ext uri="{63B3BB69-23CF-44E3-9099-C40C66FF867C}">
                  <a14:compatExt spid="_x0000_s54729"/>
                </a:ext>
                <a:ext uri="{FF2B5EF4-FFF2-40B4-BE49-F238E27FC236}">
                  <a16:creationId xmlns:a16="http://schemas.microsoft.com/office/drawing/2014/main" id="{00000000-0008-0000-0A00-0000C9D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Read and reviewed contract Article 1, §1.4, including but not limited to the Mandated Clauses and the Standard Terms and Conditions required in subcontract/consultant agreements.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1087</xdr:row>
          <xdr:rowOff>146050</xdr:rowOff>
        </xdr:from>
        <xdr:to>
          <xdr:col>2</xdr:col>
          <xdr:colOff>3695700</xdr:colOff>
          <xdr:row>1089</xdr:row>
          <xdr:rowOff>57150</xdr:rowOff>
        </xdr:to>
        <xdr:sp macro="" textlink="">
          <xdr:nvSpPr>
            <xdr:cNvPr id="54730" name="Check Box 458" hidden="1">
              <a:extLst>
                <a:ext uri="{63B3BB69-23CF-44E3-9099-C40C66FF867C}">
                  <a14:compatExt spid="_x0000_s54730"/>
                </a:ext>
                <a:ext uri="{FF2B5EF4-FFF2-40B4-BE49-F238E27FC236}">
                  <a16:creationId xmlns:a16="http://schemas.microsoft.com/office/drawing/2014/main" id="{00000000-0008-0000-0A00-0000CAD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Policies &amp; Procedures are in place to adequately monitor subcontractors/consultants.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1086</xdr:row>
          <xdr:rowOff>19050</xdr:rowOff>
        </xdr:from>
        <xdr:to>
          <xdr:col>4</xdr:col>
          <xdr:colOff>266700</xdr:colOff>
          <xdr:row>1088</xdr:row>
          <xdr:rowOff>50800</xdr:rowOff>
        </xdr:to>
        <xdr:sp macro="" textlink="">
          <xdr:nvSpPr>
            <xdr:cNvPr id="54731" name="Check Box 459" hidden="1">
              <a:extLst>
                <a:ext uri="{63B3BB69-23CF-44E3-9099-C40C66FF867C}">
                  <a14:compatExt spid="_x0000_s54731"/>
                </a:ext>
                <a:ext uri="{FF2B5EF4-FFF2-40B4-BE49-F238E27FC236}">
                  <a16:creationId xmlns:a16="http://schemas.microsoft.com/office/drawing/2014/main" id="{00000000-0008-0000-0A00-0000CBD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Read and reviewed contract Article 1, §1.4, including but not limited to the Mandated Clauses and the Standard Terms and Conditions required in subcontract/consultant agreements.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1087</xdr:row>
          <xdr:rowOff>146050</xdr:rowOff>
        </xdr:from>
        <xdr:to>
          <xdr:col>2</xdr:col>
          <xdr:colOff>3695700</xdr:colOff>
          <xdr:row>1089</xdr:row>
          <xdr:rowOff>57150</xdr:rowOff>
        </xdr:to>
        <xdr:sp macro="" textlink="">
          <xdr:nvSpPr>
            <xdr:cNvPr id="54732" name="Check Box 460" hidden="1">
              <a:extLst>
                <a:ext uri="{63B3BB69-23CF-44E3-9099-C40C66FF867C}">
                  <a14:compatExt spid="_x0000_s54732"/>
                </a:ext>
                <a:ext uri="{FF2B5EF4-FFF2-40B4-BE49-F238E27FC236}">
                  <a16:creationId xmlns:a16="http://schemas.microsoft.com/office/drawing/2014/main" id="{00000000-0008-0000-0A00-0000CCD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Policies &amp; Procedures are in place to adequately monitor subcontractors/consultants.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1086</xdr:row>
          <xdr:rowOff>19050</xdr:rowOff>
        </xdr:from>
        <xdr:to>
          <xdr:col>4</xdr:col>
          <xdr:colOff>266700</xdr:colOff>
          <xdr:row>1088</xdr:row>
          <xdr:rowOff>50800</xdr:rowOff>
        </xdr:to>
        <xdr:sp macro="" textlink="">
          <xdr:nvSpPr>
            <xdr:cNvPr id="54733" name="Check Box 461" hidden="1">
              <a:extLst>
                <a:ext uri="{63B3BB69-23CF-44E3-9099-C40C66FF867C}">
                  <a14:compatExt spid="_x0000_s54733"/>
                </a:ext>
                <a:ext uri="{FF2B5EF4-FFF2-40B4-BE49-F238E27FC236}">
                  <a16:creationId xmlns:a16="http://schemas.microsoft.com/office/drawing/2014/main" id="{00000000-0008-0000-0A00-0000CDD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Read and reviewed contract Article 1, §1.4, including but not limited to the Mandated Clauses and the Standard Terms and Conditions required in subcontract/consultant agreements.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1087</xdr:row>
          <xdr:rowOff>146050</xdr:rowOff>
        </xdr:from>
        <xdr:to>
          <xdr:col>2</xdr:col>
          <xdr:colOff>3695700</xdr:colOff>
          <xdr:row>1089</xdr:row>
          <xdr:rowOff>57150</xdr:rowOff>
        </xdr:to>
        <xdr:sp macro="" textlink="">
          <xdr:nvSpPr>
            <xdr:cNvPr id="54734" name="Check Box 462" hidden="1">
              <a:extLst>
                <a:ext uri="{63B3BB69-23CF-44E3-9099-C40C66FF867C}">
                  <a14:compatExt spid="_x0000_s54734"/>
                </a:ext>
                <a:ext uri="{FF2B5EF4-FFF2-40B4-BE49-F238E27FC236}">
                  <a16:creationId xmlns:a16="http://schemas.microsoft.com/office/drawing/2014/main" id="{00000000-0008-0000-0A00-0000CED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Policies &amp; Procedures are in place to adequately monitor subcontractors/consultants.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1086</xdr:row>
          <xdr:rowOff>19050</xdr:rowOff>
        </xdr:from>
        <xdr:to>
          <xdr:col>4</xdr:col>
          <xdr:colOff>266700</xdr:colOff>
          <xdr:row>1088</xdr:row>
          <xdr:rowOff>50800</xdr:rowOff>
        </xdr:to>
        <xdr:sp macro="" textlink="">
          <xdr:nvSpPr>
            <xdr:cNvPr id="54735" name="Check Box 463" hidden="1">
              <a:extLst>
                <a:ext uri="{63B3BB69-23CF-44E3-9099-C40C66FF867C}">
                  <a14:compatExt spid="_x0000_s54735"/>
                </a:ext>
                <a:ext uri="{FF2B5EF4-FFF2-40B4-BE49-F238E27FC236}">
                  <a16:creationId xmlns:a16="http://schemas.microsoft.com/office/drawing/2014/main" id="{00000000-0008-0000-0A00-0000CFD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Read and reviewed contract Article 1, §1.4, including but not limited to the Mandated Clauses and the Standard Terms and Conditions required in subcontract/consultant agreements.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1087</xdr:row>
          <xdr:rowOff>146050</xdr:rowOff>
        </xdr:from>
        <xdr:to>
          <xdr:col>2</xdr:col>
          <xdr:colOff>3695700</xdr:colOff>
          <xdr:row>1089</xdr:row>
          <xdr:rowOff>57150</xdr:rowOff>
        </xdr:to>
        <xdr:sp macro="" textlink="">
          <xdr:nvSpPr>
            <xdr:cNvPr id="54736" name="Check Box 464" hidden="1">
              <a:extLst>
                <a:ext uri="{63B3BB69-23CF-44E3-9099-C40C66FF867C}">
                  <a14:compatExt spid="_x0000_s54736"/>
                </a:ext>
                <a:ext uri="{FF2B5EF4-FFF2-40B4-BE49-F238E27FC236}">
                  <a16:creationId xmlns:a16="http://schemas.microsoft.com/office/drawing/2014/main" id="{00000000-0008-0000-0A00-0000D0D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Policies &amp; Procedures are in place to adequately monitor subcontractors/consultants.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1086</xdr:row>
          <xdr:rowOff>19050</xdr:rowOff>
        </xdr:from>
        <xdr:to>
          <xdr:col>4</xdr:col>
          <xdr:colOff>266700</xdr:colOff>
          <xdr:row>1088</xdr:row>
          <xdr:rowOff>50800</xdr:rowOff>
        </xdr:to>
        <xdr:sp macro="" textlink="">
          <xdr:nvSpPr>
            <xdr:cNvPr id="54737" name="Check Box 465" hidden="1">
              <a:extLst>
                <a:ext uri="{63B3BB69-23CF-44E3-9099-C40C66FF867C}">
                  <a14:compatExt spid="_x0000_s54737"/>
                </a:ext>
                <a:ext uri="{FF2B5EF4-FFF2-40B4-BE49-F238E27FC236}">
                  <a16:creationId xmlns:a16="http://schemas.microsoft.com/office/drawing/2014/main" id="{00000000-0008-0000-0A00-0000D1D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Read and reviewed contract Article 1, §1.4, including but not limited to the Mandated Clauses and the Standard Terms and Conditions required in subcontract/consultant agreements.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1087</xdr:row>
          <xdr:rowOff>146050</xdr:rowOff>
        </xdr:from>
        <xdr:to>
          <xdr:col>2</xdr:col>
          <xdr:colOff>3695700</xdr:colOff>
          <xdr:row>1089</xdr:row>
          <xdr:rowOff>57150</xdr:rowOff>
        </xdr:to>
        <xdr:sp macro="" textlink="">
          <xdr:nvSpPr>
            <xdr:cNvPr id="54738" name="Check Box 466" hidden="1">
              <a:extLst>
                <a:ext uri="{63B3BB69-23CF-44E3-9099-C40C66FF867C}">
                  <a14:compatExt spid="_x0000_s54738"/>
                </a:ext>
                <a:ext uri="{FF2B5EF4-FFF2-40B4-BE49-F238E27FC236}">
                  <a16:creationId xmlns:a16="http://schemas.microsoft.com/office/drawing/2014/main" id="{00000000-0008-0000-0A00-0000D2D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Policies &amp; Procedures are in place to adequately monitor subcontractors/consultants.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1086</xdr:row>
          <xdr:rowOff>19050</xdr:rowOff>
        </xdr:from>
        <xdr:to>
          <xdr:col>4</xdr:col>
          <xdr:colOff>266700</xdr:colOff>
          <xdr:row>1088</xdr:row>
          <xdr:rowOff>50800</xdr:rowOff>
        </xdr:to>
        <xdr:sp macro="" textlink="">
          <xdr:nvSpPr>
            <xdr:cNvPr id="54739" name="Check Box 467" hidden="1">
              <a:extLst>
                <a:ext uri="{63B3BB69-23CF-44E3-9099-C40C66FF867C}">
                  <a14:compatExt spid="_x0000_s54739"/>
                </a:ext>
                <a:ext uri="{FF2B5EF4-FFF2-40B4-BE49-F238E27FC236}">
                  <a16:creationId xmlns:a16="http://schemas.microsoft.com/office/drawing/2014/main" id="{00000000-0008-0000-0A00-0000D3D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Read and reviewed contract Article 1, §1.4, including but not limited to the Mandated Clauses and the Standard Terms and Conditions required in subcontract/consultant agreements.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1087</xdr:row>
          <xdr:rowOff>146050</xdr:rowOff>
        </xdr:from>
        <xdr:to>
          <xdr:col>2</xdr:col>
          <xdr:colOff>3695700</xdr:colOff>
          <xdr:row>1089</xdr:row>
          <xdr:rowOff>57150</xdr:rowOff>
        </xdr:to>
        <xdr:sp macro="" textlink="">
          <xdr:nvSpPr>
            <xdr:cNvPr id="54740" name="Check Box 468" hidden="1">
              <a:extLst>
                <a:ext uri="{63B3BB69-23CF-44E3-9099-C40C66FF867C}">
                  <a14:compatExt spid="_x0000_s54740"/>
                </a:ext>
                <a:ext uri="{FF2B5EF4-FFF2-40B4-BE49-F238E27FC236}">
                  <a16:creationId xmlns:a16="http://schemas.microsoft.com/office/drawing/2014/main" id="{00000000-0008-0000-0A00-0000D4D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Policies &amp; Procedures are in place to adequately monitor subcontractors/consultants.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1086</xdr:row>
          <xdr:rowOff>19050</xdr:rowOff>
        </xdr:from>
        <xdr:to>
          <xdr:col>4</xdr:col>
          <xdr:colOff>266700</xdr:colOff>
          <xdr:row>1088</xdr:row>
          <xdr:rowOff>50800</xdr:rowOff>
        </xdr:to>
        <xdr:sp macro="" textlink="">
          <xdr:nvSpPr>
            <xdr:cNvPr id="54741" name="Check Box 469" hidden="1">
              <a:extLst>
                <a:ext uri="{63B3BB69-23CF-44E3-9099-C40C66FF867C}">
                  <a14:compatExt spid="_x0000_s54741"/>
                </a:ext>
                <a:ext uri="{FF2B5EF4-FFF2-40B4-BE49-F238E27FC236}">
                  <a16:creationId xmlns:a16="http://schemas.microsoft.com/office/drawing/2014/main" id="{00000000-0008-0000-0A00-0000D5D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Read and reviewed contract Article 1, §1.4, including but not limited to the Mandated Clauses and the Standard Terms and Conditions required in subcontract/consultant agreements.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1087</xdr:row>
          <xdr:rowOff>146050</xdr:rowOff>
        </xdr:from>
        <xdr:to>
          <xdr:col>2</xdr:col>
          <xdr:colOff>3695700</xdr:colOff>
          <xdr:row>1089</xdr:row>
          <xdr:rowOff>57150</xdr:rowOff>
        </xdr:to>
        <xdr:sp macro="" textlink="">
          <xdr:nvSpPr>
            <xdr:cNvPr id="54742" name="Check Box 470" hidden="1">
              <a:extLst>
                <a:ext uri="{63B3BB69-23CF-44E3-9099-C40C66FF867C}">
                  <a14:compatExt spid="_x0000_s54742"/>
                </a:ext>
                <a:ext uri="{FF2B5EF4-FFF2-40B4-BE49-F238E27FC236}">
                  <a16:creationId xmlns:a16="http://schemas.microsoft.com/office/drawing/2014/main" id="{00000000-0008-0000-0A00-0000D6D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Policies &amp; Procedures are in place to adequately monitor subcontractors/consultants.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1086</xdr:row>
          <xdr:rowOff>19050</xdr:rowOff>
        </xdr:from>
        <xdr:to>
          <xdr:col>4</xdr:col>
          <xdr:colOff>266700</xdr:colOff>
          <xdr:row>1088</xdr:row>
          <xdr:rowOff>50800</xdr:rowOff>
        </xdr:to>
        <xdr:sp macro="" textlink="">
          <xdr:nvSpPr>
            <xdr:cNvPr id="54743" name="Check Box 471" hidden="1">
              <a:extLst>
                <a:ext uri="{63B3BB69-23CF-44E3-9099-C40C66FF867C}">
                  <a14:compatExt spid="_x0000_s54743"/>
                </a:ext>
                <a:ext uri="{FF2B5EF4-FFF2-40B4-BE49-F238E27FC236}">
                  <a16:creationId xmlns:a16="http://schemas.microsoft.com/office/drawing/2014/main" id="{00000000-0008-0000-0A00-0000D7D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Read and reviewed contract Article 1, §1.4, including but not limited to the Mandated Clauses and the Standard Terms and Conditions required in subcontract/consultant agreements.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1087</xdr:row>
          <xdr:rowOff>146050</xdr:rowOff>
        </xdr:from>
        <xdr:to>
          <xdr:col>2</xdr:col>
          <xdr:colOff>3695700</xdr:colOff>
          <xdr:row>1089</xdr:row>
          <xdr:rowOff>57150</xdr:rowOff>
        </xdr:to>
        <xdr:sp macro="" textlink="">
          <xdr:nvSpPr>
            <xdr:cNvPr id="54744" name="Check Box 472" hidden="1">
              <a:extLst>
                <a:ext uri="{63B3BB69-23CF-44E3-9099-C40C66FF867C}">
                  <a14:compatExt spid="_x0000_s54744"/>
                </a:ext>
                <a:ext uri="{FF2B5EF4-FFF2-40B4-BE49-F238E27FC236}">
                  <a16:creationId xmlns:a16="http://schemas.microsoft.com/office/drawing/2014/main" id="{00000000-0008-0000-0A00-0000D8D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Policies &amp; Procedures are in place to adequately monitor subcontractors/consultants.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1086</xdr:row>
          <xdr:rowOff>19050</xdr:rowOff>
        </xdr:from>
        <xdr:to>
          <xdr:col>4</xdr:col>
          <xdr:colOff>266700</xdr:colOff>
          <xdr:row>1088</xdr:row>
          <xdr:rowOff>50800</xdr:rowOff>
        </xdr:to>
        <xdr:sp macro="" textlink="">
          <xdr:nvSpPr>
            <xdr:cNvPr id="54745" name="Check Box 473" hidden="1">
              <a:extLst>
                <a:ext uri="{63B3BB69-23CF-44E3-9099-C40C66FF867C}">
                  <a14:compatExt spid="_x0000_s54745"/>
                </a:ext>
                <a:ext uri="{FF2B5EF4-FFF2-40B4-BE49-F238E27FC236}">
                  <a16:creationId xmlns:a16="http://schemas.microsoft.com/office/drawing/2014/main" id="{00000000-0008-0000-0A00-0000D9D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Read and reviewed contract Article 1, §1.4, including but not limited to the Mandated Clauses and the Standard Terms and Conditions required in subcontract/consultant agreements.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1087</xdr:row>
          <xdr:rowOff>146050</xdr:rowOff>
        </xdr:from>
        <xdr:to>
          <xdr:col>2</xdr:col>
          <xdr:colOff>3695700</xdr:colOff>
          <xdr:row>1089</xdr:row>
          <xdr:rowOff>57150</xdr:rowOff>
        </xdr:to>
        <xdr:sp macro="" textlink="">
          <xdr:nvSpPr>
            <xdr:cNvPr id="54746" name="Check Box 474" hidden="1">
              <a:extLst>
                <a:ext uri="{63B3BB69-23CF-44E3-9099-C40C66FF867C}">
                  <a14:compatExt spid="_x0000_s54746"/>
                </a:ext>
                <a:ext uri="{FF2B5EF4-FFF2-40B4-BE49-F238E27FC236}">
                  <a16:creationId xmlns:a16="http://schemas.microsoft.com/office/drawing/2014/main" id="{00000000-0008-0000-0A00-0000DAD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Policies &amp; Procedures are in place to adequately monitor subcontractors/consultants.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1086</xdr:row>
          <xdr:rowOff>19050</xdr:rowOff>
        </xdr:from>
        <xdr:to>
          <xdr:col>4</xdr:col>
          <xdr:colOff>266700</xdr:colOff>
          <xdr:row>1088</xdr:row>
          <xdr:rowOff>50800</xdr:rowOff>
        </xdr:to>
        <xdr:sp macro="" textlink="">
          <xdr:nvSpPr>
            <xdr:cNvPr id="54747" name="Check Box 475" hidden="1">
              <a:extLst>
                <a:ext uri="{63B3BB69-23CF-44E3-9099-C40C66FF867C}">
                  <a14:compatExt spid="_x0000_s54747"/>
                </a:ext>
                <a:ext uri="{FF2B5EF4-FFF2-40B4-BE49-F238E27FC236}">
                  <a16:creationId xmlns:a16="http://schemas.microsoft.com/office/drawing/2014/main" id="{00000000-0008-0000-0A00-0000DBD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Read and reviewed contract Article 1, §1.4, including but not limited to the Mandated Clauses and the Standard Terms and Conditions required in subcontract/consultant agreements.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1087</xdr:row>
          <xdr:rowOff>146050</xdr:rowOff>
        </xdr:from>
        <xdr:to>
          <xdr:col>2</xdr:col>
          <xdr:colOff>3695700</xdr:colOff>
          <xdr:row>1089</xdr:row>
          <xdr:rowOff>57150</xdr:rowOff>
        </xdr:to>
        <xdr:sp macro="" textlink="">
          <xdr:nvSpPr>
            <xdr:cNvPr id="54748" name="Check Box 476" hidden="1">
              <a:extLst>
                <a:ext uri="{63B3BB69-23CF-44E3-9099-C40C66FF867C}">
                  <a14:compatExt spid="_x0000_s54748"/>
                </a:ext>
                <a:ext uri="{FF2B5EF4-FFF2-40B4-BE49-F238E27FC236}">
                  <a16:creationId xmlns:a16="http://schemas.microsoft.com/office/drawing/2014/main" id="{00000000-0008-0000-0A00-0000DCD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Policies &amp; Procedures are in place to adequately monitor subcontractors/consultants.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1086</xdr:row>
          <xdr:rowOff>19050</xdr:rowOff>
        </xdr:from>
        <xdr:to>
          <xdr:col>4</xdr:col>
          <xdr:colOff>266700</xdr:colOff>
          <xdr:row>1088</xdr:row>
          <xdr:rowOff>50800</xdr:rowOff>
        </xdr:to>
        <xdr:sp macro="" textlink="">
          <xdr:nvSpPr>
            <xdr:cNvPr id="54749" name="Check Box 477" hidden="1">
              <a:extLst>
                <a:ext uri="{63B3BB69-23CF-44E3-9099-C40C66FF867C}">
                  <a14:compatExt spid="_x0000_s54749"/>
                </a:ext>
                <a:ext uri="{FF2B5EF4-FFF2-40B4-BE49-F238E27FC236}">
                  <a16:creationId xmlns:a16="http://schemas.microsoft.com/office/drawing/2014/main" id="{00000000-0008-0000-0A00-0000DDD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Read and reviewed contract Article 1, §1.4, including but not limited to the Mandated Clauses and the Standard Terms and Conditions required in subcontract/consultant agreements.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1087</xdr:row>
          <xdr:rowOff>146050</xdr:rowOff>
        </xdr:from>
        <xdr:to>
          <xdr:col>2</xdr:col>
          <xdr:colOff>3695700</xdr:colOff>
          <xdr:row>1089</xdr:row>
          <xdr:rowOff>57150</xdr:rowOff>
        </xdr:to>
        <xdr:sp macro="" textlink="">
          <xdr:nvSpPr>
            <xdr:cNvPr id="54750" name="Check Box 478" hidden="1">
              <a:extLst>
                <a:ext uri="{63B3BB69-23CF-44E3-9099-C40C66FF867C}">
                  <a14:compatExt spid="_x0000_s54750"/>
                </a:ext>
                <a:ext uri="{FF2B5EF4-FFF2-40B4-BE49-F238E27FC236}">
                  <a16:creationId xmlns:a16="http://schemas.microsoft.com/office/drawing/2014/main" id="{00000000-0008-0000-0A00-0000DED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Policies &amp; Procedures are in place to adequately monitor subcontractors/consultants.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1141</xdr:row>
          <xdr:rowOff>19050</xdr:rowOff>
        </xdr:from>
        <xdr:to>
          <xdr:col>4</xdr:col>
          <xdr:colOff>266700</xdr:colOff>
          <xdr:row>1143</xdr:row>
          <xdr:rowOff>50800</xdr:rowOff>
        </xdr:to>
        <xdr:sp macro="" textlink="">
          <xdr:nvSpPr>
            <xdr:cNvPr id="54751" name="Check Box 479" hidden="1">
              <a:extLst>
                <a:ext uri="{63B3BB69-23CF-44E3-9099-C40C66FF867C}">
                  <a14:compatExt spid="_x0000_s54751"/>
                </a:ext>
                <a:ext uri="{FF2B5EF4-FFF2-40B4-BE49-F238E27FC236}">
                  <a16:creationId xmlns:a16="http://schemas.microsoft.com/office/drawing/2014/main" id="{00000000-0008-0000-0A00-0000DFD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Read and reviewed contract Article 1, §1.4, including but not limited to the Mandated Clauses and the Standard Terms and Conditions required in subcontract/consultant agreements.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1142</xdr:row>
          <xdr:rowOff>146050</xdr:rowOff>
        </xdr:from>
        <xdr:to>
          <xdr:col>2</xdr:col>
          <xdr:colOff>3695700</xdr:colOff>
          <xdr:row>1144</xdr:row>
          <xdr:rowOff>57150</xdr:rowOff>
        </xdr:to>
        <xdr:sp macro="" textlink="">
          <xdr:nvSpPr>
            <xdr:cNvPr id="54752" name="Check Box 480" hidden="1">
              <a:extLst>
                <a:ext uri="{63B3BB69-23CF-44E3-9099-C40C66FF867C}">
                  <a14:compatExt spid="_x0000_s54752"/>
                </a:ext>
                <a:ext uri="{FF2B5EF4-FFF2-40B4-BE49-F238E27FC236}">
                  <a16:creationId xmlns:a16="http://schemas.microsoft.com/office/drawing/2014/main" id="{00000000-0008-0000-0A00-0000E0D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Policies &amp; Procedures are in place to adequately monitor subcontractors/consultants.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1141</xdr:row>
          <xdr:rowOff>19050</xdr:rowOff>
        </xdr:from>
        <xdr:to>
          <xdr:col>4</xdr:col>
          <xdr:colOff>266700</xdr:colOff>
          <xdr:row>1143</xdr:row>
          <xdr:rowOff>50800</xdr:rowOff>
        </xdr:to>
        <xdr:sp macro="" textlink="">
          <xdr:nvSpPr>
            <xdr:cNvPr id="54753" name="Check Box 481" hidden="1">
              <a:extLst>
                <a:ext uri="{63B3BB69-23CF-44E3-9099-C40C66FF867C}">
                  <a14:compatExt spid="_x0000_s54753"/>
                </a:ext>
                <a:ext uri="{FF2B5EF4-FFF2-40B4-BE49-F238E27FC236}">
                  <a16:creationId xmlns:a16="http://schemas.microsoft.com/office/drawing/2014/main" id="{00000000-0008-0000-0A00-0000E1D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Read and reviewed contract Article 1, §1.4, including but not limited to the Mandated Clauses and the Standard Terms and Conditions required in subcontract/consultant agreements.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1142</xdr:row>
          <xdr:rowOff>146050</xdr:rowOff>
        </xdr:from>
        <xdr:to>
          <xdr:col>2</xdr:col>
          <xdr:colOff>3695700</xdr:colOff>
          <xdr:row>1144</xdr:row>
          <xdr:rowOff>57150</xdr:rowOff>
        </xdr:to>
        <xdr:sp macro="" textlink="">
          <xdr:nvSpPr>
            <xdr:cNvPr id="54754" name="Check Box 482" hidden="1">
              <a:extLst>
                <a:ext uri="{63B3BB69-23CF-44E3-9099-C40C66FF867C}">
                  <a14:compatExt spid="_x0000_s54754"/>
                </a:ext>
                <a:ext uri="{FF2B5EF4-FFF2-40B4-BE49-F238E27FC236}">
                  <a16:creationId xmlns:a16="http://schemas.microsoft.com/office/drawing/2014/main" id="{00000000-0008-0000-0A00-0000E2D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Policies &amp; Procedures are in place to adequately monitor subcontractors/consultants.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1141</xdr:row>
          <xdr:rowOff>19050</xdr:rowOff>
        </xdr:from>
        <xdr:to>
          <xdr:col>4</xdr:col>
          <xdr:colOff>266700</xdr:colOff>
          <xdr:row>1143</xdr:row>
          <xdr:rowOff>50800</xdr:rowOff>
        </xdr:to>
        <xdr:sp macro="" textlink="">
          <xdr:nvSpPr>
            <xdr:cNvPr id="54755" name="Check Box 483" hidden="1">
              <a:extLst>
                <a:ext uri="{63B3BB69-23CF-44E3-9099-C40C66FF867C}">
                  <a14:compatExt spid="_x0000_s54755"/>
                </a:ext>
                <a:ext uri="{FF2B5EF4-FFF2-40B4-BE49-F238E27FC236}">
                  <a16:creationId xmlns:a16="http://schemas.microsoft.com/office/drawing/2014/main" id="{00000000-0008-0000-0A00-0000E3D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Read and reviewed contract Article 1, §1.4, including but not limited to the Mandated Clauses and the Standard Terms and Conditions required in subcontract/consultant agreements.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1142</xdr:row>
          <xdr:rowOff>146050</xdr:rowOff>
        </xdr:from>
        <xdr:to>
          <xdr:col>2</xdr:col>
          <xdr:colOff>3695700</xdr:colOff>
          <xdr:row>1144</xdr:row>
          <xdr:rowOff>57150</xdr:rowOff>
        </xdr:to>
        <xdr:sp macro="" textlink="">
          <xdr:nvSpPr>
            <xdr:cNvPr id="54756" name="Check Box 484" hidden="1">
              <a:extLst>
                <a:ext uri="{63B3BB69-23CF-44E3-9099-C40C66FF867C}">
                  <a14:compatExt spid="_x0000_s54756"/>
                </a:ext>
                <a:ext uri="{FF2B5EF4-FFF2-40B4-BE49-F238E27FC236}">
                  <a16:creationId xmlns:a16="http://schemas.microsoft.com/office/drawing/2014/main" id="{00000000-0008-0000-0A00-0000E4D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Policies &amp; Procedures are in place to adequately monitor subcontractors/consultants.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1141</xdr:row>
          <xdr:rowOff>19050</xdr:rowOff>
        </xdr:from>
        <xdr:to>
          <xdr:col>4</xdr:col>
          <xdr:colOff>266700</xdr:colOff>
          <xdr:row>1143</xdr:row>
          <xdr:rowOff>50800</xdr:rowOff>
        </xdr:to>
        <xdr:sp macro="" textlink="">
          <xdr:nvSpPr>
            <xdr:cNvPr id="54757" name="Check Box 485" hidden="1">
              <a:extLst>
                <a:ext uri="{63B3BB69-23CF-44E3-9099-C40C66FF867C}">
                  <a14:compatExt spid="_x0000_s54757"/>
                </a:ext>
                <a:ext uri="{FF2B5EF4-FFF2-40B4-BE49-F238E27FC236}">
                  <a16:creationId xmlns:a16="http://schemas.microsoft.com/office/drawing/2014/main" id="{00000000-0008-0000-0A00-0000E5D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Read and reviewed contract Article 1, §1.4, including but not limited to the Mandated Clauses and the Standard Terms and Conditions required in subcontract/consultant agreements.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1142</xdr:row>
          <xdr:rowOff>146050</xdr:rowOff>
        </xdr:from>
        <xdr:to>
          <xdr:col>2</xdr:col>
          <xdr:colOff>3695700</xdr:colOff>
          <xdr:row>1144</xdr:row>
          <xdr:rowOff>57150</xdr:rowOff>
        </xdr:to>
        <xdr:sp macro="" textlink="">
          <xdr:nvSpPr>
            <xdr:cNvPr id="54758" name="Check Box 486" hidden="1">
              <a:extLst>
                <a:ext uri="{63B3BB69-23CF-44E3-9099-C40C66FF867C}">
                  <a14:compatExt spid="_x0000_s54758"/>
                </a:ext>
                <a:ext uri="{FF2B5EF4-FFF2-40B4-BE49-F238E27FC236}">
                  <a16:creationId xmlns:a16="http://schemas.microsoft.com/office/drawing/2014/main" id="{00000000-0008-0000-0A00-0000E6D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Policies &amp; Procedures are in place to adequately monitor subcontractors/consultants.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1141</xdr:row>
          <xdr:rowOff>19050</xdr:rowOff>
        </xdr:from>
        <xdr:to>
          <xdr:col>4</xdr:col>
          <xdr:colOff>266700</xdr:colOff>
          <xdr:row>1143</xdr:row>
          <xdr:rowOff>50800</xdr:rowOff>
        </xdr:to>
        <xdr:sp macro="" textlink="">
          <xdr:nvSpPr>
            <xdr:cNvPr id="54759" name="Check Box 487" hidden="1">
              <a:extLst>
                <a:ext uri="{63B3BB69-23CF-44E3-9099-C40C66FF867C}">
                  <a14:compatExt spid="_x0000_s54759"/>
                </a:ext>
                <a:ext uri="{FF2B5EF4-FFF2-40B4-BE49-F238E27FC236}">
                  <a16:creationId xmlns:a16="http://schemas.microsoft.com/office/drawing/2014/main" id="{00000000-0008-0000-0A00-0000E7D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Read and reviewed contract Article 1, §1.4, including but not limited to the Mandated Clauses and the Standard Terms and Conditions required in subcontract/consultant agreements.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1142</xdr:row>
          <xdr:rowOff>146050</xdr:rowOff>
        </xdr:from>
        <xdr:to>
          <xdr:col>2</xdr:col>
          <xdr:colOff>3695700</xdr:colOff>
          <xdr:row>1144</xdr:row>
          <xdr:rowOff>57150</xdr:rowOff>
        </xdr:to>
        <xdr:sp macro="" textlink="">
          <xdr:nvSpPr>
            <xdr:cNvPr id="54760" name="Check Box 488" hidden="1">
              <a:extLst>
                <a:ext uri="{63B3BB69-23CF-44E3-9099-C40C66FF867C}">
                  <a14:compatExt spid="_x0000_s54760"/>
                </a:ext>
                <a:ext uri="{FF2B5EF4-FFF2-40B4-BE49-F238E27FC236}">
                  <a16:creationId xmlns:a16="http://schemas.microsoft.com/office/drawing/2014/main" id="{00000000-0008-0000-0A00-0000E8D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Policies &amp; Procedures are in place to adequately monitor subcontractors/consultants.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1141</xdr:row>
          <xdr:rowOff>19050</xdr:rowOff>
        </xdr:from>
        <xdr:to>
          <xdr:col>4</xdr:col>
          <xdr:colOff>266700</xdr:colOff>
          <xdr:row>1143</xdr:row>
          <xdr:rowOff>50800</xdr:rowOff>
        </xdr:to>
        <xdr:sp macro="" textlink="">
          <xdr:nvSpPr>
            <xdr:cNvPr id="54761" name="Check Box 489" hidden="1">
              <a:extLst>
                <a:ext uri="{63B3BB69-23CF-44E3-9099-C40C66FF867C}">
                  <a14:compatExt spid="_x0000_s54761"/>
                </a:ext>
                <a:ext uri="{FF2B5EF4-FFF2-40B4-BE49-F238E27FC236}">
                  <a16:creationId xmlns:a16="http://schemas.microsoft.com/office/drawing/2014/main" id="{00000000-0008-0000-0A00-0000E9D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Read and reviewed contract Article 1, §1.4, including but not limited to the Mandated Clauses and the Standard Terms and Conditions required in subcontract/consultant agreements.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1142</xdr:row>
          <xdr:rowOff>146050</xdr:rowOff>
        </xdr:from>
        <xdr:to>
          <xdr:col>2</xdr:col>
          <xdr:colOff>3695700</xdr:colOff>
          <xdr:row>1144</xdr:row>
          <xdr:rowOff>57150</xdr:rowOff>
        </xdr:to>
        <xdr:sp macro="" textlink="">
          <xdr:nvSpPr>
            <xdr:cNvPr id="54762" name="Check Box 490" hidden="1">
              <a:extLst>
                <a:ext uri="{63B3BB69-23CF-44E3-9099-C40C66FF867C}">
                  <a14:compatExt spid="_x0000_s54762"/>
                </a:ext>
                <a:ext uri="{FF2B5EF4-FFF2-40B4-BE49-F238E27FC236}">
                  <a16:creationId xmlns:a16="http://schemas.microsoft.com/office/drawing/2014/main" id="{00000000-0008-0000-0A00-0000EAD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Policies &amp; Procedures are in place to adequately monitor subcontractors/consultants.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1141</xdr:row>
          <xdr:rowOff>19050</xdr:rowOff>
        </xdr:from>
        <xdr:to>
          <xdr:col>4</xdr:col>
          <xdr:colOff>266700</xdr:colOff>
          <xdr:row>1143</xdr:row>
          <xdr:rowOff>50800</xdr:rowOff>
        </xdr:to>
        <xdr:sp macro="" textlink="">
          <xdr:nvSpPr>
            <xdr:cNvPr id="54763" name="Check Box 491" hidden="1">
              <a:extLst>
                <a:ext uri="{63B3BB69-23CF-44E3-9099-C40C66FF867C}">
                  <a14:compatExt spid="_x0000_s54763"/>
                </a:ext>
                <a:ext uri="{FF2B5EF4-FFF2-40B4-BE49-F238E27FC236}">
                  <a16:creationId xmlns:a16="http://schemas.microsoft.com/office/drawing/2014/main" id="{00000000-0008-0000-0A00-0000EBD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Read and reviewed contract Article 1, §1.4, including but not limited to the Mandated Clauses and the Standard Terms and Conditions required in subcontract/consultant agreements.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1142</xdr:row>
          <xdr:rowOff>146050</xdr:rowOff>
        </xdr:from>
        <xdr:to>
          <xdr:col>2</xdr:col>
          <xdr:colOff>3695700</xdr:colOff>
          <xdr:row>1144</xdr:row>
          <xdr:rowOff>57150</xdr:rowOff>
        </xdr:to>
        <xdr:sp macro="" textlink="">
          <xdr:nvSpPr>
            <xdr:cNvPr id="54764" name="Check Box 492" hidden="1">
              <a:extLst>
                <a:ext uri="{63B3BB69-23CF-44E3-9099-C40C66FF867C}">
                  <a14:compatExt spid="_x0000_s54764"/>
                </a:ext>
                <a:ext uri="{FF2B5EF4-FFF2-40B4-BE49-F238E27FC236}">
                  <a16:creationId xmlns:a16="http://schemas.microsoft.com/office/drawing/2014/main" id="{00000000-0008-0000-0A00-0000ECD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Policies &amp; Procedures are in place to adequately monitor subcontractors/consultants.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1141</xdr:row>
          <xdr:rowOff>19050</xdr:rowOff>
        </xdr:from>
        <xdr:to>
          <xdr:col>4</xdr:col>
          <xdr:colOff>266700</xdr:colOff>
          <xdr:row>1143</xdr:row>
          <xdr:rowOff>50800</xdr:rowOff>
        </xdr:to>
        <xdr:sp macro="" textlink="">
          <xdr:nvSpPr>
            <xdr:cNvPr id="54765" name="Check Box 493" hidden="1">
              <a:extLst>
                <a:ext uri="{63B3BB69-23CF-44E3-9099-C40C66FF867C}">
                  <a14:compatExt spid="_x0000_s54765"/>
                </a:ext>
                <a:ext uri="{FF2B5EF4-FFF2-40B4-BE49-F238E27FC236}">
                  <a16:creationId xmlns:a16="http://schemas.microsoft.com/office/drawing/2014/main" id="{00000000-0008-0000-0A00-0000EDD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Read and reviewed contract Article 1, §1.4, including but not limited to the Mandated Clauses and the Standard Terms and Conditions required in subcontract/consultant agreements.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1142</xdr:row>
          <xdr:rowOff>146050</xdr:rowOff>
        </xdr:from>
        <xdr:to>
          <xdr:col>2</xdr:col>
          <xdr:colOff>3695700</xdr:colOff>
          <xdr:row>1144</xdr:row>
          <xdr:rowOff>57150</xdr:rowOff>
        </xdr:to>
        <xdr:sp macro="" textlink="">
          <xdr:nvSpPr>
            <xdr:cNvPr id="54766" name="Check Box 494" hidden="1">
              <a:extLst>
                <a:ext uri="{63B3BB69-23CF-44E3-9099-C40C66FF867C}">
                  <a14:compatExt spid="_x0000_s54766"/>
                </a:ext>
                <a:ext uri="{FF2B5EF4-FFF2-40B4-BE49-F238E27FC236}">
                  <a16:creationId xmlns:a16="http://schemas.microsoft.com/office/drawing/2014/main" id="{00000000-0008-0000-0A00-0000EED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Policies &amp; Procedures are in place to adequately monitor subcontractors/consultants.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1141</xdr:row>
          <xdr:rowOff>19050</xdr:rowOff>
        </xdr:from>
        <xdr:to>
          <xdr:col>4</xdr:col>
          <xdr:colOff>266700</xdr:colOff>
          <xdr:row>1143</xdr:row>
          <xdr:rowOff>50800</xdr:rowOff>
        </xdr:to>
        <xdr:sp macro="" textlink="">
          <xdr:nvSpPr>
            <xdr:cNvPr id="54767" name="Check Box 495" hidden="1">
              <a:extLst>
                <a:ext uri="{63B3BB69-23CF-44E3-9099-C40C66FF867C}">
                  <a14:compatExt spid="_x0000_s54767"/>
                </a:ext>
                <a:ext uri="{FF2B5EF4-FFF2-40B4-BE49-F238E27FC236}">
                  <a16:creationId xmlns:a16="http://schemas.microsoft.com/office/drawing/2014/main" id="{00000000-0008-0000-0A00-0000EFD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Read and reviewed contract Article 1, §1.4, including but not limited to the Mandated Clauses and the Standard Terms and Conditions required in subcontract/consultant agreements.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1142</xdr:row>
          <xdr:rowOff>146050</xdr:rowOff>
        </xdr:from>
        <xdr:to>
          <xdr:col>2</xdr:col>
          <xdr:colOff>3695700</xdr:colOff>
          <xdr:row>1144</xdr:row>
          <xdr:rowOff>57150</xdr:rowOff>
        </xdr:to>
        <xdr:sp macro="" textlink="">
          <xdr:nvSpPr>
            <xdr:cNvPr id="54768" name="Check Box 496" hidden="1">
              <a:extLst>
                <a:ext uri="{63B3BB69-23CF-44E3-9099-C40C66FF867C}">
                  <a14:compatExt spid="_x0000_s54768"/>
                </a:ext>
                <a:ext uri="{FF2B5EF4-FFF2-40B4-BE49-F238E27FC236}">
                  <a16:creationId xmlns:a16="http://schemas.microsoft.com/office/drawing/2014/main" id="{00000000-0008-0000-0A00-0000F0D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Policies &amp; Procedures are in place to adequately monitor subcontractors/consultants.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1141</xdr:row>
          <xdr:rowOff>19050</xdr:rowOff>
        </xdr:from>
        <xdr:to>
          <xdr:col>4</xdr:col>
          <xdr:colOff>266700</xdr:colOff>
          <xdr:row>1143</xdr:row>
          <xdr:rowOff>50800</xdr:rowOff>
        </xdr:to>
        <xdr:sp macro="" textlink="">
          <xdr:nvSpPr>
            <xdr:cNvPr id="54769" name="Check Box 497" hidden="1">
              <a:extLst>
                <a:ext uri="{63B3BB69-23CF-44E3-9099-C40C66FF867C}">
                  <a14:compatExt spid="_x0000_s54769"/>
                </a:ext>
                <a:ext uri="{FF2B5EF4-FFF2-40B4-BE49-F238E27FC236}">
                  <a16:creationId xmlns:a16="http://schemas.microsoft.com/office/drawing/2014/main" id="{00000000-0008-0000-0A00-0000F1D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Read and reviewed contract Article 1, §1.4, including but not limited to the Mandated Clauses and the Standard Terms and Conditions required in subcontract/consultant agreements.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1142</xdr:row>
          <xdr:rowOff>146050</xdr:rowOff>
        </xdr:from>
        <xdr:to>
          <xdr:col>2</xdr:col>
          <xdr:colOff>3695700</xdr:colOff>
          <xdr:row>1144</xdr:row>
          <xdr:rowOff>57150</xdr:rowOff>
        </xdr:to>
        <xdr:sp macro="" textlink="">
          <xdr:nvSpPr>
            <xdr:cNvPr id="54770" name="Check Box 498" hidden="1">
              <a:extLst>
                <a:ext uri="{63B3BB69-23CF-44E3-9099-C40C66FF867C}">
                  <a14:compatExt spid="_x0000_s54770"/>
                </a:ext>
                <a:ext uri="{FF2B5EF4-FFF2-40B4-BE49-F238E27FC236}">
                  <a16:creationId xmlns:a16="http://schemas.microsoft.com/office/drawing/2014/main" id="{00000000-0008-0000-0A00-0000F2D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Policies &amp; Procedures are in place to adequately monitor subcontractors/consultants.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1141</xdr:row>
          <xdr:rowOff>19050</xdr:rowOff>
        </xdr:from>
        <xdr:to>
          <xdr:col>4</xdr:col>
          <xdr:colOff>266700</xdr:colOff>
          <xdr:row>1143</xdr:row>
          <xdr:rowOff>50800</xdr:rowOff>
        </xdr:to>
        <xdr:sp macro="" textlink="">
          <xdr:nvSpPr>
            <xdr:cNvPr id="54771" name="Check Box 499" hidden="1">
              <a:extLst>
                <a:ext uri="{63B3BB69-23CF-44E3-9099-C40C66FF867C}">
                  <a14:compatExt spid="_x0000_s54771"/>
                </a:ext>
                <a:ext uri="{FF2B5EF4-FFF2-40B4-BE49-F238E27FC236}">
                  <a16:creationId xmlns:a16="http://schemas.microsoft.com/office/drawing/2014/main" id="{00000000-0008-0000-0A00-0000F3D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Read and reviewed contract Article 1, §1.4, including but not limited to the Mandated Clauses and the Standard Terms and Conditions required in subcontract/consultant agreements.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1142</xdr:row>
          <xdr:rowOff>146050</xdr:rowOff>
        </xdr:from>
        <xdr:to>
          <xdr:col>2</xdr:col>
          <xdr:colOff>3695700</xdr:colOff>
          <xdr:row>1144</xdr:row>
          <xdr:rowOff>57150</xdr:rowOff>
        </xdr:to>
        <xdr:sp macro="" textlink="">
          <xdr:nvSpPr>
            <xdr:cNvPr id="54772" name="Check Box 500" hidden="1">
              <a:extLst>
                <a:ext uri="{63B3BB69-23CF-44E3-9099-C40C66FF867C}">
                  <a14:compatExt spid="_x0000_s54772"/>
                </a:ext>
                <a:ext uri="{FF2B5EF4-FFF2-40B4-BE49-F238E27FC236}">
                  <a16:creationId xmlns:a16="http://schemas.microsoft.com/office/drawing/2014/main" id="{00000000-0008-0000-0A00-0000F4D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Policies &amp; Procedures are in place to adequately monitor subcontractors/consultants.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1141</xdr:row>
          <xdr:rowOff>19050</xdr:rowOff>
        </xdr:from>
        <xdr:to>
          <xdr:col>4</xdr:col>
          <xdr:colOff>266700</xdr:colOff>
          <xdr:row>1143</xdr:row>
          <xdr:rowOff>50800</xdr:rowOff>
        </xdr:to>
        <xdr:sp macro="" textlink="">
          <xdr:nvSpPr>
            <xdr:cNvPr id="54773" name="Check Box 501" hidden="1">
              <a:extLst>
                <a:ext uri="{63B3BB69-23CF-44E3-9099-C40C66FF867C}">
                  <a14:compatExt spid="_x0000_s54773"/>
                </a:ext>
                <a:ext uri="{FF2B5EF4-FFF2-40B4-BE49-F238E27FC236}">
                  <a16:creationId xmlns:a16="http://schemas.microsoft.com/office/drawing/2014/main" id="{00000000-0008-0000-0A00-0000F5D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Read and reviewed contract Article 1, §1.4, including but not limited to the Mandated Clauses and the Standard Terms and Conditions required in subcontract/consultant agreements.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1142</xdr:row>
          <xdr:rowOff>146050</xdr:rowOff>
        </xdr:from>
        <xdr:to>
          <xdr:col>2</xdr:col>
          <xdr:colOff>3695700</xdr:colOff>
          <xdr:row>1144</xdr:row>
          <xdr:rowOff>57150</xdr:rowOff>
        </xdr:to>
        <xdr:sp macro="" textlink="">
          <xdr:nvSpPr>
            <xdr:cNvPr id="54774" name="Check Box 502" hidden="1">
              <a:extLst>
                <a:ext uri="{63B3BB69-23CF-44E3-9099-C40C66FF867C}">
                  <a14:compatExt spid="_x0000_s54774"/>
                </a:ext>
                <a:ext uri="{FF2B5EF4-FFF2-40B4-BE49-F238E27FC236}">
                  <a16:creationId xmlns:a16="http://schemas.microsoft.com/office/drawing/2014/main" id="{00000000-0008-0000-0A00-0000F6D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Policies &amp; Procedures are in place to adequately monitor subcontractors/consultants.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1141</xdr:row>
          <xdr:rowOff>19050</xdr:rowOff>
        </xdr:from>
        <xdr:to>
          <xdr:col>4</xdr:col>
          <xdr:colOff>266700</xdr:colOff>
          <xdr:row>1143</xdr:row>
          <xdr:rowOff>50800</xdr:rowOff>
        </xdr:to>
        <xdr:sp macro="" textlink="">
          <xdr:nvSpPr>
            <xdr:cNvPr id="54775" name="Check Box 503" hidden="1">
              <a:extLst>
                <a:ext uri="{63B3BB69-23CF-44E3-9099-C40C66FF867C}">
                  <a14:compatExt spid="_x0000_s54775"/>
                </a:ext>
                <a:ext uri="{FF2B5EF4-FFF2-40B4-BE49-F238E27FC236}">
                  <a16:creationId xmlns:a16="http://schemas.microsoft.com/office/drawing/2014/main" id="{00000000-0008-0000-0A00-0000F7D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Read and reviewed contract Article 1, §1.4, including but not limited to the Mandated Clauses and the Standard Terms and Conditions required in subcontract/consultant agreements.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1142</xdr:row>
          <xdr:rowOff>146050</xdr:rowOff>
        </xdr:from>
        <xdr:to>
          <xdr:col>2</xdr:col>
          <xdr:colOff>3695700</xdr:colOff>
          <xdr:row>1144</xdr:row>
          <xdr:rowOff>57150</xdr:rowOff>
        </xdr:to>
        <xdr:sp macro="" textlink="">
          <xdr:nvSpPr>
            <xdr:cNvPr id="54776" name="Check Box 504" hidden="1">
              <a:extLst>
                <a:ext uri="{63B3BB69-23CF-44E3-9099-C40C66FF867C}">
                  <a14:compatExt spid="_x0000_s54776"/>
                </a:ext>
                <a:ext uri="{FF2B5EF4-FFF2-40B4-BE49-F238E27FC236}">
                  <a16:creationId xmlns:a16="http://schemas.microsoft.com/office/drawing/2014/main" id="{00000000-0008-0000-0A00-0000F8D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Policies &amp; Procedures are in place to adequately monitor subcontractors/consultants.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1141</xdr:row>
          <xdr:rowOff>19050</xdr:rowOff>
        </xdr:from>
        <xdr:to>
          <xdr:col>4</xdr:col>
          <xdr:colOff>266700</xdr:colOff>
          <xdr:row>1143</xdr:row>
          <xdr:rowOff>50800</xdr:rowOff>
        </xdr:to>
        <xdr:sp macro="" textlink="">
          <xdr:nvSpPr>
            <xdr:cNvPr id="54777" name="Check Box 505" hidden="1">
              <a:extLst>
                <a:ext uri="{63B3BB69-23CF-44E3-9099-C40C66FF867C}">
                  <a14:compatExt spid="_x0000_s54777"/>
                </a:ext>
                <a:ext uri="{FF2B5EF4-FFF2-40B4-BE49-F238E27FC236}">
                  <a16:creationId xmlns:a16="http://schemas.microsoft.com/office/drawing/2014/main" id="{00000000-0008-0000-0A00-0000F9D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Read and reviewed contract Article 1, §1.4, including but not limited to the Mandated Clauses and the Standard Terms and Conditions required in subcontract/consultant agreements.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1142</xdr:row>
          <xdr:rowOff>146050</xdr:rowOff>
        </xdr:from>
        <xdr:to>
          <xdr:col>2</xdr:col>
          <xdr:colOff>3695700</xdr:colOff>
          <xdr:row>1144</xdr:row>
          <xdr:rowOff>57150</xdr:rowOff>
        </xdr:to>
        <xdr:sp macro="" textlink="">
          <xdr:nvSpPr>
            <xdr:cNvPr id="54778" name="Check Box 506" hidden="1">
              <a:extLst>
                <a:ext uri="{63B3BB69-23CF-44E3-9099-C40C66FF867C}">
                  <a14:compatExt spid="_x0000_s54778"/>
                </a:ext>
                <a:ext uri="{FF2B5EF4-FFF2-40B4-BE49-F238E27FC236}">
                  <a16:creationId xmlns:a16="http://schemas.microsoft.com/office/drawing/2014/main" id="{00000000-0008-0000-0A00-0000FAD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Policies &amp; Procedures are in place to adequately monitor subcontractors/consultants.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1141</xdr:row>
          <xdr:rowOff>19050</xdr:rowOff>
        </xdr:from>
        <xdr:to>
          <xdr:col>4</xdr:col>
          <xdr:colOff>266700</xdr:colOff>
          <xdr:row>1143</xdr:row>
          <xdr:rowOff>50800</xdr:rowOff>
        </xdr:to>
        <xdr:sp macro="" textlink="">
          <xdr:nvSpPr>
            <xdr:cNvPr id="54779" name="Check Box 507" hidden="1">
              <a:extLst>
                <a:ext uri="{63B3BB69-23CF-44E3-9099-C40C66FF867C}">
                  <a14:compatExt spid="_x0000_s54779"/>
                </a:ext>
                <a:ext uri="{FF2B5EF4-FFF2-40B4-BE49-F238E27FC236}">
                  <a16:creationId xmlns:a16="http://schemas.microsoft.com/office/drawing/2014/main" id="{00000000-0008-0000-0A00-0000FBD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Read and reviewed contract Article 1, §1.4, including but not limited to the Mandated Clauses and the Standard Terms and Conditions required in subcontract/consultant agreements.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1142</xdr:row>
          <xdr:rowOff>146050</xdr:rowOff>
        </xdr:from>
        <xdr:to>
          <xdr:col>2</xdr:col>
          <xdr:colOff>3695700</xdr:colOff>
          <xdr:row>1144</xdr:row>
          <xdr:rowOff>57150</xdr:rowOff>
        </xdr:to>
        <xdr:sp macro="" textlink="">
          <xdr:nvSpPr>
            <xdr:cNvPr id="54780" name="Check Box 508" hidden="1">
              <a:extLst>
                <a:ext uri="{63B3BB69-23CF-44E3-9099-C40C66FF867C}">
                  <a14:compatExt spid="_x0000_s54780"/>
                </a:ext>
                <a:ext uri="{FF2B5EF4-FFF2-40B4-BE49-F238E27FC236}">
                  <a16:creationId xmlns:a16="http://schemas.microsoft.com/office/drawing/2014/main" id="{00000000-0008-0000-0A00-0000FCD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Policies &amp; Procedures are in place to adequately monitor subcontractors/consultants.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1141</xdr:row>
          <xdr:rowOff>19050</xdr:rowOff>
        </xdr:from>
        <xdr:to>
          <xdr:col>4</xdr:col>
          <xdr:colOff>266700</xdr:colOff>
          <xdr:row>1143</xdr:row>
          <xdr:rowOff>50800</xdr:rowOff>
        </xdr:to>
        <xdr:sp macro="" textlink="">
          <xdr:nvSpPr>
            <xdr:cNvPr id="54781" name="Check Box 509" hidden="1">
              <a:extLst>
                <a:ext uri="{63B3BB69-23CF-44E3-9099-C40C66FF867C}">
                  <a14:compatExt spid="_x0000_s54781"/>
                </a:ext>
                <a:ext uri="{FF2B5EF4-FFF2-40B4-BE49-F238E27FC236}">
                  <a16:creationId xmlns:a16="http://schemas.microsoft.com/office/drawing/2014/main" id="{00000000-0008-0000-0A00-0000FDD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Read and reviewed contract Article 1, §1.4, including but not limited to the Mandated Clauses and the Standard Terms and Conditions required in subcontract/consultant agreements.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1142</xdr:row>
          <xdr:rowOff>146050</xdr:rowOff>
        </xdr:from>
        <xdr:to>
          <xdr:col>2</xdr:col>
          <xdr:colOff>3695700</xdr:colOff>
          <xdr:row>1144</xdr:row>
          <xdr:rowOff>57150</xdr:rowOff>
        </xdr:to>
        <xdr:sp macro="" textlink="">
          <xdr:nvSpPr>
            <xdr:cNvPr id="54782" name="Check Box 510" hidden="1">
              <a:extLst>
                <a:ext uri="{63B3BB69-23CF-44E3-9099-C40C66FF867C}">
                  <a14:compatExt spid="_x0000_s54782"/>
                </a:ext>
                <a:ext uri="{FF2B5EF4-FFF2-40B4-BE49-F238E27FC236}">
                  <a16:creationId xmlns:a16="http://schemas.microsoft.com/office/drawing/2014/main" id="{00000000-0008-0000-0A00-0000FED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Policies &amp; Procedures are in place to adequately monitor subcontractors/consultants.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1141</xdr:row>
          <xdr:rowOff>19050</xdr:rowOff>
        </xdr:from>
        <xdr:to>
          <xdr:col>4</xdr:col>
          <xdr:colOff>266700</xdr:colOff>
          <xdr:row>1143</xdr:row>
          <xdr:rowOff>50800</xdr:rowOff>
        </xdr:to>
        <xdr:sp macro="" textlink="">
          <xdr:nvSpPr>
            <xdr:cNvPr id="54783" name="Check Box 511" hidden="1">
              <a:extLst>
                <a:ext uri="{63B3BB69-23CF-44E3-9099-C40C66FF867C}">
                  <a14:compatExt spid="_x0000_s54783"/>
                </a:ext>
                <a:ext uri="{FF2B5EF4-FFF2-40B4-BE49-F238E27FC236}">
                  <a16:creationId xmlns:a16="http://schemas.microsoft.com/office/drawing/2014/main" id="{00000000-0008-0000-0A00-0000FFD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Read and reviewed contract Article 1, §1.4, including but not limited to the Mandated Clauses and the Standard Terms and Conditions required in subcontract/consultant agreements.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1142</xdr:row>
          <xdr:rowOff>146050</xdr:rowOff>
        </xdr:from>
        <xdr:to>
          <xdr:col>2</xdr:col>
          <xdr:colOff>3695700</xdr:colOff>
          <xdr:row>1144</xdr:row>
          <xdr:rowOff>57150</xdr:rowOff>
        </xdr:to>
        <xdr:sp macro="" textlink="">
          <xdr:nvSpPr>
            <xdr:cNvPr id="54784" name="Check Box 512" hidden="1">
              <a:extLst>
                <a:ext uri="{63B3BB69-23CF-44E3-9099-C40C66FF867C}">
                  <a14:compatExt spid="_x0000_s54784"/>
                </a:ext>
                <a:ext uri="{FF2B5EF4-FFF2-40B4-BE49-F238E27FC236}">
                  <a16:creationId xmlns:a16="http://schemas.microsoft.com/office/drawing/2014/main" id="{00000000-0008-0000-0A00-000000D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Policies &amp; Procedures are in place to adequately monitor subcontractors/consultants.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1141</xdr:row>
          <xdr:rowOff>19050</xdr:rowOff>
        </xdr:from>
        <xdr:to>
          <xdr:col>4</xdr:col>
          <xdr:colOff>266700</xdr:colOff>
          <xdr:row>1143</xdr:row>
          <xdr:rowOff>50800</xdr:rowOff>
        </xdr:to>
        <xdr:sp macro="" textlink="">
          <xdr:nvSpPr>
            <xdr:cNvPr id="54785" name="Check Box 513" hidden="1">
              <a:extLst>
                <a:ext uri="{63B3BB69-23CF-44E3-9099-C40C66FF867C}">
                  <a14:compatExt spid="_x0000_s54785"/>
                </a:ext>
                <a:ext uri="{FF2B5EF4-FFF2-40B4-BE49-F238E27FC236}">
                  <a16:creationId xmlns:a16="http://schemas.microsoft.com/office/drawing/2014/main" id="{00000000-0008-0000-0A00-000001D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Read and reviewed contract Article 1, §1.4, including but not limited to the Mandated Clauses and the Standard Terms and Conditions required in subcontract/consultant agreements.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1142</xdr:row>
          <xdr:rowOff>146050</xdr:rowOff>
        </xdr:from>
        <xdr:to>
          <xdr:col>2</xdr:col>
          <xdr:colOff>3695700</xdr:colOff>
          <xdr:row>1144</xdr:row>
          <xdr:rowOff>57150</xdr:rowOff>
        </xdr:to>
        <xdr:sp macro="" textlink="">
          <xdr:nvSpPr>
            <xdr:cNvPr id="54786" name="Check Box 514" hidden="1">
              <a:extLst>
                <a:ext uri="{63B3BB69-23CF-44E3-9099-C40C66FF867C}">
                  <a14:compatExt spid="_x0000_s54786"/>
                </a:ext>
                <a:ext uri="{FF2B5EF4-FFF2-40B4-BE49-F238E27FC236}">
                  <a16:creationId xmlns:a16="http://schemas.microsoft.com/office/drawing/2014/main" id="{00000000-0008-0000-0A00-000002D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Policies &amp; Procedures are in place to adequately monitor subcontractors/consultants.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1141</xdr:row>
          <xdr:rowOff>19050</xdr:rowOff>
        </xdr:from>
        <xdr:to>
          <xdr:col>4</xdr:col>
          <xdr:colOff>266700</xdr:colOff>
          <xdr:row>1143</xdr:row>
          <xdr:rowOff>50800</xdr:rowOff>
        </xdr:to>
        <xdr:sp macro="" textlink="">
          <xdr:nvSpPr>
            <xdr:cNvPr id="54787" name="Check Box 515" hidden="1">
              <a:extLst>
                <a:ext uri="{63B3BB69-23CF-44E3-9099-C40C66FF867C}">
                  <a14:compatExt spid="_x0000_s54787"/>
                </a:ext>
                <a:ext uri="{FF2B5EF4-FFF2-40B4-BE49-F238E27FC236}">
                  <a16:creationId xmlns:a16="http://schemas.microsoft.com/office/drawing/2014/main" id="{00000000-0008-0000-0A00-000003D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Read and reviewed contract Article 1, §1.4, including but not limited to the Mandated Clauses and the Standard Terms and Conditions required in subcontract/consultant agreements.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1142</xdr:row>
          <xdr:rowOff>146050</xdr:rowOff>
        </xdr:from>
        <xdr:to>
          <xdr:col>2</xdr:col>
          <xdr:colOff>3695700</xdr:colOff>
          <xdr:row>1144</xdr:row>
          <xdr:rowOff>57150</xdr:rowOff>
        </xdr:to>
        <xdr:sp macro="" textlink="">
          <xdr:nvSpPr>
            <xdr:cNvPr id="54788" name="Check Box 516" hidden="1">
              <a:extLst>
                <a:ext uri="{63B3BB69-23CF-44E3-9099-C40C66FF867C}">
                  <a14:compatExt spid="_x0000_s54788"/>
                </a:ext>
                <a:ext uri="{FF2B5EF4-FFF2-40B4-BE49-F238E27FC236}">
                  <a16:creationId xmlns:a16="http://schemas.microsoft.com/office/drawing/2014/main" id="{00000000-0008-0000-0A00-000004D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Policies &amp; Procedures are in place to adequately monitor subcontractors/consultants.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1141</xdr:row>
          <xdr:rowOff>19050</xdr:rowOff>
        </xdr:from>
        <xdr:to>
          <xdr:col>4</xdr:col>
          <xdr:colOff>266700</xdr:colOff>
          <xdr:row>1143</xdr:row>
          <xdr:rowOff>50800</xdr:rowOff>
        </xdr:to>
        <xdr:sp macro="" textlink="">
          <xdr:nvSpPr>
            <xdr:cNvPr id="54789" name="Check Box 517" hidden="1">
              <a:extLst>
                <a:ext uri="{63B3BB69-23CF-44E3-9099-C40C66FF867C}">
                  <a14:compatExt spid="_x0000_s54789"/>
                </a:ext>
                <a:ext uri="{FF2B5EF4-FFF2-40B4-BE49-F238E27FC236}">
                  <a16:creationId xmlns:a16="http://schemas.microsoft.com/office/drawing/2014/main" id="{00000000-0008-0000-0A00-000005D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Read and reviewed contract Article 1, §1.4, including but not limited to the Mandated Clauses and the Standard Terms and Conditions required in subcontract/consultant agreements.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1142</xdr:row>
          <xdr:rowOff>146050</xdr:rowOff>
        </xdr:from>
        <xdr:to>
          <xdr:col>2</xdr:col>
          <xdr:colOff>3695700</xdr:colOff>
          <xdr:row>1144</xdr:row>
          <xdr:rowOff>57150</xdr:rowOff>
        </xdr:to>
        <xdr:sp macro="" textlink="">
          <xdr:nvSpPr>
            <xdr:cNvPr id="54790" name="Check Box 518" hidden="1">
              <a:extLst>
                <a:ext uri="{63B3BB69-23CF-44E3-9099-C40C66FF867C}">
                  <a14:compatExt spid="_x0000_s54790"/>
                </a:ext>
                <a:ext uri="{FF2B5EF4-FFF2-40B4-BE49-F238E27FC236}">
                  <a16:creationId xmlns:a16="http://schemas.microsoft.com/office/drawing/2014/main" id="{00000000-0008-0000-0A00-000006D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Policies &amp; Procedures are in place to adequately monitor subcontractors/consultants.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1196</xdr:row>
          <xdr:rowOff>19050</xdr:rowOff>
        </xdr:from>
        <xdr:to>
          <xdr:col>4</xdr:col>
          <xdr:colOff>266700</xdr:colOff>
          <xdr:row>1198</xdr:row>
          <xdr:rowOff>50800</xdr:rowOff>
        </xdr:to>
        <xdr:sp macro="" textlink="">
          <xdr:nvSpPr>
            <xdr:cNvPr id="54791" name="Check Box 519" hidden="1">
              <a:extLst>
                <a:ext uri="{63B3BB69-23CF-44E3-9099-C40C66FF867C}">
                  <a14:compatExt spid="_x0000_s54791"/>
                </a:ext>
                <a:ext uri="{FF2B5EF4-FFF2-40B4-BE49-F238E27FC236}">
                  <a16:creationId xmlns:a16="http://schemas.microsoft.com/office/drawing/2014/main" id="{00000000-0008-0000-0A00-000007D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Read and reviewed contract Article 1, §1.4, including but not limited to the Mandated Clauses and the Standard Terms and Conditions required in subcontract/consultant agreements.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1197</xdr:row>
          <xdr:rowOff>146050</xdr:rowOff>
        </xdr:from>
        <xdr:to>
          <xdr:col>2</xdr:col>
          <xdr:colOff>3695700</xdr:colOff>
          <xdr:row>1199</xdr:row>
          <xdr:rowOff>57150</xdr:rowOff>
        </xdr:to>
        <xdr:sp macro="" textlink="">
          <xdr:nvSpPr>
            <xdr:cNvPr id="54792" name="Check Box 520" hidden="1">
              <a:extLst>
                <a:ext uri="{63B3BB69-23CF-44E3-9099-C40C66FF867C}">
                  <a14:compatExt spid="_x0000_s54792"/>
                </a:ext>
                <a:ext uri="{FF2B5EF4-FFF2-40B4-BE49-F238E27FC236}">
                  <a16:creationId xmlns:a16="http://schemas.microsoft.com/office/drawing/2014/main" id="{00000000-0008-0000-0A00-000008D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Policies &amp; Procedures are in place to adequately monitor subcontractors/consultants.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1196</xdr:row>
          <xdr:rowOff>19050</xdr:rowOff>
        </xdr:from>
        <xdr:to>
          <xdr:col>4</xdr:col>
          <xdr:colOff>266700</xdr:colOff>
          <xdr:row>1198</xdr:row>
          <xdr:rowOff>50800</xdr:rowOff>
        </xdr:to>
        <xdr:sp macro="" textlink="">
          <xdr:nvSpPr>
            <xdr:cNvPr id="54793" name="Check Box 521" hidden="1">
              <a:extLst>
                <a:ext uri="{63B3BB69-23CF-44E3-9099-C40C66FF867C}">
                  <a14:compatExt spid="_x0000_s54793"/>
                </a:ext>
                <a:ext uri="{FF2B5EF4-FFF2-40B4-BE49-F238E27FC236}">
                  <a16:creationId xmlns:a16="http://schemas.microsoft.com/office/drawing/2014/main" id="{00000000-0008-0000-0A00-000009D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Read and reviewed contract Article 1, §1.4, including but not limited to the Mandated Clauses and the Standard Terms and Conditions required in subcontract/consultant agreements.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1197</xdr:row>
          <xdr:rowOff>146050</xdr:rowOff>
        </xdr:from>
        <xdr:to>
          <xdr:col>2</xdr:col>
          <xdr:colOff>3695700</xdr:colOff>
          <xdr:row>1199</xdr:row>
          <xdr:rowOff>57150</xdr:rowOff>
        </xdr:to>
        <xdr:sp macro="" textlink="">
          <xdr:nvSpPr>
            <xdr:cNvPr id="54794" name="Check Box 522" hidden="1">
              <a:extLst>
                <a:ext uri="{63B3BB69-23CF-44E3-9099-C40C66FF867C}">
                  <a14:compatExt spid="_x0000_s54794"/>
                </a:ext>
                <a:ext uri="{FF2B5EF4-FFF2-40B4-BE49-F238E27FC236}">
                  <a16:creationId xmlns:a16="http://schemas.microsoft.com/office/drawing/2014/main" id="{00000000-0008-0000-0A00-00000AD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Policies &amp; Procedures are in place to adequately monitor subcontractors/consultants.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1196</xdr:row>
          <xdr:rowOff>19050</xdr:rowOff>
        </xdr:from>
        <xdr:to>
          <xdr:col>4</xdr:col>
          <xdr:colOff>266700</xdr:colOff>
          <xdr:row>1198</xdr:row>
          <xdr:rowOff>50800</xdr:rowOff>
        </xdr:to>
        <xdr:sp macro="" textlink="">
          <xdr:nvSpPr>
            <xdr:cNvPr id="54795" name="Check Box 523" hidden="1">
              <a:extLst>
                <a:ext uri="{63B3BB69-23CF-44E3-9099-C40C66FF867C}">
                  <a14:compatExt spid="_x0000_s54795"/>
                </a:ext>
                <a:ext uri="{FF2B5EF4-FFF2-40B4-BE49-F238E27FC236}">
                  <a16:creationId xmlns:a16="http://schemas.microsoft.com/office/drawing/2014/main" id="{00000000-0008-0000-0A00-00000BD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Read and reviewed contract Article 1, §1.4, including but not limited to the Mandated Clauses and the Standard Terms and Conditions required in subcontract/consultant agreements.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1197</xdr:row>
          <xdr:rowOff>146050</xdr:rowOff>
        </xdr:from>
        <xdr:to>
          <xdr:col>2</xdr:col>
          <xdr:colOff>3695700</xdr:colOff>
          <xdr:row>1199</xdr:row>
          <xdr:rowOff>57150</xdr:rowOff>
        </xdr:to>
        <xdr:sp macro="" textlink="">
          <xdr:nvSpPr>
            <xdr:cNvPr id="54796" name="Check Box 524" hidden="1">
              <a:extLst>
                <a:ext uri="{63B3BB69-23CF-44E3-9099-C40C66FF867C}">
                  <a14:compatExt spid="_x0000_s54796"/>
                </a:ext>
                <a:ext uri="{FF2B5EF4-FFF2-40B4-BE49-F238E27FC236}">
                  <a16:creationId xmlns:a16="http://schemas.microsoft.com/office/drawing/2014/main" id="{00000000-0008-0000-0A00-00000CD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Policies &amp; Procedures are in place to adequately monitor subcontractors/consultants.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1196</xdr:row>
          <xdr:rowOff>19050</xdr:rowOff>
        </xdr:from>
        <xdr:to>
          <xdr:col>4</xdr:col>
          <xdr:colOff>266700</xdr:colOff>
          <xdr:row>1198</xdr:row>
          <xdr:rowOff>50800</xdr:rowOff>
        </xdr:to>
        <xdr:sp macro="" textlink="">
          <xdr:nvSpPr>
            <xdr:cNvPr id="54797" name="Check Box 525" hidden="1">
              <a:extLst>
                <a:ext uri="{63B3BB69-23CF-44E3-9099-C40C66FF867C}">
                  <a14:compatExt spid="_x0000_s54797"/>
                </a:ext>
                <a:ext uri="{FF2B5EF4-FFF2-40B4-BE49-F238E27FC236}">
                  <a16:creationId xmlns:a16="http://schemas.microsoft.com/office/drawing/2014/main" id="{00000000-0008-0000-0A00-00000DD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Read and reviewed contract Article 1, §1.4, including but not limited to the Mandated Clauses and the Standard Terms and Conditions required in subcontract/consultant agreements.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1197</xdr:row>
          <xdr:rowOff>146050</xdr:rowOff>
        </xdr:from>
        <xdr:to>
          <xdr:col>2</xdr:col>
          <xdr:colOff>3695700</xdr:colOff>
          <xdr:row>1199</xdr:row>
          <xdr:rowOff>57150</xdr:rowOff>
        </xdr:to>
        <xdr:sp macro="" textlink="">
          <xdr:nvSpPr>
            <xdr:cNvPr id="54798" name="Check Box 526" hidden="1">
              <a:extLst>
                <a:ext uri="{63B3BB69-23CF-44E3-9099-C40C66FF867C}">
                  <a14:compatExt spid="_x0000_s54798"/>
                </a:ext>
                <a:ext uri="{FF2B5EF4-FFF2-40B4-BE49-F238E27FC236}">
                  <a16:creationId xmlns:a16="http://schemas.microsoft.com/office/drawing/2014/main" id="{00000000-0008-0000-0A00-00000ED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Policies &amp; Procedures are in place to adequately monitor subcontractors/consultants.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1196</xdr:row>
          <xdr:rowOff>19050</xdr:rowOff>
        </xdr:from>
        <xdr:to>
          <xdr:col>4</xdr:col>
          <xdr:colOff>266700</xdr:colOff>
          <xdr:row>1198</xdr:row>
          <xdr:rowOff>50800</xdr:rowOff>
        </xdr:to>
        <xdr:sp macro="" textlink="">
          <xdr:nvSpPr>
            <xdr:cNvPr id="54799" name="Check Box 527" hidden="1">
              <a:extLst>
                <a:ext uri="{63B3BB69-23CF-44E3-9099-C40C66FF867C}">
                  <a14:compatExt spid="_x0000_s54799"/>
                </a:ext>
                <a:ext uri="{FF2B5EF4-FFF2-40B4-BE49-F238E27FC236}">
                  <a16:creationId xmlns:a16="http://schemas.microsoft.com/office/drawing/2014/main" id="{00000000-0008-0000-0A00-00000FD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Read and reviewed contract Article 1, §1.4, including but not limited to the Mandated Clauses and the Standard Terms and Conditions required in subcontract/consultant agreements.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1197</xdr:row>
          <xdr:rowOff>146050</xdr:rowOff>
        </xdr:from>
        <xdr:to>
          <xdr:col>2</xdr:col>
          <xdr:colOff>3695700</xdr:colOff>
          <xdr:row>1199</xdr:row>
          <xdr:rowOff>57150</xdr:rowOff>
        </xdr:to>
        <xdr:sp macro="" textlink="">
          <xdr:nvSpPr>
            <xdr:cNvPr id="54800" name="Check Box 528" hidden="1">
              <a:extLst>
                <a:ext uri="{63B3BB69-23CF-44E3-9099-C40C66FF867C}">
                  <a14:compatExt spid="_x0000_s54800"/>
                </a:ext>
                <a:ext uri="{FF2B5EF4-FFF2-40B4-BE49-F238E27FC236}">
                  <a16:creationId xmlns:a16="http://schemas.microsoft.com/office/drawing/2014/main" id="{00000000-0008-0000-0A00-000010D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Policies &amp; Procedures are in place to adequately monitor subcontractors/consultants.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1196</xdr:row>
          <xdr:rowOff>19050</xdr:rowOff>
        </xdr:from>
        <xdr:to>
          <xdr:col>4</xdr:col>
          <xdr:colOff>266700</xdr:colOff>
          <xdr:row>1198</xdr:row>
          <xdr:rowOff>50800</xdr:rowOff>
        </xdr:to>
        <xdr:sp macro="" textlink="">
          <xdr:nvSpPr>
            <xdr:cNvPr id="54801" name="Check Box 529" hidden="1">
              <a:extLst>
                <a:ext uri="{63B3BB69-23CF-44E3-9099-C40C66FF867C}">
                  <a14:compatExt spid="_x0000_s54801"/>
                </a:ext>
                <a:ext uri="{FF2B5EF4-FFF2-40B4-BE49-F238E27FC236}">
                  <a16:creationId xmlns:a16="http://schemas.microsoft.com/office/drawing/2014/main" id="{00000000-0008-0000-0A00-000011D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Read and reviewed contract Article 1, §1.4, including but not limited to the Mandated Clauses and the Standard Terms and Conditions required in subcontract/consultant agreements.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1197</xdr:row>
          <xdr:rowOff>146050</xdr:rowOff>
        </xdr:from>
        <xdr:to>
          <xdr:col>2</xdr:col>
          <xdr:colOff>3695700</xdr:colOff>
          <xdr:row>1199</xdr:row>
          <xdr:rowOff>57150</xdr:rowOff>
        </xdr:to>
        <xdr:sp macro="" textlink="">
          <xdr:nvSpPr>
            <xdr:cNvPr id="54802" name="Check Box 530" hidden="1">
              <a:extLst>
                <a:ext uri="{63B3BB69-23CF-44E3-9099-C40C66FF867C}">
                  <a14:compatExt spid="_x0000_s54802"/>
                </a:ext>
                <a:ext uri="{FF2B5EF4-FFF2-40B4-BE49-F238E27FC236}">
                  <a16:creationId xmlns:a16="http://schemas.microsoft.com/office/drawing/2014/main" id="{00000000-0008-0000-0A00-000012D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Policies &amp; Procedures are in place to adequately monitor subcontractors/consultants.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1196</xdr:row>
          <xdr:rowOff>19050</xdr:rowOff>
        </xdr:from>
        <xdr:to>
          <xdr:col>4</xdr:col>
          <xdr:colOff>266700</xdr:colOff>
          <xdr:row>1198</xdr:row>
          <xdr:rowOff>50800</xdr:rowOff>
        </xdr:to>
        <xdr:sp macro="" textlink="">
          <xdr:nvSpPr>
            <xdr:cNvPr id="54803" name="Check Box 531" hidden="1">
              <a:extLst>
                <a:ext uri="{63B3BB69-23CF-44E3-9099-C40C66FF867C}">
                  <a14:compatExt spid="_x0000_s54803"/>
                </a:ext>
                <a:ext uri="{FF2B5EF4-FFF2-40B4-BE49-F238E27FC236}">
                  <a16:creationId xmlns:a16="http://schemas.microsoft.com/office/drawing/2014/main" id="{00000000-0008-0000-0A00-000013D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Read and reviewed contract Article 1, §1.4, including but not limited to the Mandated Clauses and the Standard Terms and Conditions required in subcontract/consultant agreements.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1197</xdr:row>
          <xdr:rowOff>146050</xdr:rowOff>
        </xdr:from>
        <xdr:to>
          <xdr:col>2</xdr:col>
          <xdr:colOff>3695700</xdr:colOff>
          <xdr:row>1199</xdr:row>
          <xdr:rowOff>57150</xdr:rowOff>
        </xdr:to>
        <xdr:sp macro="" textlink="">
          <xdr:nvSpPr>
            <xdr:cNvPr id="54804" name="Check Box 532" hidden="1">
              <a:extLst>
                <a:ext uri="{63B3BB69-23CF-44E3-9099-C40C66FF867C}">
                  <a14:compatExt spid="_x0000_s54804"/>
                </a:ext>
                <a:ext uri="{FF2B5EF4-FFF2-40B4-BE49-F238E27FC236}">
                  <a16:creationId xmlns:a16="http://schemas.microsoft.com/office/drawing/2014/main" id="{00000000-0008-0000-0A00-000014D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Policies &amp; Procedures are in place to adequately monitor subcontractors/consultants.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1196</xdr:row>
          <xdr:rowOff>19050</xdr:rowOff>
        </xdr:from>
        <xdr:to>
          <xdr:col>4</xdr:col>
          <xdr:colOff>266700</xdr:colOff>
          <xdr:row>1198</xdr:row>
          <xdr:rowOff>50800</xdr:rowOff>
        </xdr:to>
        <xdr:sp macro="" textlink="">
          <xdr:nvSpPr>
            <xdr:cNvPr id="54805" name="Check Box 533" hidden="1">
              <a:extLst>
                <a:ext uri="{63B3BB69-23CF-44E3-9099-C40C66FF867C}">
                  <a14:compatExt spid="_x0000_s54805"/>
                </a:ext>
                <a:ext uri="{FF2B5EF4-FFF2-40B4-BE49-F238E27FC236}">
                  <a16:creationId xmlns:a16="http://schemas.microsoft.com/office/drawing/2014/main" id="{00000000-0008-0000-0A00-000015D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Read and reviewed contract Article 1, §1.4, including but not limited to the Mandated Clauses and the Standard Terms and Conditions required in subcontract/consultant agreements.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1197</xdr:row>
          <xdr:rowOff>146050</xdr:rowOff>
        </xdr:from>
        <xdr:to>
          <xdr:col>2</xdr:col>
          <xdr:colOff>3695700</xdr:colOff>
          <xdr:row>1199</xdr:row>
          <xdr:rowOff>57150</xdr:rowOff>
        </xdr:to>
        <xdr:sp macro="" textlink="">
          <xdr:nvSpPr>
            <xdr:cNvPr id="54806" name="Check Box 534" hidden="1">
              <a:extLst>
                <a:ext uri="{63B3BB69-23CF-44E3-9099-C40C66FF867C}">
                  <a14:compatExt spid="_x0000_s54806"/>
                </a:ext>
                <a:ext uri="{FF2B5EF4-FFF2-40B4-BE49-F238E27FC236}">
                  <a16:creationId xmlns:a16="http://schemas.microsoft.com/office/drawing/2014/main" id="{00000000-0008-0000-0A00-000016D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Policies &amp; Procedures are in place to adequately monitor subcontractors/consultants.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1196</xdr:row>
          <xdr:rowOff>19050</xdr:rowOff>
        </xdr:from>
        <xdr:to>
          <xdr:col>4</xdr:col>
          <xdr:colOff>266700</xdr:colOff>
          <xdr:row>1198</xdr:row>
          <xdr:rowOff>50800</xdr:rowOff>
        </xdr:to>
        <xdr:sp macro="" textlink="">
          <xdr:nvSpPr>
            <xdr:cNvPr id="54807" name="Check Box 535" hidden="1">
              <a:extLst>
                <a:ext uri="{63B3BB69-23CF-44E3-9099-C40C66FF867C}">
                  <a14:compatExt spid="_x0000_s54807"/>
                </a:ext>
                <a:ext uri="{FF2B5EF4-FFF2-40B4-BE49-F238E27FC236}">
                  <a16:creationId xmlns:a16="http://schemas.microsoft.com/office/drawing/2014/main" id="{00000000-0008-0000-0A00-000017D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Read and reviewed contract Article 1, §1.4, including but not limited to the Mandated Clauses and the Standard Terms and Conditions required in subcontract/consultant agreements.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1197</xdr:row>
          <xdr:rowOff>146050</xdr:rowOff>
        </xdr:from>
        <xdr:to>
          <xdr:col>2</xdr:col>
          <xdr:colOff>3695700</xdr:colOff>
          <xdr:row>1199</xdr:row>
          <xdr:rowOff>57150</xdr:rowOff>
        </xdr:to>
        <xdr:sp macro="" textlink="">
          <xdr:nvSpPr>
            <xdr:cNvPr id="54808" name="Check Box 536" hidden="1">
              <a:extLst>
                <a:ext uri="{63B3BB69-23CF-44E3-9099-C40C66FF867C}">
                  <a14:compatExt spid="_x0000_s54808"/>
                </a:ext>
                <a:ext uri="{FF2B5EF4-FFF2-40B4-BE49-F238E27FC236}">
                  <a16:creationId xmlns:a16="http://schemas.microsoft.com/office/drawing/2014/main" id="{00000000-0008-0000-0A00-000018D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Policies &amp; Procedures are in place to adequately monitor subcontractors/consultants.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1196</xdr:row>
          <xdr:rowOff>19050</xdr:rowOff>
        </xdr:from>
        <xdr:to>
          <xdr:col>4</xdr:col>
          <xdr:colOff>266700</xdr:colOff>
          <xdr:row>1198</xdr:row>
          <xdr:rowOff>50800</xdr:rowOff>
        </xdr:to>
        <xdr:sp macro="" textlink="">
          <xdr:nvSpPr>
            <xdr:cNvPr id="54809" name="Check Box 537" hidden="1">
              <a:extLst>
                <a:ext uri="{63B3BB69-23CF-44E3-9099-C40C66FF867C}">
                  <a14:compatExt spid="_x0000_s54809"/>
                </a:ext>
                <a:ext uri="{FF2B5EF4-FFF2-40B4-BE49-F238E27FC236}">
                  <a16:creationId xmlns:a16="http://schemas.microsoft.com/office/drawing/2014/main" id="{00000000-0008-0000-0A00-000019D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Read and reviewed contract Article 1, §1.4, including but not limited to the Mandated Clauses and the Standard Terms and Conditions required in subcontract/consultant agreements.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1197</xdr:row>
          <xdr:rowOff>146050</xdr:rowOff>
        </xdr:from>
        <xdr:to>
          <xdr:col>2</xdr:col>
          <xdr:colOff>3695700</xdr:colOff>
          <xdr:row>1199</xdr:row>
          <xdr:rowOff>57150</xdr:rowOff>
        </xdr:to>
        <xdr:sp macro="" textlink="">
          <xdr:nvSpPr>
            <xdr:cNvPr id="54810" name="Check Box 538" hidden="1">
              <a:extLst>
                <a:ext uri="{63B3BB69-23CF-44E3-9099-C40C66FF867C}">
                  <a14:compatExt spid="_x0000_s54810"/>
                </a:ext>
                <a:ext uri="{FF2B5EF4-FFF2-40B4-BE49-F238E27FC236}">
                  <a16:creationId xmlns:a16="http://schemas.microsoft.com/office/drawing/2014/main" id="{00000000-0008-0000-0A00-00001AD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Policies &amp; Procedures are in place to adequately monitor subcontractors/consultants.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1196</xdr:row>
          <xdr:rowOff>19050</xdr:rowOff>
        </xdr:from>
        <xdr:to>
          <xdr:col>4</xdr:col>
          <xdr:colOff>266700</xdr:colOff>
          <xdr:row>1198</xdr:row>
          <xdr:rowOff>50800</xdr:rowOff>
        </xdr:to>
        <xdr:sp macro="" textlink="">
          <xdr:nvSpPr>
            <xdr:cNvPr id="54811" name="Check Box 539" hidden="1">
              <a:extLst>
                <a:ext uri="{63B3BB69-23CF-44E3-9099-C40C66FF867C}">
                  <a14:compatExt spid="_x0000_s54811"/>
                </a:ext>
                <a:ext uri="{FF2B5EF4-FFF2-40B4-BE49-F238E27FC236}">
                  <a16:creationId xmlns:a16="http://schemas.microsoft.com/office/drawing/2014/main" id="{00000000-0008-0000-0A00-00001BD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Read and reviewed contract Article 1, §1.4, including but not limited to the Mandated Clauses and the Standard Terms and Conditions required in subcontract/consultant agreements.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1197</xdr:row>
          <xdr:rowOff>146050</xdr:rowOff>
        </xdr:from>
        <xdr:to>
          <xdr:col>2</xdr:col>
          <xdr:colOff>3695700</xdr:colOff>
          <xdr:row>1199</xdr:row>
          <xdr:rowOff>57150</xdr:rowOff>
        </xdr:to>
        <xdr:sp macro="" textlink="">
          <xdr:nvSpPr>
            <xdr:cNvPr id="54812" name="Check Box 540" hidden="1">
              <a:extLst>
                <a:ext uri="{63B3BB69-23CF-44E3-9099-C40C66FF867C}">
                  <a14:compatExt spid="_x0000_s54812"/>
                </a:ext>
                <a:ext uri="{FF2B5EF4-FFF2-40B4-BE49-F238E27FC236}">
                  <a16:creationId xmlns:a16="http://schemas.microsoft.com/office/drawing/2014/main" id="{00000000-0008-0000-0A00-00001CD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Policies &amp; Procedures are in place to adequately monitor subcontractors/consultants.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1196</xdr:row>
          <xdr:rowOff>19050</xdr:rowOff>
        </xdr:from>
        <xdr:to>
          <xdr:col>4</xdr:col>
          <xdr:colOff>266700</xdr:colOff>
          <xdr:row>1198</xdr:row>
          <xdr:rowOff>50800</xdr:rowOff>
        </xdr:to>
        <xdr:sp macro="" textlink="">
          <xdr:nvSpPr>
            <xdr:cNvPr id="54813" name="Check Box 541" hidden="1">
              <a:extLst>
                <a:ext uri="{63B3BB69-23CF-44E3-9099-C40C66FF867C}">
                  <a14:compatExt spid="_x0000_s54813"/>
                </a:ext>
                <a:ext uri="{FF2B5EF4-FFF2-40B4-BE49-F238E27FC236}">
                  <a16:creationId xmlns:a16="http://schemas.microsoft.com/office/drawing/2014/main" id="{00000000-0008-0000-0A00-00001DD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Read and reviewed contract Article 1, §1.4, including but not limited to the Mandated Clauses and the Standard Terms and Conditions required in subcontract/consultant agreements.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1197</xdr:row>
          <xdr:rowOff>146050</xdr:rowOff>
        </xdr:from>
        <xdr:to>
          <xdr:col>2</xdr:col>
          <xdr:colOff>3695700</xdr:colOff>
          <xdr:row>1199</xdr:row>
          <xdr:rowOff>57150</xdr:rowOff>
        </xdr:to>
        <xdr:sp macro="" textlink="">
          <xdr:nvSpPr>
            <xdr:cNvPr id="54814" name="Check Box 542" hidden="1">
              <a:extLst>
                <a:ext uri="{63B3BB69-23CF-44E3-9099-C40C66FF867C}">
                  <a14:compatExt spid="_x0000_s54814"/>
                </a:ext>
                <a:ext uri="{FF2B5EF4-FFF2-40B4-BE49-F238E27FC236}">
                  <a16:creationId xmlns:a16="http://schemas.microsoft.com/office/drawing/2014/main" id="{00000000-0008-0000-0A00-00001ED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Policies &amp; Procedures are in place to adequately monitor subcontractors/consultants.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1196</xdr:row>
          <xdr:rowOff>19050</xdr:rowOff>
        </xdr:from>
        <xdr:to>
          <xdr:col>4</xdr:col>
          <xdr:colOff>266700</xdr:colOff>
          <xdr:row>1198</xdr:row>
          <xdr:rowOff>50800</xdr:rowOff>
        </xdr:to>
        <xdr:sp macro="" textlink="">
          <xdr:nvSpPr>
            <xdr:cNvPr id="54815" name="Check Box 543" hidden="1">
              <a:extLst>
                <a:ext uri="{63B3BB69-23CF-44E3-9099-C40C66FF867C}">
                  <a14:compatExt spid="_x0000_s54815"/>
                </a:ext>
                <a:ext uri="{FF2B5EF4-FFF2-40B4-BE49-F238E27FC236}">
                  <a16:creationId xmlns:a16="http://schemas.microsoft.com/office/drawing/2014/main" id="{00000000-0008-0000-0A00-00001FD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Read and reviewed contract Article 1, §1.4, including but not limited to the Mandated Clauses and the Standard Terms and Conditions required in subcontract/consultant agreements.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1197</xdr:row>
          <xdr:rowOff>146050</xdr:rowOff>
        </xdr:from>
        <xdr:to>
          <xdr:col>2</xdr:col>
          <xdr:colOff>3695700</xdr:colOff>
          <xdr:row>1199</xdr:row>
          <xdr:rowOff>57150</xdr:rowOff>
        </xdr:to>
        <xdr:sp macro="" textlink="">
          <xdr:nvSpPr>
            <xdr:cNvPr id="54816" name="Check Box 544" hidden="1">
              <a:extLst>
                <a:ext uri="{63B3BB69-23CF-44E3-9099-C40C66FF867C}">
                  <a14:compatExt spid="_x0000_s54816"/>
                </a:ext>
                <a:ext uri="{FF2B5EF4-FFF2-40B4-BE49-F238E27FC236}">
                  <a16:creationId xmlns:a16="http://schemas.microsoft.com/office/drawing/2014/main" id="{00000000-0008-0000-0A00-000020D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Policies &amp; Procedures are in place to adequately monitor subcontractors/consultants.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1196</xdr:row>
          <xdr:rowOff>19050</xdr:rowOff>
        </xdr:from>
        <xdr:to>
          <xdr:col>4</xdr:col>
          <xdr:colOff>266700</xdr:colOff>
          <xdr:row>1198</xdr:row>
          <xdr:rowOff>50800</xdr:rowOff>
        </xdr:to>
        <xdr:sp macro="" textlink="">
          <xdr:nvSpPr>
            <xdr:cNvPr id="54817" name="Check Box 545" hidden="1">
              <a:extLst>
                <a:ext uri="{63B3BB69-23CF-44E3-9099-C40C66FF867C}">
                  <a14:compatExt spid="_x0000_s54817"/>
                </a:ext>
                <a:ext uri="{FF2B5EF4-FFF2-40B4-BE49-F238E27FC236}">
                  <a16:creationId xmlns:a16="http://schemas.microsoft.com/office/drawing/2014/main" id="{00000000-0008-0000-0A00-000021D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Read and reviewed contract Article 1, §1.4, including but not limited to the Mandated Clauses and the Standard Terms and Conditions required in subcontract/consultant agreements.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1197</xdr:row>
          <xdr:rowOff>146050</xdr:rowOff>
        </xdr:from>
        <xdr:to>
          <xdr:col>2</xdr:col>
          <xdr:colOff>3695700</xdr:colOff>
          <xdr:row>1199</xdr:row>
          <xdr:rowOff>57150</xdr:rowOff>
        </xdr:to>
        <xdr:sp macro="" textlink="">
          <xdr:nvSpPr>
            <xdr:cNvPr id="54818" name="Check Box 546" hidden="1">
              <a:extLst>
                <a:ext uri="{63B3BB69-23CF-44E3-9099-C40C66FF867C}">
                  <a14:compatExt spid="_x0000_s54818"/>
                </a:ext>
                <a:ext uri="{FF2B5EF4-FFF2-40B4-BE49-F238E27FC236}">
                  <a16:creationId xmlns:a16="http://schemas.microsoft.com/office/drawing/2014/main" id="{00000000-0008-0000-0A00-000022D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Policies &amp; Procedures are in place to adequately monitor subcontractors/consultants.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1196</xdr:row>
          <xdr:rowOff>19050</xdr:rowOff>
        </xdr:from>
        <xdr:to>
          <xdr:col>4</xdr:col>
          <xdr:colOff>266700</xdr:colOff>
          <xdr:row>1198</xdr:row>
          <xdr:rowOff>50800</xdr:rowOff>
        </xdr:to>
        <xdr:sp macro="" textlink="">
          <xdr:nvSpPr>
            <xdr:cNvPr id="54819" name="Check Box 547" hidden="1">
              <a:extLst>
                <a:ext uri="{63B3BB69-23CF-44E3-9099-C40C66FF867C}">
                  <a14:compatExt spid="_x0000_s54819"/>
                </a:ext>
                <a:ext uri="{FF2B5EF4-FFF2-40B4-BE49-F238E27FC236}">
                  <a16:creationId xmlns:a16="http://schemas.microsoft.com/office/drawing/2014/main" id="{00000000-0008-0000-0A00-000023D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Read and reviewed contract Article 1, §1.4, including but not limited to the Mandated Clauses and the Standard Terms and Conditions required in subcontract/consultant agreements.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1197</xdr:row>
          <xdr:rowOff>146050</xdr:rowOff>
        </xdr:from>
        <xdr:to>
          <xdr:col>2</xdr:col>
          <xdr:colOff>3695700</xdr:colOff>
          <xdr:row>1199</xdr:row>
          <xdr:rowOff>57150</xdr:rowOff>
        </xdr:to>
        <xdr:sp macro="" textlink="">
          <xdr:nvSpPr>
            <xdr:cNvPr id="54820" name="Check Box 548" hidden="1">
              <a:extLst>
                <a:ext uri="{63B3BB69-23CF-44E3-9099-C40C66FF867C}">
                  <a14:compatExt spid="_x0000_s54820"/>
                </a:ext>
                <a:ext uri="{FF2B5EF4-FFF2-40B4-BE49-F238E27FC236}">
                  <a16:creationId xmlns:a16="http://schemas.microsoft.com/office/drawing/2014/main" id="{00000000-0008-0000-0A00-000024D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Policies &amp; Procedures are in place to adequately monitor subcontractors/consultants.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1196</xdr:row>
          <xdr:rowOff>19050</xdr:rowOff>
        </xdr:from>
        <xdr:to>
          <xdr:col>4</xdr:col>
          <xdr:colOff>266700</xdr:colOff>
          <xdr:row>1198</xdr:row>
          <xdr:rowOff>50800</xdr:rowOff>
        </xdr:to>
        <xdr:sp macro="" textlink="">
          <xdr:nvSpPr>
            <xdr:cNvPr id="54821" name="Check Box 549" hidden="1">
              <a:extLst>
                <a:ext uri="{63B3BB69-23CF-44E3-9099-C40C66FF867C}">
                  <a14:compatExt spid="_x0000_s54821"/>
                </a:ext>
                <a:ext uri="{FF2B5EF4-FFF2-40B4-BE49-F238E27FC236}">
                  <a16:creationId xmlns:a16="http://schemas.microsoft.com/office/drawing/2014/main" id="{00000000-0008-0000-0A00-000025D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Read and reviewed contract Article 1, §1.4, including but not limited to the Mandated Clauses and the Standard Terms and Conditions required in subcontract/consultant agreements.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1197</xdr:row>
          <xdr:rowOff>146050</xdr:rowOff>
        </xdr:from>
        <xdr:to>
          <xdr:col>2</xdr:col>
          <xdr:colOff>3695700</xdr:colOff>
          <xdr:row>1199</xdr:row>
          <xdr:rowOff>57150</xdr:rowOff>
        </xdr:to>
        <xdr:sp macro="" textlink="">
          <xdr:nvSpPr>
            <xdr:cNvPr id="54822" name="Check Box 550" hidden="1">
              <a:extLst>
                <a:ext uri="{63B3BB69-23CF-44E3-9099-C40C66FF867C}">
                  <a14:compatExt spid="_x0000_s54822"/>
                </a:ext>
                <a:ext uri="{FF2B5EF4-FFF2-40B4-BE49-F238E27FC236}">
                  <a16:creationId xmlns:a16="http://schemas.microsoft.com/office/drawing/2014/main" id="{00000000-0008-0000-0A00-000026D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Policies &amp; Procedures are in place to adequately monitor subcontractors/consultants.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1196</xdr:row>
          <xdr:rowOff>19050</xdr:rowOff>
        </xdr:from>
        <xdr:to>
          <xdr:col>4</xdr:col>
          <xdr:colOff>266700</xdr:colOff>
          <xdr:row>1198</xdr:row>
          <xdr:rowOff>50800</xdr:rowOff>
        </xdr:to>
        <xdr:sp macro="" textlink="">
          <xdr:nvSpPr>
            <xdr:cNvPr id="54823" name="Check Box 551" hidden="1">
              <a:extLst>
                <a:ext uri="{63B3BB69-23CF-44E3-9099-C40C66FF867C}">
                  <a14:compatExt spid="_x0000_s54823"/>
                </a:ext>
                <a:ext uri="{FF2B5EF4-FFF2-40B4-BE49-F238E27FC236}">
                  <a16:creationId xmlns:a16="http://schemas.microsoft.com/office/drawing/2014/main" id="{00000000-0008-0000-0A00-000027D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Read and reviewed contract Article 1, §1.4, including but not limited to the Mandated Clauses and the Standard Terms and Conditions required in subcontract/consultant agreements.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1197</xdr:row>
          <xdr:rowOff>146050</xdr:rowOff>
        </xdr:from>
        <xdr:to>
          <xdr:col>2</xdr:col>
          <xdr:colOff>3695700</xdr:colOff>
          <xdr:row>1199</xdr:row>
          <xdr:rowOff>57150</xdr:rowOff>
        </xdr:to>
        <xdr:sp macro="" textlink="">
          <xdr:nvSpPr>
            <xdr:cNvPr id="54824" name="Check Box 552" hidden="1">
              <a:extLst>
                <a:ext uri="{63B3BB69-23CF-44E3-9099-C40C66FF867C}">
                  <a14:compatExt spid="_x0000_s54824"/>
                </a:ext>
                <a:ext uri="{FF2B5EF4-FFF2-40B4-BE49-F238E27FC236}">
                  <a16:creationId xmlns:a16="http://schemas.microsoft.com/office/drawing/2014/main" id="{00000000-0008-0000-0A00-000028D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Policies &amp; Procedures are in place to adequately monitor subcontractors/consultants.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1196</xdr:row>
          <xdr:rowOff>19050</xdr:rowOff>
        </xdr:from>
        <xdr:to>
          <xdr:col>4</xdr:col>
          <xdr:colOff>266700</xdr:colOff>
          <xdr:row>1198</xdr:row>
          <xdr:rowOff>50800</xdr:rowOff>
        </xdr:to>
        <xdr:sp macro="" textlink="">
          <xdr:nvSpPr>
            <xdr:cNvPr id="54825" name="Check Box 553" hidden="1">
              <a:extLst>
                <a:ext uri="{63B3BB69-23CF-44E3-9099-C40C66FF867C}">
                  <a14:compatExt spid="_x0000_s54825"/>
                </a:ext>
                <a:ext uri="{FF2B5EF4-FFF2-40B4-BE49-F238E27FC236}">
                  <a16:creationId xmlns:a16="http://schemas.microsoft.com/office/drawing/2014/main" id="{00000000-0008-0000-0A00-000029D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Read and reviewed contract Article 1, §1.4, including but not limited to the Mandated Clauses and the Standard Terms and Conditions required in subcontract/consultant agreements.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1197</xdr:row>
          <xdr:rowOff>146050</xdr:rowOff>
        </xdr:from>
        <xdr:to>
          <xdr:col>2</xdr:col>
          <xdr:colOff>3695700</xdr:colOff>
          <xdr:row>1199</xdr:row>
          <xdr:rowOff>57150</xdr:rowOff>
        </xdr:to>
        <xdr:sp macro="" textlink="">
          <xdr:nvSpPr>
            <xdr:cNvPr id="54826" name="Check Box 554" hidden="1">
              <a:extLst>
                <a:ext uri="{63B3BB69-23CF-44E3-9099-C40C66FF867C}">
                  <a14:compatExt spid="_x0000_s54826"/>
                </a:ext>
                <a:ext uri="{FF2B5EF4-FFF2-40B4-BE49-F238E27FC236}">
                  <a16:creationId xmlns:a16="http://schemas.microsoft.com/office/drawing/2014/main" id="{00000000-0008-0000-0A00-00002AD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Policies &amp; Procedures are in place to adequately monitor subcontractors/consultants.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1196</xdr:row>
          <xdr:rowOff>19050</xdr:rowOff>
        </xdr:from>
        <xdr:to>
          <xdr:col>4</xdr:col>
          <xdr:colOff>266700</xdr:colOff>
          <xdr:row>1198</xdr:row>
          <xdr:rowOff>50800</xdr:rowOff>
        </xdr:to>
        <xdr:sp macro="" textlink="">
          <xdr:nvSpPr>
            <xdr:cNvPr id="54827" name="Check Box 555" hidden="1">
              <a:extLst>
                <a:ext uri="{63B3BB69-23CF-44E3-9099-C40C66FF867C}">
                  <a14:compatExt spid="_x0000_s54827"/>
                </a:ext>
                <a:ext uri="{FF2B5EF4-FFF2-40B4-BE49-F238E27FC236}">
                  <a16:creationId xmlns:a16="http://schemas.microsoft.com/office/drawing/2014/main" id="{00000000-0008-0000-0A00-00002BD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Read and reviewed contract Article 1, §1.4, including but not limited to the Mandated Clauses and the Standard Terms and Conditions required in subcontract/consultant agreements.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1197</xdr:row>
          <xdr:rowOff>146050</xdr:rowOff>
        </xdr:from>
        <xdr:to>
          <xdr:col>2</xdr:col>
          <xdr:colOff>3695700</xdr:colOff>
          <xdr:row>1199</xdr:row>
          <xdr:rowOff>57150</xdr:rowOff>
        </xdr:to>
        <xdr:sp macro="" textlink="">
          <xdr:nvSpPr>
            <xdr:cNvPr id="54828" name="Check Box 556" hidden="1">
              <a:extLst>
                <a:ext uri="{63B3BB69-23CF-44E3-9099-C40C66FF867C}">
                  <a14:compatExt spid="_x0000_s54828"/>
                </a:ext>
                <a:ext uri="{FF2B5EF4-FFF2-40B4-BE49-F238E27FC236}">
                  <a16:creationId xmlns:a16="http://schemas.microsoft.com/office/drawing/2014/main" id="{00000000-0008-0000-0A00-00002CD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Policies &amp; Procedures are in place to adequately monitor subcontractors/consultants.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1196</xdr:row>
          <xdr:rowOff>19050</xdr:rowOff>
        </xdr:from>
        <xdr:to>
          <xdr:col>4</xdr:col>
          <xdr:colOff>266700</xdr:colOff>
          <xdr:row>1198</xdr:row>
          <xdr:rowOff>50800</xdr:rowOff>
        </xdr:to>
        <xdr:sp macro="" textlink="">
          <xdr:nvSpPr>
            <xdr:cNvPr id="54829" name="Check Box 557" hidden="1">
              <a:extLst>
                <a:ext uri="{63B3BB69-23CF-44E3-9099-C40C66FF867C}">
                  <a14:compatExt spid="_x0000_s54829"/>
                </a:ext>
                <a:ext uri="{FF2B5EF4-FFF2-40B4-BE49-F238E27FC236}">
                  <a16:creationId xmlns:a16="http://schemas.microsoft.com/office/drawing/2014/main" id="{00000000-0008-0000-0A00-00002DD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Read and reviewed contract Article 1, §1.4, including but not limited to the Mandated Clauses and the Standard Terms and Conditions required in subcontract/consultant agreements.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1197</xdr:row>
          <xdr:rowOff>146050</xdr:rowOff>
        </xdr:from>
        <xdr:to>
          <xdr:col>2</xdr:col>
          <xdr:colOff>3695700</xdr:colOff>
          <xdr:row>1199</xdr:row>
          <xdr:rowOff>57150</xdr:rowOff>
        </xdr:to>
        <xdr:sp macro="" textlink="">
          <xdr:nvSpPr>
            <xdr:cNvPr id="54830" name="Check Box 558" hidden="1">
              <a:extLst>
                <a:ext uri="{63B3BB69-23CF-44E3-9099-C40C66FF867C}">
                  <a14:compatExt spid="_x0000_s54830"/>
                </a:ext>
                <a:ext uri="{FF2B5EF4-FFF2-40B4-BE49-F238E27FC236}">
                  <a16:creationId xmlns:a16="http://schemas.microsoft.com/office/drawing/2014/main" id="{00000000-0008-0000-0A00-00002ED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Policies &amp; Procedures are in place to adequately monitor subcontractors/consultants.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1196</xdr:row>
          <xdr:rowOff>19050</xdr:rowOff>
        </xdr:from>
        <xdr:to>
          <xdr:col>4</xdr:col>
          <xdr:colOff>266700</xdr:colOff>
          <xdr:row>1198</xdr:row>
          <xdr:rowOff>50800</xdr:rowOff>
        </xdr:to>
        <xdr:sp macro="" textlink="">
          <xdr:nvSpPr>
            <xdr:cNvPr id="54831" name="Check Box 559" hidden="1">
              <a:extLst>
                <a:ext uri="{63B3BB69-23CF-44E3-9099-C40C66FF867C}">
                  <a14:compatExt spid="_x0000_s54831"/>
                </a:ext>
                <a:ext uri="{FF2B5EF4-FFF2-40B4-BE49-F238E27FC236}">
                  <a16:creationId xmlns:a16="http://schemas.microsoft.com/office/drawing/2014/main" id="{00000000-0008-0000-0A00-00002FD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Read and reviewed contract Article 1, §1.4, including but not limited to the Mandated Clauses and the Standard Terms and Conditions required in subcontract/consultant agreements.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1197</xdr:row>
          <xdr:rowOff>146050</xdr:rowOff>
        </xdr:from>
        <xdr:to>
          <xdr:col>2</xdr:col>
          <xdr:colOff>3695700</xdr:colOff>
          <xdr:row>1199</xdr:row>
          <xdr:rowOff>57150</xdr:rowOff>
        </xdr:to>
        <xdr:sp macro="" textlink="">
          <xdr:nvSpPr>
            <xdr:cNvPr id="54832" name="Check Box 560" hidden="1">
              <a:extLst>
                <a:ext uri="{63B3BB69-23CF-44E3-9099-C40C66FF867C}">
                  <a14:compatExt spid="_x0000_s54832"/>
                </a:ext>
                <a:ext uri="{FF2B5EF4-FFF2-40B4-BE49-F238E27FC236}">
                  <a16:creationId xmlns:a16="http://schemas.microsoft.com/office/drawing/2014/main" id="{00000000-0008-0000-0A00-000030D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Policies &amp; Procedures are in place to adequately monitor subcontractors/consultants.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1251</xdr:row>
          <xdr:rowOff>19050</xdr:rowOff>
        </xdr:from>
        <xdr:to>
          <xdr:col>4</xdr:col>
          <xdr:colOff>266700</xdr:colOff>
          <xdr:row>1253</xdr:row>
          <xdr:rowOff>50800</xdr:rowOff>
        </xdr:to>
        <xdr:sp macro="" textlink="">
          <xdr:nvSpPr>
            <xdr:cNvPr id="54833" name="Check Box 561" hidden="1">
              <a:extLst>
                <a:ext uri="{63B3BB69-23CF-44E3-9099-C40C66FF867C}">
                  <a14:compatExt spid="_x0000_s54833"/>
                </a:ext>
                <a:ext uri="{FF2B5EF4-FFF2-40B4-BE49-F238E27FC236}">
                  <a16:creationId xmlns:a16="http://schemas.microsoft.com/office/drawing/2014/main" id="{00000000-0008-0000-0A00-000031D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Read and reviewed contract Article 1, §1.4, including but not limited to the Mandated Clauses and the Standard Terms and Conditions required in subcontract/consultant agreements.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1252</xdr:row>
          <xdr:rowOff>146050</xdr:rowOff>
        </xdr:from>
        <xdr:to>
          <xdr:col>2</xdr:col>
          <xdr:colOff>3695700</xdr:colOff>
          <xdr:row>1254</xdr:row>
          <xdr:rowOff>57150</xdr:rowOff>
        </xdr:to>
        <xdr:sp macro="" textlink="">
          <xdr:nvSpPr>
            <xdr:cNvPr id="54834" name="Check Box 562" hidden="1">
              <a:extLst>
                <a:ext uri="{63B3BB69-23CF-44E3-9099-C40C66FF867C}">
                  <a14:compatExt spid="_x0000_s54834"/>
                </a:ext>
                <a:ext uri="{FF2B5EF4-FFF2-40B4-BE49-F238E27FC236}">
                  <a16:creationId xmlns:a16="http://schemas.microsoft.com/office/drawing/2014/main" id="{00000000-0008-0000-0A00-000032D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Policies &amp; Procedures are in place to adequately monitor subcontractors/consultants.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1251</xdr:row>
          <xdr:rowOff>19050</xdr:rowOff>
        </xdr:from>
        <xdr:to>
          <xdr:col>4</xdr:col>
          <xdr:colOff>266700</xdr:colOff>
          <xdr:row>1253</xdr:row>
          <xdr:rowOff>50800</xdr:rowOff>
        </xdr:to>
        <xdr:sp macro="" textlink="">
          <xdr:nvSpPr>
            <xdr:cNvPr id="54835" name="Check Box 563" hidden="1">
              <a:extLst>
                <a:ext uri="{63B3BB69-23CF-44E3-9099-C40C66FF867C}">
                  <a14:compatExt spid="_x0000_s54835"/>
                </a:ext>
                <a:ext uri="{FF2B5EF4-FFF2-40B4-BE49-F238E27FC236}">
                  <a16:creationId xmlns:a16="http://schemas.microsoft.com/office/drawing/2014/main" id="{00000000-0008-0000-0A00-000033D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Read and reviewed contract Article 1, §1.4, including but not limited to the Mandated Clauses and the Standard Terms and Conditions required in subcontract/consultant agreements.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1252</xdr:row>
          <xdr:rowOff>146050</xdr:rowOff>
        </xdr:from>
        <xdr:to>
          <xdr:col>2</xdr:col>
          <xdr:colOff>3695700</xdr:colOff>
          <xdr:row>1254</xdr:row>
          <xdr:rowOff>57150</xdr:rowOff>
        </xdr:to>
        <xdr:sp macro="" textlink="">
          <xdr:nvSpPr>
            <xdr:cNvPr id="54836" name="Check Box 564" hidden="1">
              <a:extLst>
                <a:ext uri="{63B3BB69-23CF-44E3-9099-C40C66FF867C}">
                  <a14:compatExt spid="_x0000_s54836"/>
                </a:ext>
                <a:ext uri="{FF2B5EF4-FFF2-40B4-BE49-F238E27FC236}">
                  <a16:creationId xmlns:a16="http://schemas.microsoft.com/office/drawing/2014/main" id="{00000000-0008-0000-0A00-000034D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Policies &amp; Procedures are in place to adequately monitor subcontractors/consultants.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1251</xdr:row>
          <xdr:rowOff>19050</xdr:rowOff>
        </xdr:from>
        <xdr:to>
          <xdr:col>4</xdr:col>
          <xdr:colOff>266700</xdr:colOff>
          <xdr:row>1253</xdr:row>
          <xdr:rowOff>50800</xdr:rowOff>
        </xdr:to>
        <xdr:sp macro="" textlink="">
          <xdr:nvSpPr>
            <xdr:cNvPr id="54837" name="Check Box 565" hidden="1">
              <a:extLst>
                <a:ext uri="{63B3BB69-23CF-44E3-9099-C40C66FF867C}">
                  <a14:compatExt spid="_x0000_s54837"/>
                </a:ext>
                <a:ext uri="{FF2B5EF4-FFF2-40B4-BE49-F238E27FC236}">
                  <a16:creationId xmlns:a16="http://schemas.microsoft.com/office/drawing/2014/main" id="{00000000-0008-0000-0A00-000035D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Read and reviewed contract Article 1, §1.4, including but not limited to the Mandated Clauses and the Standard Terms and Conditions required in subcontract/consultant agreements.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1252</xdr:row>
          <xdr:rowOff>146050</xdr:rowOff>
        </xdr:from>
        <xdr:to>
          <xdr:col>2</xdr:col>
          <xdr:colOff>3695700</xdr:colOff>
          <xdr:row>1254</xdr:row>
          <xdr:rowOff>57150</xdr:rowOff>
        </xdr:to>
        <xdr:sp macro="" textlink="">
          <xdr:nvSpPr>
            <xdr:cNvPr id="54838" name="Check Box 566" hidden="1">
              <a:extLst>
                <a:ext uri="{63B3BB69-23CF-44E3-9099-C40C66FF867C}">
                  <a14:compatExt spid="_x0000_s54838"/>
                </a:ext>
                <a:ext uri="{FF2B5EF4-FFF2-40B4-BE49-F238E27FC236}">
                  <a16:creationId xmlns:a16="http://schemas.microsoft.com/office/drawing/2014/main" id="{00000000-0008-0000-0A00-000036D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Policies &amp; Procedures are in place to adequately monitor subcontractors/consultants.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1251</xdr:row>
          <xdr:rowOff>19050</xdr:rowOff>
        </xdr:from>
        <xdr:to>
          <xdr:col>4</xdr:col>
          <xdr:colOff>266700</xdr:colOff>
          <xdr:row>1253</xdr:row>
          <xdr:rowOff>50800</xdr:rowOff>
        </xdr:to>
        <xdr:sp macro="" textlink="">
          <xdr:nvSpPr>
            <xdr:cNvPr id="54839" name="Check Box 567" hidden="1">
              <a:extLst>
                <a:ext uri="{63B3BB69-23CF-44E3-9099-C40C66FF867C}">
                  <a14:compatExt spid="_x0000_s54839"/>
                </a:ext>
                <a:ext uri="{FF2B5EF4-FFF2-40B4-BE49-F238E27FC236}">
                  <a16:creationId xmlns:a16="http://schemas.microsoft.com/office/drawing/2014/main" id="{00000000-0008-0000-0A00-000037D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Read and reviewed contract Article 1, §1.4, including but not limited to the Mandated Clauses and the Standard Terms and Conditions required in subcontract/consultant agreements.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1252</xdr:row>
          <xdr:rowOff>146050</xdr:rowOff>
        </xdr:from>
        <xdr:to>
          <xdr:col>2</xdr:col>
          <xdr:colOff>3695700</xdr:colOff>
          <xdr:row>1254</xdr:row>
          <xdr:rowOff>57150</xdr:rowOff>
        </xdr:to>
        <xdr:sp macro="" textlink="">
          <xdr:nvSpPr>
            <xdr:cNvPr id="54840" name="Check Box 568" hidden="1">
              <a:extLst>
                <a:ext uri="{63B3BB69-23CF-44E3-9099-C40C66FF867C}">
                  <a14:compatExt spid="_x0000_s54840"/>
                </a:ext>
                <a:ext uri="{FF2B5EF4-FFF2-40B4-BE49-F238E27FC236}">
                  <a16:creationId xmlns:a16="http://schemas.microsoft.com/office/drawing/2014/main" id="{00000000-0008-0000-0A00-000038D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Policies &amp; Procedures are in place to adequately monitor subcontractors/consultants.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1251</xdr:row>
          <xdr:rowOff>19050</xdr:rowOff>
        </xdr:from>
        <xdr:to>
          <xdr:col>4</xdr:col>
          <xdr:colOff>266700</xdr:colOff>
          <xdr:row>1253</xdr:row>
          <xdr:rowOff>50800</xdr:rowOff>
        </xdr:to>
        <xdr:sp macro="" textlink="">
          <xdr:nvSpPr>
            <xdr:cNvPr id="54841" name="Check Box 569" hidden="1">
              <a:extLst>
                <a:ext uri="{63B3BB69-23CF-44E3-9099-C40C66FF867C}">
                  <a14:compatExt spid="_x0000_s54841"/>
                </a:ext>
                <a:ext uri="{FF2B5EF4-FFF2-40B4-BE49-F238E27FC236}">
                  <a16:creationId xmlns:a16="http://schemas.microsoft.com/office/drawing/2014/main" id="{00000000-0008-0000-0A00-000039D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Read and reviewed contract Article 1, §1.4, including but not limited to the Mandated Clauses and the Standard Terms and Conditions required in subcontract/consultant agreements.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1252</xdr:row>
          <xdr:rowOff>146050</xdr:rowOff>
        </xdr:from>
        <xdr:to>
          <xdr:col>2</xdr:col>
          <xdr:colOff>3695700</xdr:colOff>
          <xdr:row>1254</xdr:row>
          <xdr:rowOff>57150</xdr:rowOff>
        </xdr:to>
        <xdr:sp macro="" textlink="">
          <xdr:nvSpPr>
            <xdr:cNvPr id="54842" name="Check Box 570" hidden="1">
              <a:extLst>
                <a:ext uri="{63B3BB69-23CF-44E3-9099-C40C66FF867C}">
                  <a14:compatExt spid="_x0000_s54842"/>
                </a:ext>
                <a:ext uri="{FF2B5EF4-FFF2-40B4-BE49-F238E27FC236}">
                  <a16:creationId xmlns:a16="http://schemas.microsoft.com/office/drawing/2014/main" id="{00000000-0008-0000-0A00-00003AD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Policies &amp; Procedures are in place to adequately monitor subcontractors/consultants.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1251</xdr:row>
          <xdr:rowOff>19050</xdr:rowOff>
        </xdr:from>
        <xdr:to>
          <xdr:col>4</xdr:col>
          <xdr:colOff>266700</xdr:colOff>
          <xdr:row>1253</xdr:row>
          <xdr:rowOff>50800</xdr:rowOff>
        </xdr:to>
        <xdr:sp macro="" textlink="">
          <xdr:nvSpPr>
            <xdr:cNvPr id="54843" name="Check Box 571" hidden="1">
              <a:extLst>
                <a:ext uri="{63B3BB69-23CF-44E3-9099-C40C66FF867C}">
                  <a14:compatExt spid="_x0000_s54843"/>
                </a:ext>
                <a:ext uri="{FF2B5EF4-FFF2-40B4-BE49-F238E27FC236}">
                  <a16:creationId xmlns:a16="http://schemas.microsoft.com/office/drawing/2014/main" id="{00000000-0008-0000-0A00-00003BD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Read and reviewed contract Article 1, §1.4, including but not limited to the Mandated Clauses and the Standard Terms and Conditions required in subcontract/consultant agreements.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1252</xdr:row>
          <xdr:rowOff>146050</xdr:rowOff>
        </xdr:from>
        <xdr:to>
          <xdr:col>2</xdr:col>
          <xdr:colOff>3695700</xdr:colOff>
          <xdr:row>1254</xdr:row>
          <xdr:rowOff>57150</xdr:rowOff>
        </xdr:to>
        <xdr:sp macro="" textlink="">
          <xdr:nvSpPr>
            <xdr:cNvPr id="54844" name="Check Box 572" hidden="1">
              <a:extLst>
                <a:ext uri="{63B3BB69-23CF-44E3-9099-C40C66FF867C}">
                  <a14:compatExt spid="_x0000_s54844"/>
                </a:ext>
                <a:ext uri="{FF2B5EF4-FFF2-40B4-BE49-F238E27FC236}">
                  <a16:creationId xmlns:a16="http://schemas.microsoft.com/office/drawing/2014/main" id="{00000000-0008-0000-0A00-00003CD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Policies &amp; Procedures are in place to adequately monitor subcontractors/consultants.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1251</xdr:row>
          <xdr:rowOff>19050</xdr:rowOff>
        </xdr:from>
        <xdr:to>
          <xdr:col>4</xdr:col>
          <xdr:colOff>266700</xdr:colOff>
          <xdr:row>1253</xdr:row>
          <xdr:rowOff>50800</xdr:rowOff>
        </xdr:to>
        <xdr:sp macro="" textlink="">
          <xdr:nvSpPr>
            <xdr:cNvPr id="54845" name="Check Box 573" hidden="1">
              <a:extLst>
                <a:ext uri="{63B3BB69-23CF-44E3-9099-C40C66FF867C}">
                  <a14:compatExt spid="_x0000_s54845"/>
                </a:ext>
                <a:ext uri="{FF2B5EF4-FFF2-40B4-BE49-F238E27FC236}">
                  <a16:creationId xmlns:a16="http://schemas.microsoft.com/office/drawing/2014/main" id="{00000000-0008-0000-0A00-00003DD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Read and reviewed contract Article 1, §1.4, including but not limited to the Mandated Clauses and the Standard Terms and Conditions required in subcontract/consultant agreements.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1252</xdr:row>
          <xdr:rowOff>146050</xdr:rowOff>
        </xdr:from>
        <xdr:to>
          <xdr:col>2</xdr:col>
          <xdr:colOff>3695700</xdr:colOff>
          <xdr:row>1254</xdr:row>
          <xdr:rowOff>57150</xdr:rowOff>
        </xdr:to>
        <xdr:sp macro="" textlink="">
          <xdr:nvSpPr>
            <xdr:cNvPr id="54846" name="Check Box 574" hidden="1">
              <a:extLst>
                <a:ext uri="{63B3BB69-23CF-44E3-9099-C40C66FF867C}">
                  <a14:compatExt spid="_x0000_s54846"/>
                </a:ext>
                <a:ext uri="{FF2B5EF4-FFF2-40B4-BE49-F238E27FC236}">
                  <a16:creationId xmlns:a16="http://schemas.microsoft.com/office/drawing/2014/main" id="{00000000-0008-0000-0A00-00003ED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Policies &amp; Procedures are in place to adequately monitor subcontractors/consultants.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1251</xdr:row>
          <xdr:rowOff>19050</xdr:rowOff>
        </xdr:from>
        <xdr:to>
          <xdr:col>4</xdr:col>
          <xdr:colOff>266700</xdr:colOff>
          <xdr:row>1253</xdr:row>
          <xdr:rowOff>50800</xdr:rowOff>
        </xdr:to>
        <xdr:sp macro="" textlink="">
          <xdr:nvSpPr>
            <xdr:cNvPr id="54847" name="Check Box 575" hidden="1">
              <a:extLst>
                <a:ext uri="{63B3BB69-23CF-44E3-9099-C40C66FF867C}">
                  <a14:compatExt spid="_x0000_s54847"/>
                </a:ext>
                <a:ext uri="{FF2B5EF4-FFF2-40B4-BE49-F238E27FC236}">
                  <a16:creationId xmlns:a16="http://schemas.microsoft.com/office/drawing/2014/main" id="{00000000-0008-0000-0A00-00003FD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Read and reviewed contract Article 1, §1.4, including but not limited to the Mandated Clauses and the Standard Terms and Conditions required in subcontract/consultant agreements.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1252</xdr:row>
          <xdr:rowOff>146050</xdr:rowOff>
        </xdr:from>
        <xdr:to>
          <xdr:col>2</xdr:col>
          <xdr:colOff>3695700</xdr:colOff>
          <xdr:row>1254</xdr:row>
          <xdr:rowOff>57150</xdr:rowOff>
        </xdr:to>
        <xdr:sp macro="" textlink="">
          <xdr:nvSpPr>
            <xdr:cNvPr id="54848" name="Check Box 576" hidden="1">
              <a:extLst>
                <a:ext uri="{63B3BB69-23CF-44E3-9099-C40C66FF867C}">
                  <a14:compatExt spid="_x0000_s54848"/>
                </a:ext>
                <a:ext uri="{FF2B5EF4-FFF2-40B4-BE49-F238E27FC236}">
                  <a16:creationId xmlns:a16="http://schemas.microsoft.com/office/drawing/2014/main" id="{00000000-0008-0000-0A00-000040D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Policies &amp; Procedures are in place to adequately monitor subcontractors/consultants.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1251</xdr:row>
          <xdr:rowOff>19050</xdr:rowOff>
        </xdr:from>
        <xdr:to>
          <xdr:col>4</xdr:col>
          <xdr:colOff>266700</xdr:colOff>
          <xdr:row>1253</xdr:row>
          <xdr:rowOff>50800</xdr:rowOff>
        </xdr:to>
        <xdr:sp macro="" textlink="">
          <xdr:nvSpPr>
            <xdr:cNvPr id="54849" name="Check Box 577" hidden="1">
              <a:extLst>
                <a:ext uri="{63B3BB69-23CF-44E3-9099-C40C66FF867C}">
                  <a14:compatExt spid="_x0000_s54849"/>
                </a:ext>
                <a:ext uri="{FF2B5EF4-FFF2-40B4-BE49-F238E27FC236}">
                  <a16:creationId xmlns:a16="http://schemas.microsoft.com/office/drawing/2014/main" id="{00000000-0008-0000-0A00-000041D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Read and reviewed contract Article 1, §1.4, including but not limited to the Mandated Clauses and the Standard Terms and Conditions required in subcontract/consultant agreements.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1252</xdr:row>
          <xdr:rowOff>146050</xdr:rowOff>
        </xdr:from>
        <xdr:to>
          <xdr:col>2</xdr:col>
          <xdr:colOff>3695700</xdr:colOff>
          <xdr:row>1254</xdr:row>
          <xdr:rowOff>57150</xdr:rowOff>
        </xdr:to>
        <xdr:sp macro="" textlink="">
          <xdr:nvSpPr>
            <xdr:cNvPr id="54850" name="Check Box 578" hidden="1">
              <a:extLst>
                <a:ext uri="{63B3BB69-23CF-44E3-9099-C40C66FF867C}">
                  <a14:compatExt spid="_x0000_s54850"/>
                </a:ext>
                <a:ext uri="{FF2B5EF4-FFF2-40B4-BE49-F238E27FC236}">
                  <a16:creationId xmlns:a16="http://schemas.microsoft.com/office/drawing/2014/main" id="{00000000-0008-0000-0A00-000042D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Policies &amp; Procedures are in place to adequately monitor subcontractors/consultants.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1251</xdr:row>
          <xdr:rowOff>19050</xdr:rowOff>
        </xdr:from>
        <xdr:to>
          <xdr:col>4</xdr:col>
          <xdr:colOff>266700</xdr:colOff>
          <xdr:row>1253</xdr:row>
          <xdr:rowOff>50800</xdr:rowOff>
        </xdr:to>
        <xdr:sp macro="" textlink="">
          <xdr:nvSpPr>
            <xdr:cNvPr id="54851" name="Check Box 579" hidden="1">
              <a:extLst>
                <a:ext uri="{63B3BB69-23CF-44E3-9099-C40C66FF867C}">
                  <a14:compatExt spid="_x0000_s54851"/>
                </a:ext>
                <a:ext uri="{FF2B5EF4-FFF2-40B4-BE49-F238E27FC236}">
                  <a16:creationId xmlns:a16="http://schemas.microsoft.com/office/drawing/2014/main" id="{00000000-0008-0000-0A00-000043D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Read and reviewed contract Article 1, §1.4, including but not limited to the Mandated Clauses and the Standard Terms and Conditions required in subcontract/consultant agreements.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1252</xdr:row>
          <xdr:rowOff>146050</xdr:rowOff>
        </xdr:from>
        <xdr:to>
          <xdr:col>2</xdr:col>
          <xdr:colOff>3695700</xdr:colOff>
          <xdr:row>1254</xdr:row>
          <xdr:rowOff>57150</xdr:rowOff>
        </xdr:to>
        <xdr:sp macro="" textlink="">
          <xdr:nvSpPr>
            <xdr:cNvPr id="54852" name="Check Box 580" hidden="1">
              <a:extLst>
                <a:ext uri="{63B3BB69-23CF-44E3-9099-C40C66FF867C}">
                  <a14:compatExt spid="_x0000_s54852"/>
                </a:ext>
                <a:ext uri="{FF2B5EF4-FFF2-40B4-BE49-F238E27FC236}">
                  <a16:creationId xmlns:a16="http://schemas.microsoft.com/office/drawing/2014/main" id="{00000000-0008-0000-0A00-000044D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Policies &amp; Procedures are in place to adequately monitor subcontractors/consultants.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1251</xdr:row>
          <xdr:rowOff>19050</xdr:rowOff>
        </xdr:from>
        <xdr:to>
          <xdr:col>4</xdr:col>
          <xdr:colOff>266700</xdr:colOff>
          <xdr:row>1253</xdr:row>
          <xdr:rowOff>50800</xdr:rowOff>
        </xdr:to>
        <xdr:sp macro="" textlink="">
          <xdr:nvSpPr>
            <xdr:cNvPr id="54853" name="Check Box 581" hidden="1">
              <a:extLst>
                <a:ext uri="{63B3BB69-23CF-44E3-9099-C40C66FF867C}">
                  <a14:compatExt spid="_x0000_s54853"/>
                </a:ext>
                <a:ext uri="{FF2B5EF4-FFF2-40B4-BE49-F238E27FC236}">
                  <a16:creationId xmlns:a16="http://schemas.microsoft.com/office/drawing/2014/main" id="{00000000-0008-0000-0A00-000045D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Read and reviewed contract Article 1, §1.4, including but not limited to the Mandated Clauses and the Standard Terms and Conditions required in subcontract/consultant agreements.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1252</xdr:row>
          <xdr:rowOff>146050</xdr:rowOff>
        </xdr:from>
        <xdr:to>
          <xdr:col>2</xdr:col>
          <xdr:colOff>3695700</xdr:colOff>
          <xdr:row>1254</xdr:row>
          <xdr:rowOff>57150</xdr:rowOff>
        </xdr:to>
        <xdr:sp macro="" textlink="">
          <xdr:nvSpPr>
            <xdr:cNvPr id="54854" name="Check Box 582" hidden="1">
              <a:extLst>
                <a:ext uri="{63B3BB69-23CF-44E3-9099-C40C66FF867C}">
                  <a14:compatExt spid="_x0000_s54854"/>
                </a:ext>
                <a:ext uri="{FF2B5EF4-FFF2-40B4-BE49-F238E27FC236}">
                  <a16:creationId xmlns:a16="http://schemas.microsoft.com/office/drawing/2014/main" id="{00000000-0008-0000-0A00-000046D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Policies &amp; Procedures are in place to adequately monitor subcontractors/consultants.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1251</xdr:row>
          <xdr:rowOff>19050</xdr:rowOff>
        </xdr:from>
        <xdr:to>
          <xdr:col>4</xdr:col>
          <xdr:colOff>266700</xdr:colOff>
          <xdr:row>1253</xdr:row>
          <xdr:rowOff>50800</xdr:rowOff>
        </xdr:to>
        <xdr:sp macro="" textlink="">
          <xdr:nvSpPr>
            <xdr:cNvPr id="54855" name="Check Box 583" hidden="1">
              <a:extLst>
                <a:ext uri="{63B3BB69-23CF-44E3-9099-C40C66FF867C}">
                  <a14:compatExt spid="_x0000_s54855"/>
                </a:ext>
                <a:ext uri="{FF2B5EF4-FFF2-40B4-BE49-F238E27FC236}">
                  <a16:creationId xmlns:a16="http://schemas.microsoft.com/office/drawing/2014/main" id="{00000000-0008-0000-0A00-000047D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Read and reviewed contract Article 1, §1.4, including but not limited to the Mandated Clauses and the Standard Terms and Conditions required in subcontract/consultant agreements.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1252</xdr:row>
          <xdr:rowOff>146050</xdr:rowOff>
        </xdr:from>
        <xdr:to>
          <xdr:col>2</xdr:col>
          <xdr:colOff>3695700</xdr:colOff>
          <xdr:row>1254</xdr:row>
          <xdr:rowOff>57150</xdr:rowOff>
        </xdr:to>
        <xdr:sp macro="" textlink="">
          <xdr:nvSpPr>
            <xdr:cNvPr id="54856" name="Check Box 584" hidden="1">
              <a:extLst>
                <a:ext uri="{63B3BB69-23CF-44E3-9099-C40C66FF867C}">
                  <a14:compatExt spid="_x0000_s54856"/>
                </a:ext>
                <a:ext uri="{FF2B5EF4-FFF2-40B4-BE49-F238E27FC236}">
                  <a16:creationId xmlns:a16="http://schemas.microsoft.com/office/drawing/2014/main" id="{00000000-0008-0000-0A00-000048D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Policies &amp; Procedures are in place to adequately monitor subcontractors/consultants.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1251</xdr:row>
          <xdr:rowOff>19050</xdr:rowOff>
        </xdr:from>
        <xdr:to>
          <xdr:col>4</xdr:col>
          <xdr:colOff>266700</xdr:colOff>
          <xdr:row>1253</xdr:row>
          <xdr:rowOff>50800</xdr:rowOff>
        </xdr:to>
        <xdr:sp macro="" textlink="">
          <xdr:nvSpPr>
            <xdr:cNvPr id="54857" name="Check Box 585" hidden="1">
              <a:extLst>
                <a:ext uri="{63B3BB69-23CF-44E3-9099-C40C66FF867C}">
                  <a14:compatExt spid="_x0000_s54857"/>
                </a:ext>
                <a:ext uri="{FF2B5EF4-FFF2-40B4-BE49-F238E27FC236}">
                  <a16:creationId xmlns:a16="http://schemas.microsoft.com/office/drawing/2014/main" id="{00000000-0008-0000-0A00-000049D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Read and reviewed contract Article 1, §1.4, including but not limited to the Mandated Clauses and the Standard Terms and Conditions required in subcontract/consultant agreements.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1252</xdr:row>
          <xdr:rowOff>146050</xdr:rowOff>
        </xdr:from>
        <xdr:to>
          <xdr:col>2</xdr:col>
          <xdr:colOff>3695700</xdr:colOff>
          <xdr:row>1254</xdr:row>
          <xdr:rowOff>57150</xdr:rowOff>
        </xdr:to>
        <xdr:sp macro="" textlink="">
          <xdr:nvSpPr>
            <xdr:cNvPr id="54858" name="Check Box 586" hidden="1">
              <a:extLst>
                <a:ext uri="{63B3BB69-23CF-44E3-9099-C40C66FF867C}">
                  <a14:compatExt spid="_x0000_s54858"/>
                </a:ext>
                <a:ext uri="{FF2B5EF4-FFF2-40B4-BE49-F238E27FC236}">
                  <a16:creationId xmlns:a16="http://schemas.microsoft.com/office/drawing/2014/main" id="{00000000-0008-0000-0A00-00004AD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Policies &amp; Procedures are in place to adequately monitor subcontractors/consultants.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1251</xdr:row>
          <xdr:rowOff>19050</xdr:rowOff>
        </xdr:from>
        <xdr:to>
          <xdr:col>4</xdr:col>
          <xdr:colOff>266700</xdr:colOff>
          <xdr:row>1253</xdr:row>
          <xdr:rowOff>50800</xdr:rowOff>
        </xdr:to>
        <xdr:sp macro="" textlink="">
          <xdr:nvSpPr>
            <xdr:cNvPr id="54859" name="Check Box 587" hidden="1">
              <a:extLst>
                <a:ext uri="{63B3BB69-23CF-44E3-9099-C40C66FF867C}">
                  <a14:compatExt spid="_x0000_s54859"/>
                </a:ext>
                <a:ext uri="{FF2B5EF4-FFF2-40B4-BE49-F238E27FC236}">
                  <a16:creationId xmlns:a16="http://schemas.microsoft.com/office/drawing/2014/main" id="{00000000-0008-0000-0A00-00004BD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Read and reviewed contract Article 1, §1.4, including but not limited to the Mandated Clauses and the Standard Terms and Conditions required in subcontract/consultant agreements.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1252</xdr:row>
          <xdr:rowOff>146050</xdr:rowOff>
        </xdr:from>
        <xdr:to>
          <xdr:col>2</xdr:col>
          <xdr:colOff>3695700</xdr:colOff>
          <xdr:row>1254</xdr:row>
          <xdr:rowOff>57150</xdr:rowOff>
        </xdr:to>
        <xdr:sp macro="" textlink="">
          <xdr:nvSpPr>
            <xdr:cNvPr id="54860" name="Check Box 588" hidden="1">
              <a:extLst>
                <a:ext uri="{63B3BB69-23CF-44E3-9099-C40C66FF867C}">
                  <a14:compatExt spid="_x0000_s54860"/>
                </a:ext>
                <a:ext uri="{FF2B5EF4-FFF2-40B4-BE49-F238E27FC236}">
                  <a16:creationId xmlns:a16="http://schemas.microsoft.com/office/drawing/2014/main" id="{00000000-0008-0000-0A00-00004CD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Policies &amp; Procedures are in place to adequately monitor subcontractors/consultants.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1251</xdr:row>
          <xdr:rowOff>19050</xdr:rowOff>
        </xdr:from>
        <xdr:to>
          <xdr:col>4</xdr:col>
          <xdr:colOff>266700</xdr:colOff>
          <xdr:row>1253</xdr:row>
          <xdr:rowOff>50800</xdr:rowOff>
        </xdr:to>
        <xdr:sp macro="" textlink="">
          <xdr:nvSpPr>
            <xdr:cNvPr id="54861" name="Check Box 589" hidden="1">
              <a:extLst>
                <a:ext uri="{63B3BB69-23CF-44E3-9099-C40C66FF867C}">
                  <a14:compatExt spid="_x0000_s54861"/>
                </a:ext>
                <a:ext uri="{FF2B5EF4-FFF2-40B4-BE49-F238E27FC236}">
                  <a16:creationId xmlns:a16="http://schemas.microsoft.com/office/drawing/2014/main" id="{00000000-0008-0000-0A00-00004DD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Read and reviewed contract Article 1, §1.4, including but not limited to the Mandated Clauses and the Standard Terms and Conditions required in subcontract/consultant agreements.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1252</xdr:row>
          <xdr:rowOff>146050</xdr:rowOff>
        </xdr:from>
        <xdr:to>
          <xdr:col>2</xdr:col>
          <xdr:colOff>3695700</xdr:colOff>
          <xdr:row>1254</xdr:row>
          <xdr:rowOff>57150</xdr:rowOff>
        </xdr:to>
        <xdr:sp macro="" textlink="">
          <xdr:nvSpPr>
            <xdr:cNvPr id="54862" name="Check Box 590" hidden="1">
              <a:extLst>
                <a:ext uri="{63B3BB69-23CF-44E3-9099-C40C66FF867C}">
                  <a14:compatExt spid="_x0000_s54862"/>
                </a:ext>
                <a:ext uri="{FF2B5EF4-FFF2-40B4-BE49-F238E27FC236}">
                  <a16:creationId xmlns:a16="http://schemas.microsoft.com/office/drawing/2014/main" id="{00000000-0008-0000-0A00-00004ED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Policies &amp; Procedures are in place to adequately monitor subcontractors/consultants.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1251</xdr:row>
          <xdr:rowOff>19050</xdr:rowOff>
        </xdr:from>
        <xdr:to>
          <xdr:col>4</xdr:col>
          <xdr:colOff>266700</xdr:colOff>
          <xdr:row>1253</xdr:row>
          <xdr:rowOff>50800</xdr:rowOff>
        </xdr:to>
        <xdr:sp macro="" textlink="">
          <xdr:nvSpPr>
            <xdr:cNvPr id="54863" name="Check Box 591" hidden="1">
              <a:extLst>
                <a:ext uri="{63B3BB69-23CF-44E3-9099-C40C66FF867C}">
                  <a14:compatExt spid="_x0000_s54863"/>
                </a:ext>
                <a:ext uri="{FF2B5EF4-FFF2-40B4-BE49-F238E27FC236}">
                  <a16:creationId xmlns:a16="http://schemas.microsoft.com/office/drawing/2014/main" id="{00000000-0008-0000-0A00-00004FD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Read and reviewed contract Article 1, §1.4, including but not limited to the Mandated Clauses and the Standard Terms and Conditions required in subcontract/consultant agreements.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1252</xdr:row>
          <xdr:rowOff>146050</xdr:rowOff>
        </xdr:from>
        <xdr:to>
          <xdr:col>2</xdr:col>
          <xdr:colOff>3695700</xdr:colOff>
          <xdr:row>1254</xdr:row>
          <xdr:rowOff>57150</xdr:rowOff>
        </xdr:to>
        <xdr:sp macro="" textlink="">
          <xdr:nvSpPr>
            <xdr:cNvPr id="54864" name="Check Box 592" hidden="1">
              <a:extLst>
                <a:ext uri="{63B3BB69-23CF-44E3-9099-C40C66FF867C}">
                  <a14:compatExt spid="_x0000_s54864"/>
                </a:ext>
                <a:ext uri="{FF2B5EF4-FFF2-40B4-BE49-F238E27FC236}">
                  <a16:creationId xmlns:a16="http://schemas.microsoft.com/office/drawing/2014/main" id="{00000000-0008-0000-0A00-000050D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Policies &amp; Procedures are in place to adequately monitor subcontractors/consultants.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1251</xdr:row>
          <xdr:rowOff>19050</xdr:rowOff>
        </xdr:from>
        <xdr:to>
          <xdr:col>4</xdr:col>
          <xdr:colOff>266700</xdr:colOff>
          <xdr:row>1253</xdr:row>
          <xdr:rowOff>50800</xdr:rowOff>
        </xdr:to>
        <xdr:sp macro="" textlink="">
          <xdr:nvSpPr>
            <xdr:cNvPr id="54865" name="Check Box 593" hidden="1">
              <a:extLst>
                <a:ext uri="{63B3BB69-23CF-44E3-9099-C40C66FF867C}">
                  <a14:compatExt spid="_x0000_s54865"/>
                </a:ext>
                <a:ext uri="{FF2B5EF4-FFF2-40B4-BE49-F238E27FC236}">
                  <a16:creationId xmlns:a16="http://schemas.microsoft.com/office/drawing/2014/main" id="{00000000-0008-0000-0A00-000051D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Read and reviewed contract Article 1, §1.4, including but not limited to the Mandated Clauses and the Standard Terms and Conditions required in subcontract/consultant agreements.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1252</xdr:row>
          <xdr:rowOff>146050</xdr:rowOff>
        </xdr:from>
        <xdr:to>
          <xdr:col>2</xdr:col>
          <xdr:colOff>3695700</xdr:colOff>
          <xdr:row>1254</xdr:row>
          <xdr:rowOff>57150</xdr:rowOff>
        </xdr:to>
        <xdr:sp macro="" textlink="">
          <xdr:nvSpPr>
            <xdr:cNvPr id="54866" name="Check Box 594" hidden="1">
              <a:extLst>
                <a:ext uri="{63B3BB69-23CF-44E3-9099-C40C66FF867C}">
                  <a14:compatExt spid="_x0000_s54866"/>
                </a:ext>
                <a:ext uri="{FF2B5EF4-FFF2-40B4-BE49-F238E27FC236}">
                  <a16:creationId xmlns:a16="http://schemas.microsoft.com/office/drawing/2014/main" id="{00000000-0008-0000-0A00-000052D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Policies &amp; Procedures are in place to adequately monitor subcontractors/consultants.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1251</xdr:row>
          <xdr:rowOff>19050</xdr:rowOff>
        </xdr:from>
        <xdr:to>
          <xdr:col>4</xdr:col>
          <xdr:colOff>266700</xdr:colOff>
          <xdr:row>1253</xdr:row>
          <xdr:rowOff>50800</xdr:rowOff>
        </xdr:to>
        <xdr:sp macro="" textlink="">
          <xdr:nvSpPr>
            <xdr:cNvPr id="54867" name="Check Box 595" hidden="1">
              <a:extLst>
                <a:ext uri="{63B3BB69-23CF-44E3-9099-C40C66FF867C}">
                  <a14:compatExt spid="_x0000_s54867"/>
                </a:ext>
                <a:ext uri="{FF2B5EF4-FFF2-40B4-BE49-F238E27FC236}">
                  <a16:creationId xmlns:a16="http://schemas.microsoft.com/office/drawing/2014/main" id="{00000000-0008-0000-0A00-000053D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Read and reviewed contract Article 1, §1.4, including but not limited to the Mandated Clauses and the Standard Terms and Conditions required in subcontract/consultant agreements.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1252</xdr:row>
          <xdr:rowOff>146050</xdr:rowOff>
        </xdr:from>
        <xdr:to>
          <xdr:col>2</xdr:col>
          <xdr:colOff>3695700</xdr:colOff>
          <xdr:row>1254</xdr:row>
          <xdr:rowOff>57150</xdr:rowOff>
        </xdr:to>
        <xdr:sp macro="" textlink="">
          <xdr:nvSpPr>
            <xdr:cNvPr id="54868" name="Check Box 596" hidden="1">
              <a:extLst>
                <a:ext uri="{63B3BB69-23CF-44E3-9099-C40C66FF867C}">
                  <a14:compatExt spid="_x0000_s54868"/>
                </a:ext>
                <a:ext uri="{FF2B5EF4-FFF2-40B4-BE49-F238E27FC236}">
                  <a16:creationId xmlns:a16="http://schemas.microsoft.com/office/drawing/2014/main" id="{00000000-0008-0000-0A00-000054D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Policies &amp; Procedures are in place to adequately monitor subcontractors/consultants.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1251</xdr:row>
          <xdr:rowOff>19050</xdr:rowOff>
        </xdr:from>
        <xdr:to>
          <xdr:col>4</xdr:col>
          <xdr:colOff>266700</xdr:colOff>
          <xdr:row>1253</xdr:row>
          <xdr:rowOff>50800</xdr:rowOff>
        </xdr:to>
        <xdr:sp macro="" textlink="">
          <xdr:nvSpPr>
            <xdr:cNvPr id="54869" name="Check Box 597" hidden="1">
              <a:extLst>
                <a:ext uri="{63B3BB69-23CF-44E3-9099-C40C66FF867C}">
                  <a14:compatExt spid="_x0000_s54869"/>
                </a:ext>
                <a:ext uri="{FF2B5EF4-FFF2-40B4-BE49-F238E27FC236}">
                  <a16:creationId xmlns:a16="http://schemas.microsoft.com/office/drawing/2014/main" id="{00000000-0008-0000-0A00-000055D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Read and reviewed contract Article 1, §1.4, including but not limited to the Mandated Clauses and the Standard Terms and Conditions required in subcontract/consultant agreements.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1252</xdr:row>
          <xdr:rowOff>146050</xdr:rowOff>
        </xdr:from>
        <xdr:to>
          <xdr:col>2</xdr:col>
          <xdr:colOff>3695700</xdr:colOff>
          <xdr:row>1254</xdr:row>
          <xdr:rowOff>57150</xdr:rowOff>
        </xdr:to>
        <xdr:sp macro="" textlink="">
          <xdr:nvSpPr>
            <xdr:cNvPr id="54870" name="Check Box 598" hidden="1">
              <a:extLst>
                <a:ext uri="{63B3BB69-23CF-44E3-9099-C40C66FF867C}">
                  <a14:compatExt spid="_x0000_s54870"/>
                </a:ext>
                <a:ext uri="{FF2B5EF4-FFF2-40B4-BE49-F238E27FC236}">
                  <a16:creationId xmlns:a16="http://schemas.microsoft.com/office/drawing/2014/main" id="{00000000-0008-0000-0A00-000056D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Policies &amp; Procedures are in place to adequately monitor subcontractors/consultants.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1251</xdr:row>
          <xdr:rowOff>19050</xdr:rowOff>
        </xdr:from>
        <xdr:to>
          <xdr:col>4</xdr:col>
          <xdr:colOff>266700</xdr:colOff>
          <xdr:row>1253</xdr:row>
          <xdr:rowOff>50800</xdr:rowOff>
        </xdr:to>
        <xdr:sp macro="" textlink="">
          <xdr:nvSpPr>
            <xdr:cNvPr id="54871" name="Check Box 599" hidden="1">
              <a:extLst>
                <a:ext uri="{63B3BB69-23CF-44E3-9099-C40C66FF867C}">
                  <a14:compatExt spid="_x0000_s54871"/>
                </a:ext>
                <a:ext uri="{FF2B5EF4-FFF2-40B4-BE49-F238E27FC236}">
                  <a16:creationId xmlns:a16="http://schemas.microsoft.com/office/drawing/2014/main" id="{00000000-0008-0000-0A00-000057D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Read and reviewed contract Article 1, §1.4, including but not limited to the Mandated Clauses and the Standard Terms and Conditions required in subcontract/consultant agreements.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1252</xdr:row>
          <xdr:rowOff>146050</xdr:rowOff>
        </xdr:from>
        <xdr:to>
          <xdr:col>2</xdr:col>
          <xdr:colOff>3695700</xdr:colOff>
          <xdr:row>1254</xdr:row>
          <xdr:rowOff>57150</xdr:rowOff>
        </xdr:to>
        <xdr:sp macro="" textlink="">
          <xdr:nvSpPr>
            <xdr:cNvPr id="54872" name="Check Box 600" hidden="1">
              <a:extLst>
                <a:ext uri="{63B3BB69-23CF-44E3-9099-C40C66FF867C}">
                  <a14:compatExt spid="_x0000_s54872"/>
                </a:ext>
                <a:ext uri="{FF2B5EF4-FFF2-40B4-BE49-F238E27FC236}">
                  <a16:creationId xmlns:a16="http://schemas.microsoft.com/office/drawing/2014/main" id="{00000000-0008-0000-0A00-000058D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Policies &amp; Procedures are in place to adequately monitor subcontractors/consultants.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1251</xdr:row>
          <xdr:rowOff>19050</xdr:rowOff>
        </xdr:from>
        <xdr:to>
          <xdr:col>4</xdr:col>
          <xdr:colOff>266700</xdr:colOff>
          <xdr:row>1253</xdr:row>
          <xdr:rowOff>50800</xdr:rowOff>
        </xdr:to>
        <xdr:sp macro="" textlink="">
          <xdr:nvSpPr>
            <xdr:cNvPr id="54873" name="Check Box 601" hidden="1">
              <a:extLst>
                <a:ext uri="{63B3BB69-23CF-44E3-9099-C40C66FF867C}">
                  <a14:compatExt spid="_x0000_s54873"/>
                </a:ext>
                <a:ext uri="{FF2B5EF4-FFF2-40B4-BE49-F238E27FC236}">
                  <a16:creationId xmlns:a16="http://schemas.microsoft.com/office/drawing/2014/main" id="{00000000-0008-0000-0A00-000059D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Read and reviewed contract Article 1, §1.4, including but not limited to the Mandated Clauses and the Standard Terms and Conditions required in subcontract/consultant agreements.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1252</xdr:row>
          <xdr:rowOff>146050</xdr:rowOff>
        </xdr:from>
        <xdr:to>
          <xdr:col>2</xdr:col>
          <xdr:colOff>3695700</xdr:colOff>
          <xdr:row>1254</xdr:row>
          <xdr:rowOff>57150</xdr:rowOff>
        </xdr:to>
        <xdr:sp macro="" textlink="">
          <xdr:nvSpPr>
            <xdr:cNvPr id="54874" name="Check Box 602" hidden="1">
              <a:extLst>
                <a:ext uri="{63B3BB69-23CF-44E3-9099-C40C66FF867C}">
                  <a14:compatExt spid="_x0000_s54874"/>
                </a:ext>
                <a:ext uri="{FF2B5EF4-FFF2-40B4-BE49-F238E27FC236}">
                  <a16:creationId xmlns:a16="http://schemas.microsoft.com/office/drawing/2014/main" id="{00000000-0008-0000-0A00-00005AD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Policies &amp; Procedures are in place to adequately monitor subcontractors/consultants.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1251</xdr:row>
          <xdr:rowOff>19050</xdr:rowOff>
        </xdr:from>
        <xdr:to>
          <xdr:col>4</xdr:col>
          <xdr:colOff>266700</xdr:colOff>
          <xdr:row>1253</xdr:row>
          <xdr:rowOff>50800</xdr:rowOff>
        </xdr:to>
        <xdr:sp macro="" textlink="">
          <xdr:nvSpPr>
            <xdr:cNvPr id="54875" name="Check Box 603" hidden="1">
              <a:extLst>
                <a:ext uri="{63B3BB69-23CF-44E3-9099-C40C66FF867C}">
                  <a14:compatExt spid="_x0000_s54875"/>
                </a:ext>
                <a:ext uri="{FF2B5EF4-FFF2-40B4-BE49-F238E27FC236}">
                  <a16:creationId xmlns:a16="http://schemas.microsoft.com/office/drawing/2014/main" id="{00000000-0008-0000-0A00-00005BD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Read and reviewed contract Article 1, §1.4, including but not limited to the Mandated Clauses and the Standard Terms and Conditions required in subcontract/consultant agreements.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1252</xdr:row>
          <xdr:rowOff>146050</xdr:rowOff>
        </xdr:from>
        <xdr:to>
          <xdr:col>2</xdr:col>
          <xdr:colOff>3695700</xdr:colOff>
          <xdr:row>1254</xdr:row>
          <xdr:rowOff>57150</xdr:rowOff>
        </xdr:to>
        <xdr:sp macro="" textlink="">
          <xdr:nvSpPr>
            <xdr:cNvPr id="54876" name="Check Box 604" hidden="1">
              <a:extLst>
                <a:ext uri="{63B3BB69-23CF-44E3-9099-C40C66FF867C}">
                  <a14:compatExt spid="_x0000_s54876"/>
                </a:ext>
                <a:ext uri="{FF2B5EF4-FFF2-40B4-BE49-F238E27FC236}">
                  <a16:creationId xmlns:a16="http://schemas.microsoft.com/office/drawing/2014/main" id="{00000000-0008-0000-0A00-00005CD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Policies &amp; Procedures are in place to adequately monitor subcontractors/consultants.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1306</xdr:row>
          <xdr:rowOff>19050</xdr:rowOff>
        </xdr:from>
        <xdr:to>
          <xdr:col>4</xdr:col>
          <xdr:colOff>266700</xdr:colOff>
          <xdr:row>1308</xdr:row>
          <xdr:rowOff>50800</xdr:rowOff>
        </xdr:to>
        <xdr:sp macro="" textlink="">
          <xdr:nvSpPr>
            <xdr:cNvPr id="54877" name="Check Box 605" hidden="1">
              <a:extLst>
                <a:ext uri="{63B3BB69-23CF-44E3-9099-C40C66FF867C}">
                  <a14:compatExt spid="_x0000_s54877"/>
                </a:ext>
                <a:ext uri="{FF2B5EF4-FFF2-40B4-BE49-F238E27FC236}">
                  <a16:creationId xmlns:a16="http://schemas.microsoft.com/office/drawing/2014/main" id="{00000000-0008-0000-0A00-00005DD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Read and reviewed contract Article 1, §1.4, including but not limited to the Mandated Clauses and the Standard Terms and Conditions required in subcontract/consultant agreements.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1307</xdr:row>
          <xdr:rowOff>146050</xdr:rowOff>
        </xdr:from>
        <xdr:to>
          <xdr:col>2</xdr:col>
          <xdr:colOff>3695700</xdr:colOff>
          <xdr:row>1309</xdr:row>
          <xdr:rowOff>57150</xdr:rowOff>
        </xdr:to>
        <xdr:sp macro="" textlink="">
          <xdr:nvSpPr>
            <xdr:cNvPr id="54878" name="Check Box 606" hidden="1">
              <a:extLst>
                <a:ext uri="{63B3BB69-23CF-44E3-9099-C40C66FF867C}">
                  <a14:compatExt spid="_x0000_s54878"/>
                </a:ext>
                <a:ext uri="{FF2B5EF4-FFF2-40B4-BE49-F238E27FC236}">
                  <a16:creationId xmlns:a16="http://schemas.microsoft.com/office/drawing/2014/main" id="{00000000-0008-0000-0A00-00005ED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Policies &amp; Procedures are in place to adequately monitor subcontractors/consultants.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1306</xdr:row>
          <xdr:rowOff>19050</xdr:rowOff>
        </xdr:from>
        <xdr:to>
          <xdr:col>4</xdr:col>
          <xdr:colOff>266700</xdr:colOff>
          <xdr:row>1308</xdr:row>
          <xdr:rowOff>50800</xdr:rowOff>
        </xdr:to>
        <xdr:sp macro="" textlink="">
          <xdr:nvSpPr>
            <xdr:cNvPr id="54879" name="Check Box 607" hidden="1">
              <a:extLst>
                <a:ext uri="{63B3BB69-23CF-44E3-9099-C40C66FF867C}">
                  <a14:compatExt spid="_x0000_s54879"/>
                </a:ext>
                <a:ext uri="{FF2B5EF4-FFF2-40B4-BE49-F238E27FC236}">
                  <a16:creationId xmlns:a16="http://schemas.microsoft.com/office/drawing/2014/main" id="{00000000-0008-0000-0A00-00005FD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Read and reviewed contract Article 1, §1.4, including but not limited to the Mandated Clauses and the Standard Terms and Conditions required in subcontract/consultant agreements.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1307</xdr:row>
          <xdr:rowOff>146050</xdr:rowOff>
        </xdr:from>
        <xdr:to>
          <xdr:col>2</xdr:col>
          <xdr:colOff>3695700</xdr:colOff>
          <xdr:row>1309</xdr:row>
          <xdr:rowOff>57150</xdr:rowOff>
        </xdr:to>
        <xdr:sp macro="" textlink="">
          <xdr:nvSpPr>
            <xdr:cNvPr id="54880" name="Check Box 608" hidden="1">
              <a:extLst>
                <a:ext uri="{63B3BB69-23CF-44E3-9099-C40C66FF867C}">
                  <a14:compatExt spid="_x0000_s54880"/>
                </a:ext>
                <a:ext uri="{FF2B5EF4-FFF2-40B4-BE49-F238E27FC236}">
                  <a16:creationId xmlns:a16="http://schemas.microsoft.com/office/drawing/2014/main" id="{00000000-0008-0000-0A00-000060D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Policies &amp; Procedures are in place to adequately monitor subcontractors/consultants.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1306</xdr:row>
          <xdr:rowOff>19050</xdr:rowOff>
        </xdr:from>
        <xdr:to>
          <xdr:col>4</xdr:col>
          <xdr:colOff>266700</xdr:colOff>
          <xdr:row>1308</xdr:row>
          <xdr:rowOff>50800</xdr:rowOff>
        </xdr:to>
        <xdr:sp macro="" textlink="">
          <xdr:nvSpPr>
            <xdr:cNvPr id="54881" name="Check Box 609" hidden="1">
              <a:extLst>
                <a:ext uri="{63B3BB69-23CF-44E3-9099-C40C66FF867C}">
                  <a14:compatExt spid="_x0000_s54881"/>
                </a:ext>
                <a:ext uri="{FF2B5EF4-FFF2-40B4-BE49-F238E27FC236}">
                  <a16:creationId xmlns:a16="http://schemas.microsoft.com/office/drawing/2014/main" id="{00000000-0008-0000-0A00-000061D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Read and reviewed contract Article 1, §1.4, including but not limited to the Mandated Clauses and the Standard Terms and Conditions required in subcontract/consultant agreements.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1307</xdr:row>
          <xdr:rowOff>146050</xdr:rowOff>
        </xdr:from>
        <xdr:to>
          <xdr:col>2</xdr:col>
          <xdr:colOff>3695700</xdr:colOff>
          <xdr:row>1309</xdr:row>
          <xdr:rowOff>57150</xdr:rowOff>
        </xdr:to>
        <xdr:sp macro="" textlink="">
          <xdr:nvSpPr>
            <xdr:cNvPr id="54882" name="Check Box 610" hidden="1">
              <a:extLst>
                <a:ext uri="{63B3BB69-23CF-44E3-9099-C40C66FF867C}">
                  <a14:compatExt spid="_x0000_s54882"/>
                </a:ext>
                <a:ext uri="{FF2B5EF4-FFF2-40B4-BE49-F238E27FC236}">
                  <a16:creationId xmlns:a16="http://schemas.microsoft.com/office/drawing/2014/main" id="{00000000-0008-0000-0A00-000062D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Policies &amp; Procedures are in place to adequately monitor subcontractors/consultants.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1306</xdr:row>
          <xdr:rowOff>19050</xdr:rowOff>
        </xdr:from>
        <xdr:to>
          <xdr:col>4</xdr:col>
          <xdr:colOff>266700</xdr:colOff>
          <xdr:row>1308</xdr:row>
          <xdr:rowOff>50800</xdr:rowOff>
        </xdr:to>
        <xdr:sp macro="" textlink="">
          <xdr:nvSpPr>
            <xdr:cNvPr id="54883" name="Check Box 611" hidden="1">
              <a:extLst>
                <a:ext uri="{63B3BB69-23CF-44E3-9099-C40C66FF867C}">
                  <a14:compatExt spid="_x0000_s54883"/>
                </a:ext>
                <a:ext uri="{FF2B5EF4-FFF2-40B4-BE49-F238E27FC236}">
                  <a16:creationId xmlns:a16="http://schemas.microsoft.com/office/drawing/2014/main" id="{00000000-0008-0000-0A00-000063D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Read and reviewed contract Article 1, §1.4, including but not limited to the Mandated Clauses and the Standard Terms and Conditions required in subcontract/consultant agreements.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1307</xdr:row>
          <xdr:rowOff>146050</xdr:rowOff>
        </xdr:from>
        <xdr:to>
          <xdr:col>2</xdr:col>
          <xdr:colOff>3695700</xdr:colOff>
          <xdr:row>1309</xdr:row>
          <xdr:rowOff>57150</xdr:rowOff>
        </xdr:to>
        <xdr:sp macro="" textlink="">
          <xdr:nvSpPr>
            <xdr:cNvPr id="54884" name="Check Box 612" hidden="1">
              <a:extLst>
                <a:ext uri="{63B3BB69-23CF-44E3-9099-C40C66FF867C}">
                  <a14:compatExt spid="_x0000_s54884"/>
                </a:ext>
                <a:ext uri="{FF2B5EF4-FFF2-40B4-BE49-F238E27FC236}">
                  <a16:creationId xmlns:a16="http://schemas.microsoft.com/office/drawing/2014/main" id="{00000000-0008-0000-0A00-000064D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Policies &amp; Procedures are in place to adequately monitor subcontractors/consultants.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1306</xdr:row>
          <xdr:rowOff>19050</xdr:rowOff>
        </xdr:from>
        <xdr:to>
          <xdr:col>4</xdr:col>
          <xdr:colOff>266700</xdr:colOff>
          <xdr:row>1308</xdr:row>
          <xdr:rowOff>50800</xdr:rowOff>
        </xdr:to>
        <xdr:sp macro="" textlink="">
          <xdr:nvSpPr>
            <xdr:cNvPr id="54885" name="Check Box 613" hidden="1">
              <a:extLst>
                <a:ext uri="{63B3BB69-23CF-44E3-9099-C40C66FF867C}">
                  <a14:compatExt spid="_x0000_s54885"/>
                </a:ext>
                <a:ext uri="{FF2B5EF4-FFF2-40B4-BE49-F238E27FC236}">
                  <a16:creationId xmlns:a16="http://schemas.microsoft.com/office/drawing/2014/main" id="{00000000-0008-0000-0A00-000065D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Read and reviewed contract Article 1, §1.4, including but not limited to the Mandated Clauses and the Standard Terms and Conditions required in subcontract/consultant agreements.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1307</xdr:row>
          <xdr:rowOff>146050</xdr:rowOff>
        </xdr:from>
        <xdr:to>
          <xdr:col>2</xdr:col>
          <xdr:colOff>3695700</xdr:colOff>
          <xdr:row>1309</xdr:row>
          <xdr:rowOff>57150</xdr:rowOff>
        </xdr:to>
        <xdr:sp macro="" textlink="">
          <xdr:nvSpPr>
            <xdr:cNvPr id="54886" name="Check Box 614" hidden="1">
              <a:extLst>
                <a:ext uri="{63B3BB69-23CF-44E3-9099-C40C66FF867C}">
                  <a14:compatExt spid="_x0000_s54886"/>
                </a:ext>
                <a:ext uri="{FF2B5EF4-FFF2-40B4-BE49-F238E27FC236}">
                  <a16:creationId xmlns:a16="http://schemas.microsoft.com/office/drawing/2014/main" id="{00000000-0008-0000-0A00-000066D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Policies &amp; Procedures are in place to adequately monitor subcontractors/consultants.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1306</xdr:row>
          <xdr:rowOff>19050</xdr:rowOff>
        </xdr:from>
        <xdr:to>
          <xdr:col>4</xdr:col>
          <xdr:colOff>266700</xdr:colOff>
          <xdr:row>1308</xdr:row>
          <xdr:rowOff>50800</xdr:rowOff>
        </xdr:to>
        <xdr:sp macro="" textlink="">
          <xdr:nvSpPr>
            <xdr:cNvPr id="54887" name="Check Box 615" hidden="1">
              <a:extLst>
                <a:ext uri="{63B3BB69-23CF-44E3-9099-C40C66FF867C}">
                  <a14:compatExt spid="_x0000_s54887"/>
                </a:ext>
                <a:ext uri="{FF2B5EF4-FFF2-40B4-BE49-F238E27FC236}">
                  <a16:creationId xmlns:a16="http://schemas.microsoft.com/office/drawing/2014/main" id="{00000000-0008-0000-0A00-000067D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Read and reviewed contract Article 1, §1.4, including but not limited to the Mandated Clauses and the Standard Terms and Conditions required in subcontract/consultant agreements.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1307</xdr:row>
          <xdr:rowOff>146050</xdr:rowOff>
        </xdr:from>
        <xdr:to>
          <xdr:col>2</xdr:col>
          <xdr:colOff>3695700</xdr:colOff>
          <xdr:row>1309</xdr:row>
          <xdr:rowOff>57150</xdr:rowOff>
        </xdr:to>
        <xdr:sp macro="" textlink="">
          <xdr:nvSpPr>
            <xdr:cNvPr id="54888" name="Check Box 616" hidden="1">
              <a:extLst>
                <a:ext uri="{63B3BB69-23CF-44E3-9099-C40C66FF867C}">
                  <a14:compatExt spid="_x0000_s54888"/>
                </a:ext>
                <a:ext uri="{FF2B5EF4-FFF2-40B4-BE49-F238E27FC236}">
                  <a16:creationId xmlns:a16="http://schemas.microsoft.com/office/drawing/2014/main" id="{00000000-0008-0000-0A00-000068D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Policies &amp; Procedures are in place to adequately monitor subcontractors/consultants.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1306</xdr:row>
          <xdr:rowOff>19050</xdr:rowOff>
        </xdr:from>
        <xdr:to>
          <xdr:col>4</xdr:col>
          <xdr:colOff>266700</xdr:colOff>
          <xdr:row>1308</xdr:row>
          <xdr:rowOff>50800</xdr:rowOff>
        </xdr:to>
        <xdr:sp macro="" textlink="">
          <xdr:nvSpPr>
            <xdr:cNvPr id="54889" name="Check Box 617" hidden="1">
              <a:extLst>
                <a:ext uri="{63B3BB69-23CF-44E3-9099-C40C66FF867C}">
                  <a14:compatExt spid="_x0000_s54889"/>
                </a:ext>
                <a:ext uri="{FF2B5EF4-FFF2-40B4-BE49-F238E27FC236}">
                  <a16:creationId xmlns:a16="http://schemas.microsoft.com/office/drawing/2014/main" id="{00000000-0008-0000-0A00-000069D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Read and reviewed contract Article 1, §1.4, including but not limited to the Mandated Clauses and the Standard Terms and Conditions required in subcontract/consultant agreements.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1307</xdr:row>
          <xdr:rowOff>146050</xdr:rowOff>
        </xdr:from>
        <xdr:to>
          <xdr:col>2</xdr:col>
          <xdr:colOff>3695700</xdr:colOff>
          <xdr:row>1309</xdr:row>
          <xdr:rowOff>57150</xdr:rowOff>
        </xdr:to>
        <xdr:sp macro="" textlink="">
          <xdr:nvSpPr>
            <xdr:cNvPr id="54890" name="Check Box 618" hidden="1">
              <a:extLst>
                <a:ext uri="{63B3BB69-23CF-44E3-9099-C40C66FF867C}">
                  <a14:compatExt spid="_x0000_s54890"/>
                </a:ext>
                <a:ext uri="{FF2B5EF4-FFF2-40B4-BE49-F238E27FC236}">
                  <a16:creationId xmlns:a16="http://schemas.microsoft.com/office/drawing/2014/main" id="{00000000-0008-0000-0A00-00006AD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Policies &amp; Procedures are in place to adequately monitor subcontractors/consultants.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1306</xdr:row>
          <xdr:rowOff>19050</xdr:rowOff>
        </xdr:from>
        <xdr:to>
          <xdr:col>4</xdr:col>
          <xdr:colOff>266700</xdr:colOff>
          <xdr:row>1308</xdr:row>
          <xdr:rowOff>50800</xdr:rowOff>
        </xdr:to>
        <xdr:sp macro="" textlink="">
          <xdr:nvSpPr>
            <xdr:cNvPr id="54891" name="Check Box 619" hidden="1">
              <a:extLst>
                <a:ext uri="{63B3BB69-23CF-44E3-9099-C40C66FF867C}">
                  <a14:compatExt spid="_x0000_s54891"/>
                </a:ext>
                <a:ext uri="{FF2B5EF4-FFF2-40B4-BE49-F238E27FC236}">
                  <a16:creationId xmlns:a16="http://schemas.microsoft.com/office/drawing/2014/main" id="{00000000-0008-0000-0A00-00006BD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Read and reviewed contract Article 1, §1.4, including but not limited to the Mandated Clauses and the Standard Terms and Conditions required in subcontract/consultant agreements.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1307</xdr:row>
          <xdr:rowOff>146050</xdr:rowOff>
        </xdr:from>
        <xdr:to>
          <xdr:col>2</xdr:col>
          <xdr:colOff>3695700</xdr:colOff>
          <xdr:row>1309</xdr:row>
          <xdr:rowOff>57150</xdr:rowOff>
        </xdr:to>
        <xdr:sp macro="" textlink="">
          <xdr:nvSpPr>
            <xdr:cNvPr id="54892" name="Check Box 620" hidden="1">
              <a:extLst>
                <a:ext uri="{63B3BB69-23CF-44E3-9099-C40C66FF867C}">
                  <a14:compatExt spid="_x0000_s54892"/>
                </a:ext>
                <a:ext uri="{FF2B5EF4-FFF2-40B4-BE49-F238E27FC236}">
                  <a16:creationId xmlns:a16="http://schemas.microsoft.com/office/drawing/2014/main" id="{00000000-0008-0000-0A00-00006CD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Policies &amp; Procedures are in place to adequately monitor subcontractors/consultants.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1306</xdr:row>
          <xdr:rowOff>19050</xdr:rowOff>
        </xdr:from>
        <xdr:to>
          <xdr:col>4</xdr:col>
          <xdr:colOff>266700</xdr:colOff>
          <xdr:row>1308</xdr:row>
          <xdr:rowOff>50800</xdr:rowOff>
        </xdr:to>
        <xdr:sp macro="" textlink="">
          <xdr:nvSpPr>
            <xdr:cNvPr id="54893" name="Check Box 621" hidden="1">
              <a:extLst>
                <a:ext uri="{63B3BB69-23CF-44E3-9099-C40C66FF867C}">
                  <a14:compatExt spid="_x0000_s54893"/>
                </a:ext>
                <a:ext uri="{FF2B5EF4-FFF2-40B4-BE49-F238E27FC236}">
                  <a16:creationId xmlns:a16="http://schemas.microsoft.com/office/drawing/2014/main" id="{00000000-0008-0000-0A00-00006DD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Read and reviewed contract Article 1, §1.4, including but not limited to the Mandated Clauses and the Standard Terms and Conditions required in subcontract/consultant agreements.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1307</xdr:row>
          <xdr:rowOff>146050</xdr:rowOff>
        </xdr:from>
        <xdr:to>
          <xdr:col>2</xdr:col>
          <xdr:colOff>3695700</xdr:colOff>
          <xdr:row>1309</xdr:row>
          <xdr:rowOff>57150</xdr:rowOff>
        </xdr:to>
        <xdr:sp macro="" textlink="">
          <xdr:nvSpPr>
            <xdr:cNvPr id="54894" name="Check Box 622" hidden="1">
              <a:extLst>
                <a:ext uri="{63B3BB69-23CF-44E3-9099-C40C66FF867C}">
                  <a14:compatExt spid="_x0000_s54894"/>
                </a:ext>
                <a:ext uri="{FF2B5EF4-FFF2-40B4-BE49-F238E27FC236}">
                  <a16:creationId xmlns:a16="http://schemas.microsoft.com/office/drawing/2014/main" id="{00000000-0008-0000-0A00-00006ED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Policies &amp; Procedures are in place to adequately monitor subcontractors/consultants.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1306</xdr:row>
          <xdr:rowOff>19050</xdr:rowOff>
        </xdr:from>
        <xdr:to>
          <xdr:col>4</xdr:col>
          <xdr:colOff>266700</xdr:colOff>
          <xdr:row>1308</xdr:row>
          <xdr:rowOff>50800</xdr:rowOff>
        </xdr:to>
        <xdr:sp macro="" textlink="">
          <xdr:nvSpPr>
            <xdr:cNvPr id="54895" name="Check Box 623" hidden="1">
              <a:extLst>
                <a:ext uri="{63B3BB69-23CF-44E3-9099-C40C66FF867C}">
                  <a14:compatExt spid="_x0000_s54895"/>
                </a:ext>
                <a:ext uri="{FF2B5EF4-FFF2-40B4-BE49-F238E27FC236}">
                  <a16:creationId xmlns:a16="http://schemas.microsoft.com/office/drawing/2014/main" id="{00000000-0008-0000-0A00-00006FD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Read and reviewed contract Article 1, §1.4, including but not limited to the Mandated Clauses and the Standard Terms and Conditions required in subcontract/consultant agreements.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1307</xdr:row>
          <xdr:rowOff>146050</xdr:rowOff>
        </xdr:from>
        <xdr:to>
          <xdr:col>2</xdr:col>
          <xdr:colOff>3695700</xdr:colOff>
          <xdr:row>1309</xdr:row>
          <xdr:rowOff>57150</xdr:rowOff>
        </xdr:to>
        <xdr:sp macro="" textlink="">
          <xdr:nvSpPr>
            <xdr:cNvPr id="54896" name="Check Box 624" hidden="1">
              <a:extLst>
                <a:ext uri="{63B3BB69-23CF-44E3-9099-C40C66FF867C}">
                  <a14:compatExt spid="_x0000_s54896"/>
                </a:ext>
                <a:ext uri="{FF2B5EF4-FFF2-40B4-BE49-F238E27FC236}">
                  <a16:creationId xmlns:a16="http://schemas.microsoft.com/office/drawing/2014/main" id="{00000000-0008-0000-0A00-000070D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Policies &amp; Procedures are in place to adequately monitor subcontractors/consultants.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1306</xdr:row>
          <xdr:rowOff>19050</xdr:rowOff>
        </xdr:from>
        <xdr:to>
          <xdr:col>4</xdr:col>
          <xdr:colOff>266700</xdr:colOff>
          <xdr:row>1308</xdr:row>
          <xdr:rowOff>50800</xdr:rowOff>
        </xdr:to>
        <xdr:sp macro="" textlink="">
          <xdr:nvSpPr>
            <xdr:cNvPr id="54897" name="Check Box 625" hidden="1">
              <a:extLst>
                <a:ext uri="{63B3BB69-23CF-44E3-9099-C40C66FF867C}">
                  <a14:compatExt spid="_x0000_s54897"/>
                </a:ext>
                <a:ext uri="{FF2B5EF4-FFF2-40B4-BE49-F238E27FC236}">
                  <a16:creationId xmlns:a16="http://schemas.microsoft.com/office/drawing/2014/main" id="{00000000-0008-0000-0A00-000071D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Read and reviewed contract Article 1, §1.4, including but not limited to the Mandated Clauses and the Standard Terms and Conditions required in subcontract/consultant agreements.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1307</xdr:row>
          <xdr:rowOff>146050</xdr:rowOff>
        </xdr:from>
        <xdr:to>
          <xdr:col>2</xdr:col>
          <xdr:colOff>3695700</xdr:colOff>
          <xdr:row>1309</xdr:row>
          <xdr:rowOff>57150</xdr:rowOff>
        </xdr:to>
        <xdr:sp macro="" textlink="">
          <xdr:nvSpPr>
            <xdr:cNvPr id="54898" name="Check Box 626" hidden="1">
              <a:extLst>
                <a:ext uri="{63B3BB69-23CF-44E3-9099-C40C66FF867C}">
                  <a14:compatExt spid="_x0000_s54898"/>
                </a:ext>
                <a:ext uri="{FF2B5EF4-FFF2-40B4-BE49-F238E27FC236}">
                  <a16:creationId xmlns:a16="http://schemas.microsoft.com/office/drawing/2014/main" id="{00000000-0008-0000-0A00-000072D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Policies &amp; Procedures are in place to adequately monitor subcontractors/consultants.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1306</xdr:row>
          <xdr:rowOff>19050</xdr:rowOff>
        </xdr:from>
        <xdr:to>
          <xdr:col>4</xdr:col>
          <xdr:colOff>266700</xdr:colOff>
          <xdr:row>1308</xdr:row>
          <xdr:rowOff>50800</xdr:rowOff>
        </xdr:to>
        <xdr:sp macro="" textlink="">
          <xdr:nvSpPr>
            <xdr:cNvPr id="54899" name="Check Box 627" hidden="1">
              <a:extLst>
                <a:ext uri="{63B3BB69-23CF-44E3-9099-C40C66FF867C}">
                  <a14:compatExt spid="_x0000_s54899"/>
                </a:ext>
                <a:ext uri="{FF2B5EF4-FFF2-40B4-BE49-F238E27FC236}">
                  <a16:creationId xmlns:a16="http://schemas.microsoft.com/office/drawing/2014/main" id="{00000000-0008-0000-0A00-000073D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Read and reviewed contract Article 1, §1.4, including but not limited to the Mandated Clauses and the Standard Terms and Conditions required in subcontract/consultant agreements.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1307</xdr:row>
          <xdr:rowOff>146050</xdr:rowOff>
        </xdr:from>
        <xdr:to>
          <xdr:col>2</xdr:col>
          <xdr:colOff>3695700</xdr:colOff>
          <xdr:row>1309</xdr:row>
          <xdr:rowOff>57150</xdr:rowOff>
        </xdr:to>
        <xdr:sp macro="" textlink="">
          <xdr:nvSpPr>
            <xdr:cNvPr id="54900" name="Check Box 628" hidden="1">
              <a:extLst>
                <a:ext uri="{63B3BB69-23CF-44E3-9099-C40C66FF867C}">
                  <a14:compatExt spid="_x0000_s54900"/>
                </a:ext>
                <a:ext uri="{FF2B5EF4-FFF2-40B4-BE49-F238E27FC236}">
                  <a16:creationId xmlns:a16="http://schemas.microsoft.com/office/drawing/2014/main" id="{00000000-0008-0000-0A00-000074D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Policies &amp; Procedures are in place to adequately monitor subcontractors/consultants.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1306</xdr:row>
          <xdr:rowOff>19050</xdr:rowOff>
        </xdr:from>
        <xdr:to>
          <xdr:col>4</xdr:col>
          <xdr:colOff>266700</xdr:colOff>
          <xdr:row>1308</xdr:row>
          <xdr:rowOff>50800</xdr:rowOff>
        </xdr:to>
        <xdr:sp macro="" textlink="">
          <xdr:nvSpPr>
            <xdr:cNvPr id="54901" name="Check Box 629" hidden="1">
              <a:extLst>
                <a:ext uri="{63B3BB69-23CF-44E3-9099-C40C66FF867C}">
                  <a14:compatExt spid="_x0000_s54901"/>
                </a:ext>
                <a:ext uri="{FF2B5EF4-FFF2-40B4-BE49-F238E27FC236}">
                  <a16:creationId xmlns:a16="http://schemas.microsoft.com/office/drawing/2014/main" id="{00000000-0008-0000-0A00-000075D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Read and reviewed contract Article 1, §1.4, including but not limited to the Mandated Clauses and the Standard Terms and Conditions required in subcontract/consultant agreements.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1307</xdr:row>
          <xdr:rowOff>146050</xdr:rowOff>
        </xdr:from>
        <xdr:to>
          <xdr:col>2</xdr:col>
          <xdr:colOff>3695700</xdr:colOff>
          <xdr:row>1309</xdr:row>
          <xdr:rowOff>57150</xdr:rowOff>
        </xdr:to>
        <xdr:sp macro="" textlink="">
          <xdr:nvSpPr>
            <xdr:cNvPr id="54902" name="Check Box 630" hidden="1">
              <a:extLst>
                <a:ext uri="{63B3BB69-23CF-44E3-9099-C40C66FF867C}">
                  <a14:compatExt spid="_x0000_s54902"/>
                </a:ext>
                <a:ext uri="{FF2B5EF4-FFF2-40B4-BE49-F238E27FC236}">
                  <a16:creationId xmlns:a16="http://schemas.microsoft.com/office/drawing/2014/main" id="{00000000-0008-0000-0A00-000076D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Policies &amp; Procedures are in place to adequately monitor subcontractors/consultants.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1306</xdr:row>
          <xdr:rowOff>19050</xdr:rowOff>
        </xdr:from>
        <xdr:to>
          <xdr:col>4</xdr:col>
          <xdr:colOff>266700</xdr:colOff>
          <xdr:row>1308</xdr:row>
          <xdr:rowOff>50800</xdr:rowOff>
        </xdr:to>
        <xdr:sp macro="" textlink="">
          <xdr:nvSpPr>
            <xdr:cNvPr id="54903" name="Check Box 631" hidden="1">
              <a:extLst>
                <a:ext uri="{63B3BB69-23CF-44E3-9099-C40C66FF867C}">
                  <a14:compatExt spid="_x0000_s54903"/>
                </a:ext>
                <a:ext uri="{FF2B5EF4-FFF2-40B4-BE49-F238E27FC236}">
                  <a16:creationId xmlns:a16="http://schemas.microsoft.com/office/drawing/2014/main" id="{00000000-0008-0000-0A00-000077D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Read and reviewed contract Article 1, §1.4, including but not limited to the Mandated Clauses and the Standard Terms and Conditions required in subcontract/consultant agreements.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1307</xdr:row>
          <xdr:rowOff>146050</xdr:rowOff>
        </xdr:from>
        <xdr:to>
          <xdr:col>2</xdr:col>
          <xdr:colOff>3695700</xdr:colOff>
          <xdr:row>1309</xdr:row>
          <xdr:rowOff>57150</xdr:rowOff>
        </xdr:to>
        <xdr:sp macro="" textlink="">
          <xdr:nvSpPr>
            <xdr:cNvPr id="54904" name="Check Box 632" hidden="1">
              <a:extLst>
                <a:ext uri="{63B3BB69-23CF-44E3-9099-C40C66FF867C}">
                  <a14:compatExt spid="_x0000_s54904"/>
                </a:ext>
                <a:ext uri="{FF2B5EF4-FFF2-40B4-BE49-F238E27FC236}">
                  <a16:creationId xmlns:a16="http://schemas.microsoft.com/office/drawing/2014/main" id="{00000000-0008-0000-0A00-000078D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Policies &amp; Procedures are in place to adequately monitor subcontractors/consultants.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1306</xdr:row>
          <xdr:rowOff>19050</xdr:rowOff>
        </xdr:from>
        <xdr:to>
          <xdr:col>4</xdr:col>
          <xdr:colOff>266700</xdr:colOff>
          <xdr:row>1308</xdr:row>
          <xdr:rowOff>50800</xdr:rowOff>
        </xdr:to>
        <xdr:sp macro="" textlink="">
          <xdr:nvSpPr>
            <xdr:cNvPr id="54905" name="Check Box 633" hidden="1">
              <a:extLst>
                <a:ext uri="{63B3BB69-23CF-44E3-9099-C40C66FF867C}">
                  <a14:compatExt spid="_x0000_s54905"/>
                </a:ext>
                <a:ext uri="{FF2B5EF4-FFF2-40B4-BE49-F238E27FC236}">
                  <a16:creationId xmlns:a16="http://schemas.microsoft.com/office/drawing/2014/main" id="{00000000-0008-0000-0A00-000079D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Read and reviewed contract Article 1, §1.4, including but not limited to the Mandated Clauses and the Standard Terms and Conditions required in subcontract/consultant agreements.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1307</xdr:row>
          <xdr:rowOff>146050</xdr:rowOff>
        </xdr:from>
        <xdr:to>
          <xdr:col>2</xdr:col>
          <xdr:colOff>3695700</xdr:colOff>
          <xdr:row>1309</xdr:row>
          <xdr:rowOff>57150</xdr:rowOff>
        </xdr:to>
        <xdr:sp macro="" textlink="">
          <xdr:nvSpPr>
            <xdr:cNvPr id="54906" name="Check Box 634" hidden="1">
              <a:extLst>
                <a:ext uri="{63B3BB69-23CF-44E3-9099-C40C66FF867C}">
                  <a14:compatExt spid="_x0000_s54906"/>
                </a:ext>
                <a:ext uri="{FF2B5EF4-FFF2-40B4-BE49-F238E27FC236}">
                  <a16:creationId xmlns:a16="http://schemas.microsoft.com/office/drawing/2014/main" id="{00000000-0008-0000-0A00-00007AD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Policies &amp; Procedures are in place to adequately monitor subcontractors/consultants.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1306</xdr:row>
          <xdr:rowOff>19050</xdr:rowOff>
        </xdr:from>
        <xdr:to>
          <xdr:col>4</xdr:col>
          <xdr:colOff>266700</xdr:colOff>
          <xdr:row>1308</xdr:row>
          <xdr:rowOff>50800</xdr:rowOff>
        </xdr:to>
        <xdr:sp macro="" textlink="">
          <xdr:nvSpPr>
            <xdr:cNvPr id="54907" name="Check Box 635" hidden="1">
              <a:extLst>
                <a:ext uri="{63B3BB69-23CF-44E3-9099-C40C66FF867C}">
                  <a14:compatExt spid="_x0000_s54907"/>
                </a:ext>
                <a:ext uri="{FF2B5EF4-FFF2-40B4-BE49-F238E27FC236}">
                  <a16:creationId xmlns:a16="http://schemas.microsoft.com/office/drawing/2014/main" id="{00000000-0008-0000-0A00-00007BD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Read and reviewed contract Article 1, §1.4, including but not limited to the Mandated Clauses and the Standard Terms and Conditions required in subcontract/consultant agreements.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1307</xdr:row>
          <xdr:rowOff>146050</xdr:rowOff>
        </xdr:from>
        <xdr:to>
          <xdr:col>2</xdr:col>
          <xdr:colOff>3695700</xdr:colOff>
          <xdr:row>1309</xdr:row>
          <xdr:rowOff>57150</xdr:rowOff>
        </xdr:to>
        <xdr:sp macro="" textlink="">
          <xdr:nvSpPr>
            <xdr:cNvPr id="54908" name="Check Box 636" hidden="1">
              <a:extLst>
                <a:ext uri="{63B3BB69-23CF-44E3-9099-C40C66FF867C}">
                  <a14:compatExt spid="_x0000_s54908"/>
                </a:ext>
                <a:ext uri="{FF2B5EF4-FFF2-40B4-BE49-F238E27FC236}">
                  <a16:creationId xmlns:a16="http://schemas.microsoft.com/office/drawing/2014/main" id="{00000000-0008-0000-0A00-00007CD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Policies &amp; Procedures are in place to adequately monitor subcontractors/consultants.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1306</xdr:row>
          <xdr:rowOff>19050</xdr:rowOff>
        </xdr:from>
        <xdr:to>
          <xdr:col>4</xdr:col>
          <xdr:colOff>266700</xdr:colOff>
          <xdr:row>1308</xdr:row>
          <xdr:rowOff>50800</xdr:rowOff>
        </xdr:to>
        <xdr:sp macro="" textlink="">
          <xdr:nvSpPr>
            <xdr:cNvPr id="54909" name="Check Box 637" hidden="1">
              <a:extLst>
                <a:ext uri="{63B3BB69-23CF-44E3-9099-C40C66FF867C}">
                  <a14:compatExt spid="_x0000_s54909"/>
                </a:ext>
                <a:ext uri="{FF2B5EF4-FFF2-40B4-BE49-F238E27FC236}">
                  <a16:creationId xmlns:a16="http://schemas.microsoft.com/office/drawing/2014/main" id="{00000000-0008-0000-0A00-00007DD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Read and reviewed contract Article 1, §1.4, including but not limited to the Mandated Clauses and the Standard Terms and Conditions required in subcontract/consultant agreements.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1307</xdr:row>
          <xdr:rowOff>146050</xdr:rowOff>
        </xdr:from>
        <xdr:to>
          <xdr:col>2</xdr:col>
          <xdr:colOff>3695700</xdr:colOff>
          <xdr:row>1309</xdr:row>
          <xdr:rowOff>57150</xdr:rowOff>
        </xdr:to>
        <xdr:sp macro="" textlink="">
          <xdr:nvSpPr>
            <xdr:cNvPr id="54910" name="Check Box 638" hidden="1">
              <a:extLst>
                <a:ext uri="{63B3BB69-23CF-44E3-9099-C40C66FF867C}">
                  <a14:compatExt spid="_x0000_s54910"/>
                </a:ext>
                <a:ext uri="{FF2B5EF4-FFF2-40B4-BE49-F238E27FC236}">
                  <a16:creationId xmlns:a16="http://schemas.microsoft.com/office/drawing/2014/main" id="{00000000-0008-0000-0A00-00007ED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Policies &amp; Procedures are in place to adequately monitor subcontractors/consultants.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1306</xdr:row>
          <xdr:rowOff>19050</xdr:rowOff>
        </xdr:from>
        <xdr:to>
          <xdr:col>4</xdr:col>
          <xdr:colOff>266700</xdr:colOff>
          <xdr:row>1308</xdr:row>
          <xdr:rowOff>50800</xdr:rowOff>
        </xdr:to>
        <xdr:sp macro="" textlink="">
          <xdr:nvSpPr>
            <xdr:cNvPr id="54911" name="Check Box 639" hidden="1">
              <a:extLst>
                <a:ext uri="{63B3BB69-23CF-44E3-9099-C40C66FF867C}">
                  <a14:compatExt spid="_x0000_s54911"/>
                </a:ext>
                <a:ext uri="{FF2B5EF4-FFF2-40B4-BE49-F238E27FC236}">
                  <a16:creationId xmlns:a16="http://schemas.microsoft.com/office/drawing/2014/main" id="{00000000-0008-0000-0A00-00007FD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Read and reviewed contract Article 1, §1.4, including but not limited to the Mandated Clauses and the Standard Terms and Conditions required in subcontract/consultant agreements.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1307</xdr:row>
          <xdr:rowOff>146050</xdr:rowOff>
        </xdr:from>
        <xdr:to>
          <xdr:col>2</xdr:col>
          <xdr:colOff>3695700</xdr:colOff>
          <xdr:row>1309</xdr:row>
          <xdr:rowOff>57150</xdr:rowOff>
        </xdr:to>
        <xdr:sp macro="" textlink="">
          <xdr:nvSpPr>
            <xdr:cNvPr id="54912" name="Check Box 640" hidden="1">
              <a:extLst>
                <a:ext uri="{63B3BB69-23CF-44E3-9099-C40C66FF867C}">
                  <a14:compatExt spid="_x0000_s54912"/>
                </a:ext>
                <a:ext uri="{FF2B5EF4-FFF2-40B4-BE49-F238E27FC236}">
                  <a16:creationId xmlns:a16="http://schemas.microsoft.com/office/drawing/2014/main" id="{00000000-0008-0000-0A00-000080D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Policies &amp; Procedures are in place to adequately monitor subcontractors/consultants.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1306</xdr:row>
          <xdr:rowOff>19050</xdr:rowOff>
        </xdr:from>
        <xdr:to>
          <xdr:col>4</xdr:col>
          <xdr:colOff>266700</xdr:colOff>
          <xdr:row>1308</xdr:row>
          <xdr:rowOff>50800</xdr:rowOff>
        </xdr:to>
        <xdr:sp macro="" textlink="">
          <xdr:nvSpPr>
            <xdr:cNvPr id="54913" name="Check Box 641" hidden="1">
              <a:extLst>
                <a:ext uri="{63B3BB69-23CF-44E3-9099-C40C66FF867C}">
                  <a14:compatExt spid="_x0000_s54913"/>
                </a:ext>
                <a:ext uri="{FF2B5EF4-FFF2-40B4-BE49-F238E27FC236}">
                  <a16:creationId xmlns:a16="http://schemas.microsoft.com/office/drawing/2014/main" id="{00000000-0008-0000-0A00-000081D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Read and reviewed contract Article 1, §1.4, including but not limited to the Mandated Clauses and the Standard Terms and Conditions required in subcontract/consultant agreements.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1307</xdr:row>
          <xdr:rowOff>146050</xdr:rowOff>
        </xdr:from>
        <xdr:to>
          <xdr:col>2</xdr:col>
          <xdr:colOff>3695700</xdr:colOff>
          <xdr:row>1309</xdr:row>
          <xdr:rowOff>57150</xdr:rowOff>
        </xdr:to>
        <xdr:sp macro="" textlink="">
          <xdr:nvSpPr>
            <xdr:cNvPr id="54914" name="Check Box 642" hidden="1">
              <a:extLst>
                <a:ext uri="{63B3BB69-23CF-44E3-9099-C40C66FF867C}">
                  <a14:compatExt spid="_x0000_s54914"/>
                </a:ext>
                <a:ext uri="{FF2B5EF4-FFF2-40B4-BE49-F238E27FC236}">
                  <a16:creationId xmlns:a16="http://schemas.microsoft.com/office/drawing/2014/main" id="{00000000-0008-0000-0A00-000082D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Policies &amp; Procedures are in place to adequately monitor subcontractors/consultants.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1306</xdr:row>
          <xdr:rowOff>19050</xdr:rowOff>
        </xdr:from>
        <xdr:to>
          <xdr:col>4</xdr:col>
          <xdr:colOff>266700</xdr:colOff>
          <xdr:row>1308</xdr:row>
          <xdr:rowOff>50800</xdr:rowOff>
        </xdr:to>
        <xdr:sp macro="" textlink="">
          <xdr:nvSpPr>
            <xdr:cNvPr id="54915" name="Check Box 643" hidden="1">
              <a:extLst>
                <a:ext uri="{63B3BB69-23CF-44E3-9099-C40C66FF867C}">
                  <a14:compatExt spid="_x0000_s54915"/>
                </a:ext>
                <a:ext uri="{FF2B5EF4-FFF2-40B4-BE49-F238E27FC236}">
                  <a16:creationId xmlns:a16="http://schemas.microsoft.com/office/drawing/2014/main" id="{00000000-0008-0000-0A00-000083D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Read and reviewed contract Article 1, §1.4, including but not limited to the Mandated Clauses and the Standard Terms and Conditions required in subcontract/consultant agreements.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1307</xdr:row>
          <xdr:rowOff>146050</xdr:rowOff>
        </xdr:from>
        <xdr:to>
          <xdr:col>2</xdr:col>
          <xdr:colOff>3695700</xdr:colOff>
          <xdr:row>1309</xdr:row>
          <xdr:rowOff>57150</xdr:rowOff>
        </xdr:to>
        <xdr:sp macro="" textlink="">
          <xdr:nvSpPr>
            <xdr:cNvPr id="54916" name="Check Box 644" hidden="1">
              <a:extLst>
                <a:ext uri="{63B3BB69-23CF-44E3-9099-C40C66FF867C}">
                  <a14:compatExt spid="_x0000_s54916"/>
                </a:ext>
                <a:ext uri="{FF2B5EF4-FFF2-40B4-BE49-F238E27FC236}">
                  <a16:creationId xmlns:a16="http://schemas.microsoft.com/office/drawing/2014/main" id="{00000000-0008-0000-0A00-000084D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Policies &amp; Procedures are in place to adequately monitor subcontractors/consultants.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1306</xdr:row>
          <xdr:rowOff>19050</xdr:rowOff>
        </xdr:from>
        <xdr:to>
          <xdr:col>4</xdr:col>
          <xdr:colOff>266700</xdr:colOff>
          <xdr:row>1308</xdr:row>
          <xdr:rowOff>50800</xdr:rowOff>
        </xdr:to>
        <xdr:sp macro="" textlink="">
          <xdr:nvSpPr>
            <xdr:cNvPr id="54917" name="Check Box 645" hidden="1">
              <a:extLst>
                <a:ext uri="{63B3BB69-23CF-44E3-9099-C40C66FF867C}">
                  <a14:compatExt spid="_x0000_s54917"/>
                </a:ext>
                <a:ext uri="{FF2B5EF4-FFF2-40B4-BE49-F238E27FC236}">
                  <a16:creationId xmlns:a16="http://schemas.microsoft.com/office/drawing/2014/main" id="{00000000-0008-0000-0A00-000085D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Read and reviewed contract Article 1, §1.4, including but not limited to the Mandated Clauses and the Standard Terms and Conditions required in subcontract/consultant agreements.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1307</xdr:row>
          <xdr:rowOff>146050</xdr:rowOff>
        </xdr:from>
        <xdr:to>
          <xdr:col>2</xdr:col>
          <xdr:colOff>3695700</xdr:colOff>
          <xdr:row>1309</xdr:row>
          <xdr:rowOff>57150</xdr:rowOff>
        </xdr:to>
        <xdr:sp macro="" textlink="">
          <xdr:nvSpPr>
            <xdr:cNvPr id="54918" name="Check Box 646" hidden="1">
              <a:extLst>
                <a:ext uri="{63B3BB69-23CF-44E3-9099-C40C66FF867C}">
                  <a14:compatExt spid="_x0000_s54918"/>
                </a:ext>
                <a:ext uri="{FF2B5EF4-FFF2-40B4-BE49-F238E27FC236}">
                  <a16:creationId xmlns:a16="http://schemas.microsoft.com/office/drawing/2014/main" id="{00000000-0008-0000-0A00-000086D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Policies &amp; Procedures are in place to adequately monitor subcontractors/consultants.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1306</xdr:row>
          <xdr:rowOff>19050</xdr:rowOff>
        </xdr:from>
        <xdr:to>
          <xdr:col>4</xdr:col>
          <xdr:colOff>266700</xdr:colOff>
          <xdr:row>1308</xdr:row>
          <xdr:rowOff>50800</xdr:rowOff>
        </xdr:to>
        <xdr:sp macro="" textlink="">
          <xdr:nvSpPr>
            <xdr:cNvPr id="54919" name="Check Box 647" hidden="1">
              <a:extLst>
                <a:ext uri="{63B3BB69-23CF-44E3-9099-C40C66FF867C}">
                  <a14:compatExt spid="_x0000_s54919"/>
                </a:ext>
                <a:ext uri="{FF2B5EF4-FFF2-40B4-BE49-F238E27FC236}">
                  <a16:creationId xmlns:a16="http://schemas.microsoft.com/office/drawing/2014/main" id="{00000000-0008-0000-0A00-000087D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Read and reviewed contract Article 1, §1.4, including but not limited to the Mandated Clauses and the Standard Terms and Conditions required in subcontract/consultant agreements.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1307</xdr:row>
          <xdr:rowOff>146050</xdr:rowOff>
        </xdr:from>
        <xdr:to>
          <xdr:col>2</xdr:col>
          <xdr:colOff>3695700</xdr:colOff>
          <xdr:row>1309</xdr:row>
          <xdr:rowOff>57150</xdr:rowOff>
        </xdr:to>
        <xdr:sp macro="" textlink="">
          <xdr:nvSpPr>
            <xdr:cNvPr id="54920" name="Check Box 648" hidden="1">
              <a:extLst>
                <a:ext uri="{63B3BB69-23CF-44E3-9099-C40C66FF867C}">
                  <a14:compatExt spid="_x0000_s54920"/>
                </a:ext>
                <a:ext uri="{FF2B5EF4-FFF2-40B4-BE49-F238E27FC236}">
                  <a16:creationId xmlns:a16="http://schemas.microsoft.com/office/drawing/2014/main" id="{00000000-0008-0000-0A00-000088D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Policies &amp; Procedures are in place to adequately monitor subcontractors/consultants.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1306</xdr:row>
          <xdr:rowOff>19050</xdr:rowOff>
        </xdr:from>
        <xdr:to>
          <xdr:col>4</xdr:col>
          <xdr:colOff>266700</xdr:colOff>
          <xdr:row>1308</xdr:row>
          <xdr:rowOff>50800</xdr:rowOff>
        </xdr:to>
        <xdr:sp macro="" textlink="">
          <xdr:nvSpPr>
            <xdr:cNvPr id="54921" name="Check Box 649" hidden="1">
              <a:extLst>
                <a:ext uri="{63B3BB69-23CF-44E3-9099-C40C66FF867C}">
                  <a14:compatExt spid="_x0000_s54921"/>
                </a:ext>
                <a:ext uri="{FF2B5EF4-FFF2-40B4-BE49-F238E27FC236}">
                  <a16:creationId xmlns:a16="http://schemas.microsoft.com/office/drawing/2014/main" id="{00000000-0008-0000-0A00-000089D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Read and reviewed contract Article 1, §1.4, including but not limited to the Mandated Clauses and the Standard Terms and Conditions required in subcontract/consultant agreements.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1307</xdr:row>
          <xdr:rowOff>146050</xdr:rowOff>
        </xdr:from>
        <xdr:to>
          <xdr:col>2</xdr:col>
          <xdr:colOff>3695700</xdr:colOff>
          <xdr:row>1309</xdr:row>
          <xdr:rowOff>57150</xdr:rowOff>
        </xdr:to>
        <xdr:sp macro="" textlink="">
          <xdr:nvSpPr>
            <xdr:cNvPr id="54922" name="Check Box 650" hidden="1">
              <a:extLst>
                <a:ext uri="{63B3BB69-23CF-44E3-9099-C40C66FF867C}">
                  <a14:compatExt spid="_x0000_s54922"/>
                </a:ext>
                <a:ext uri="{FF2B5EF4-FFF2-40B4-BE49-F238E27FC236}">
                  <a16:creationId xmlns:a16="http://schemas.microsoft.com/office/drawing/2014/main" id="{00000000-0008-0000-0A00-00008AD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Policies &amp; Procedures are in place to adequately monitor subcontractors/consultants.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1361</xdr:row>
          <xdr:rowOff>19050</xdr:rowOff>
        </xdr:from>
        <xdr:to>
          <xdr:col>4</xdr:col>
          <xdr:colOff>266700</xdr:colOff>
          <xdr:row>1363</xdr:row>
          <xdr:rowOff>50800</xdr:rowOff>
        </xdr:to>
        <xdr:sp macro="" textlink="">
          <xdr:nvSpPr>
            <xdr:cNvPr id="54923" name="Check Box 651" hidden="1">
              <a:extLst>
                <a:ext uri="{63B3BB69-23CF-44E3-9099-C40C66FF867C}">
                  <a14:compatExt spid="_x0000_s54923"/>
                </a:ext>
                <a:ext uri="{FF2B5EF4-FFF2-40B4-BE49-F238E27FC236}">
                  <a16:creationId xmlns:a16="http://schemas.microsoft.com/office/drawing/2014/main" id="{00000000-0008-0000-0A00-00008BD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Read and reviewed contract Article 1, §1.4, including but not limited to the Mandated Clauses and the Standard Terms and Conditions required in subcontract/consultant agreements.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1362</xdr:row>
          <xdr:rowOff>146050</xdr:rowOff>
        </xdr:from>
        <xdr:to>
          <xdr:col>2</xdr:col>
          <xdr:colOff>3695700</xdr:colOff>
          <xdr:row>1364</xdr:row>
          <xdr:rowOff>57150</xdr:rowOff>
        </xdr:to>
        <xdr:sp macro="" textlink="">
          <xdr:nvSpPr>
            <xdr:cNvPr id="54924" name="Check Box 652" hidden="1">
              <a:extLst>
                <a:ext uri="{63B3BB69-23CF-44E3-9099-C40C66FF867C}">
                  <a14:compatExt spid="_x0000_s54924"/>
                </a:ext>
                <a:ext uri="{FF2B5EF4-FFF2-40B4-BE49-F238E27FC236}">
                  <a16:creationId xmlns:a16="http://schemas.microsoft.com/office/drawing/2014/main" id="{00000000-0008-0000-0A00-00008CD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Policies &amp; Procedures are in place to adequately monitor subcontractors/consultants.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1361</xdr:row>
          <xdr:rowOff>19050</xdr:rowOff>
        </xdr:from>
        <xdr:to>
          <xdr:col>4</xdr:col>
          <xdr:colOff>266700</xdr:colOff>
          <xdr:row>1363</xdr:row>
          <xdr:rowOff>50800</xdr:rowOff>
        </xdr:to>
        <xdr:sp macro="" textlink="">
          <xdr:nvSpPr>
            <xdr:cNvPr id="54925" name="Check Box 653" hidden="1">
              <a:extLst>
                <a:ext uri="{63B3BB69-23CF-44E3-9099-C40C66FF867C}">
                  <a14:compatExt spid="_x0000_s54925"/>
                </a:ext>
                <a:ext uri="{FF2B5EF4-FFF2-40B4-BE49-F238E27FC236}">
                  <a16:creationId xmlns:a16="http://schemas.microsoft.com/office/drawing/2014/main" id="{00000000-0008-0000-0A00-00008DD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Read and reviewed contract Article 1, §1.4, including but not limited to the Mandated Clauses and the Standard Terms and Conditions required in subcontract/consultant agreements.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1362</xdr:row>
          <xdr:rowOff>146050</xdr:rowOff>
        </xdr:from>
        <xdr:to>
          <xdr:col>2</xdr:col>
          <xdr:colOff>3695700</xdr:colOff>
          <xdr:row>1364</xdr:row>
          <xdr:rowOff>57150</xdr:rowOff>
        </xdr:to>
        <xdr:sp macro="" textlink="">
          <xdr:nvSpPr>
            <xdr:cNvPr id="54926" name="Check Box 654" hidden="1">
              <a:extLst>
                <a:ext uri="{63B3BB69-23CF-44E3-9099-C40C66FF867C}">
                  <a14:compatExt spid="_x0000_s54926"/>
                </a:ext>
                <a:ext uri="{FF2B5EF4-FFF2-40B4-BE49-F238E27FC236}">
                  <a16:creationId xmlns:a16="http://schemas.microsoft.com/office/drawing/2014/main" id="{00000000-0008-0000-0A00-00008ED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Policies &amp; Procedures are in place to adequately monitor subcontractors/consultants.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1361</xdr:row>
          <xdr:rowOff>19050</xdr:rowOff>
        </xdr:from>
        <xdr:to>
          <xdr:col>4</xdr:col>
          <xdr:colOff>266700</xdr:colOff>
          <xdr:row>1363</xdr:row>
          <xdr:rowOff>50800</xdr:rowOff>
        </xdr:to>
        <xdr:sp macro="" textlink="">
          <xdr:nvSpPr>
            <xdr:cNvPr id="54927" name="Check Box 655" hidden="1">
              <a:extLst>
                <a:ext uri="{63B3BB69-23CF-44E3-9099-C40C66FF867C}">
                  <a14:compatExt spid="_x0000_s54927"/>
                </a:ext>
                <a:ext uri="{FF2B5EF4-FFF2-40B4-BE49-F238E27FC236}">
                  <a16:creationId xmlns:a16="http://schemas.microsoft.com/office/drawing/2014/main" id="{00000000-0008-0000-0A00-00008FD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Read and reviewed contract Article 1, §1.4, including but not limited to the Mandated Clauses and the Standard Terms and Conditions required in subcontract/consultant agreements.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1362</xdr:row>
          <xdr:rowOff>146050</xdr:rowOff>
        </xdr:from>
        <xdr:to>
          <xdr:col>2</xdr:col>
          <xdr:colOff>3695700</xdr:colOff>
          <xdr:row>1364</xdr:row>
          <xdr:rowOff>57150</xdr:rowOff>
        </xdr:to>
        <xdr:sp macro="" textlink="">
          <xdr:nvSpPr>
            <xdr:cNvPr id="54928" name="Check Box 656" hidden="1">
              <a:extLst>
                <a:ext uri="{63B3BB69-23CF-44E3-9099-C40C66FF867C}">
                  <a14:compatExt spid="_x0000_s54928"/>
                </a:ext>
                <a:ext uri="{FF2B5EF4-FFF2-40B4-BE49-F238E27FC236}">
                  <a16:creationId xmlns:a16="http://schemas.microsoft.com/office/drawing/2014/main" id="{00000000-0008-0000-0A00-000090D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Policies &amp; Procedures are in place to adequately monitor subcontractors/consultants.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1361</xdr:row>
          <xdr:rowOff>19050</xdr:rowOff>
        </xdr:from>
        <xdr:to>
          <xdr:col>4</xdr:col>
          <xdr:colOff>266700</xdr:colOff>
          <xdr:row>1363</xdr:row>
          <xdr:rowOff>50800</xdr:rowOff>
        </xdr:to>
        <xdr:sp macro="" textlink="">
          <xdr:nvSpPr>
            <xdr:cNvPr id="54929" name="Check Box 657" hidden="1">
              <a:extLst>
                <a:ext uri="{63B3BB69-23CF-44E3-9099-C40C66FF867C}">
                  <a14:compatExt spid="_x0000_s54929"/>
                </a:ext>
                <a:ext uri="{FF2B5EF4-FFF2-40B4-BE49-F238E27FC236}">
                  <a16:creationId xmlns:a16="http://schemas.microsoft.com/office/drawing/2014/main" id="{00000000-0008-0000-0A00-000091D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Read and reviewed contract Article 1, §1.4, including but not limited to the Mandated Clauses and the Standard Terms and Conditions required in subcontract/consultant agreements.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1362</xdr:row>
          <xdr:rowOff>146050</xdr:rowOff>
        </xdr:from>
        <xdr:to>
          <xdr:col>2</xdr:col>
          <xdr:colOff>3695700</xdr:colOff>
          <xdr:row>1364</xdr:row>
          <xdr:rowOff>57150</xdr:rowOff>
        </xdr:to>
        <xdr:sp macro="" textlink="">
          <xdr:nvSpPr>
            <xdr:cNvPr id="54930" name="Check Box 658" hidden="1">
              <a:extLst>
                <a:ext uri="{63B3BB69-23CF-44E3-9099-C40C66FF867C}">
                  <a14:compatExt spid="_x0000_s54930"/>
                </a:ext>
                <a:ext uri="{FF2B5EF4-FFF2-40B4-BE49-F238E27FC236}">
                  <a16:creationId xmlns:a16="http://schemas.microsoft.com/office/drawing/2014/main" id="{00000000-0008-0000-0A00-000092D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Policies &amp; Procedures are in place to adequately monitor subcontractors/consultants.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1361</xdr:row>
          <xdr:rowOff>19050</xdr:rowOff>
        </xdr:from>
        <xdr:to>
          <xdr:col>4</xdr:col>
          <xdr:colOff>266700</xdr:colOff>
          <xdr:row>1363</xdr:row>
          <xdr:rowOff>50800</xdr:rowOff>
        </xdr:to>
        <xdr:sp macro="" textlink="">
          <xdr:nvSpPr>
            <xdr:cNvPr id="54931" name="Check Box 659" hidden="1">
              <a:extLst>
                <a:ext uri="{63B3BB69-23CF-44E3-9099-C40C66FF867C}">
                  <a14:compatExt spid="_x0000_s54931"/>
                </a:ext>
                <a:ext uri="{FF2B5EF4-FFF2-40B4-BE49-F238E27FC236}">
                  <a16:creationId xmlns:a16="http://schemas.microsoft.com/office/drawing/2014/main" id="{00000000-0008-0000-0A00-000093D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Read and reviewed contract Article 1, §1.4, including but not limited to the Mandated Clauses and the Standard Terms and Conditions required in subcontract/consultant agreements.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1362</xdr:row>
          <xdr:rowOff>146050</xdr:rowOff>
        </xdr:from>
        <xdr:to>
          <xdr:col>2</xdr:col>
          <xdr:colOff>3695700</xdr:colOff>
          <xdr:row>1364</xdr:row>
          <xdr:rowOff>57150</xdr:rowOff>
        </xdr:to>
        <xdr:sp macro="" textlink="">
          <xdr:nvSpPr>
            <xdr:cNvPr id="54932" name="Check Box 660" hidden="1">
              <a:extLst>
                <a:ext uri="{63B3BB69-23CF-44E3-9099-C40C66FF867C}">
                  <a14:compatExt spid="_x0000_s54932"/>
                </a:ext>
                <a:ext uri="{FF2B5EF4-FFF2-40B4-BE49-F238E27FC236}">
                  <a16:creationId xmlns:a16="http://schemas.microsoft.com/office/drawing/2014/main" id="{00000000-0008-0000-0A00-000094D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Policies &amp; Procedures are in place to adequately monitor subcontractors/consultants.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1361</xdr:row>
          <xdr:rowOff>19050</xdr:rowOff>
        </xdr:from>
        <xdr:to>
          <xdr:col>4</xdr:col>
          <xdr:colOff>266700</xdr:colOff>
          <xdr:row>1363</xdr:row>
          <xdr:rowOff>50800</xdr:rowOff>
        </xdr:to>
        <xdr:sp macro="" textlink="">
          <xdr:nvSpPr>
            <xdr:cNvPr id="54933" name="Check Box 661" hidden="1">
              <a:extLst>
                <a:ext uri="{63B3BB69-23CF-44E3-9099-C40C66FF867C}">
                  <a14:compatExt spid="_x0000_s54933"/>
                </a:ext>
                <a:ext uri="{FF2B5EF4-FFF2-40B4-BE49-F238E27FC236}">
                  <a16:creationId xmlns:a16="http://schemas.microsoft.com/office/drawing/2014/main" id="{00000000-0008-0000-0A00-000095D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Read and reviewed contract Article 1, §1.4, including but not limited to the Mandated Clauses and the Standard Terms and Conditions required in subcontract/consultant agreements.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1362</xdr:row>
          <xdr:rowOff>146050</xdr:rowOff>
        </xdr:from>
        <xdr:to>
          <xdr:col>2</xdr:col>
          <xdr:colOff>3695700</xdr:colOff>
          <xdr:row>1364</xdr:row>
          <xdr:rowOff>57150</xdr:rowOff>
        </xdr:to>
        <xdr:sp macro="" textlink="">
          <xdr:nvSpPr>
            <xdr:cNvPr id="54934" name="Check Box 662" hidden="1">
              <a:extLst>
                <a:ext uri="{63B3BB69-23CF-44E3-9099-C40C66FF867C}">
                  <a14:compatExt spid="_x0000_s54934"/>
                </a:ext>
                <a:ext uri="{FF2B5EF4-FFF2-40B4-BE49-F238E27FC236}">
                  <a16:creationId xmlns:a16="http://schemas.microsoft.com/office/drawing/2014/main" id="{00000000-0008-0000-0A00-000096D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Policies &amp; Procedures are in place to adequately monitor subcontractors/consultants.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1361</xdr:row>
          <xdr:rowOff>19050</xdr:rowOff>
        </xdr:from>
        <xdr:to>
          <xdr:col>4</xdr:col>
          <xdr:colOff>266700</xdr:colOff>
          <xdr:row>1363</xdr:row>
          <xdr:rowOff>50800</xdr:rowOff>
        </xdr:to>
        <xdr:sp macro="" textlink="">
          <xdr:nvSpPr>
            <xdr:cNvPr id="54935" name="Check Box 663" hidden="1">
              <a:extLst>
                <a:ext uri="{63B3BB69-23CF-44E3-9099-C40C66FF867C}">
                  <a14:compatExt spid="_x0000_s54935"/>
                </a:ext>
                <a:ext uri="{FF2B5EF4-FFF2-40B4-BE49-F238E27FC236}">
                  <a16:creationId xmlns:a16="http://schemas.microsoft.com/office/drawing/2014/main" id="{00000000-0008-0000-0A00-000097D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Read and reviewed contract Article 1, §1.4, including but not limited to the Mandated Clauses and the Standard Terms and Conditions required in subcontract/consultant agreements.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1362</xdr:row>
          <xdr:rowOff>146050</xdr:rowOff>
        </xdr:from>
        <xdr:to>
          <xdr:col>2</xdr:col>
          <xdr:colOff>3695700</xdr:colOff>
          <xdr:row>1364</xdr:row>
          <xdr:rowOff>57150</xdr:rowOff>
        </xdr:to>
        <xdr:sp macro="" textlink="">
          <xdr:nvSpPr>
            <xdr:cNvPr id="54936" name="Check Box 664" hidden="1">
              <a:extLst>
                <a:ext uri="{63B3BB69-23CF-44E3-9099-C40C66FF867C}">
                  <a14:compatExt spid="_x0000_s54936"/>
                </a:ext>
                <a:ext uri="{FF2B5EF4-FFF2-40B4-BE49-F238E27FC236}">
                  <a16:creationId xmlns:a16="http://schemas.microsoft.com/office/drawing/2014/main" id="{00000000-0008-0000-0A00-000098D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Policies &amp; Procedures are in place to adequately monitor subcontractors/consultants.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1361</xdr:row>
          <xdr:rowOff>19050</xdr:rowOff>
        </xdr:from>
        <xdr:to>
          <xdr:col>4</xdr:col>
          <xdr:colOff>266700</xdr:colOff>
          <xdr:row>1363</xdr:row>
          <xdr:rowOff>50800</xdr:rowOff>
        </xdr:to>
        <xdr:sp macro="" textlink="">
          <xdr:nvSpPr>
            <xdr:cNvPr id="54937" name="Check Box 665" hidden="1">
              <a:extLst>
                <a:ext uri="{63B3BB69-23CF-44E3-9099-C40C66FF867C}">
                  <a14:compatExt spid="_x0000_s54937"/>
                </a:ext>
                <a:ext uri="{FF2B5EF4-FFF2-40B4-BE49-F238E27FC236}">
                  <a16:creationId xmlns:a16="http://schemas.microsoft.com/office/drawing/2014/main" id="{00000000-0008-0000-0A00-000099D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Read and reviewed contract Article 1, §1.4, including but not limited to the Mandated Clauses and the Standard Terms and Conditions required in subcontract/consultant agreements.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1362</xdr:row>
          <xdr:rowOff>146050</xdr:rowOff>
        </xdr:from>
        <xdr:to>
          <xdr:col>2</xdr:col>
          <xdr:colOff>3695700</xdr:colOff>
          <xdr:row>1364</xdr:row>
          <xdr:rowOff>57150</xdr:rowOff>
        </xdr:to>
        <xdr:sp macro="" textlink="">
          <xdr:nvSpPr>
            <xdr:cNvPr id="54938" name="Check Box 666" hidden="1">
              <a:extLst>
                <a:ext uri="{63B3BB69-23CF-44E3-9099-C40C66FF867C}">
                  <a14:compatExt spid="_x0000_s54938"/>
                </a:ext>
                <a:ext uri="{FF2B5EF4-FFF2-40B4-BE49-F238E27FC236}">
                  <a16:creationId xmlns:a16="http://schemas.microsoft.com/office/drawing/2014/main" id="{00000000-0008-0000-0A00-00009AD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Policies &amp; Procedures are in place to adequately monitor subcontractors/consultants.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1361</xdr:row>
          <xdr:rowOff>19050</xdr:rowOff>
        </xdr:from>
        <xdr:to>
          <xdr:col>4</xdr:col>
          <xdr:colOff>266700</xdr:colOff>
          <xdr:row>1363</xdr:row>
          <xdr:rowOff>50800</xdr:rowOff>
        </xdr:to>
        <xdr:sp macro="" textlink="">
          <xdr:nvSpPr>
            <xdr:cNvPr id="54939" name="Check Box 667" hidden="1">
              <a:extLst>
                <a:ext uri="{63B3BB69-23CF-44E3-9099-C40C66FF867C}">
                  <a14:compatExt spid="_x0000_s54939"/>
                </a:ext>
                <a:ext uri="{FF2B5EF4-FFF2-40B4-BE49-F238E27FC236}">
                  <a16:creationId xmlns:a16="http://schemas.microsoft.com/office/drawing/2014/main" id="{00000000-0008-0000-0A00-00009BD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Read and reviewed contract Article 1, §1.4, including but not limited to the Mandated Clauses and the Standard Terms and Conditions required in subcontract/consultant agreements.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1362</xdr:row>
          <xdr:rowOff>146050</xdr:rowOff>
        </xdr:from>
        <xdr:to>
          <xdr:col>2</xdr:col>
          <xdr:colOff>3695700</xdr:colOff>
          <xdr:row>1364</xdr:row>
          <xdr:rowOff>57150</xdr:rowOff>
        </xdr:to>
        <xdr:sp macro="" textlink="">
          <xdr:nvSpPr>
            <xdr:cNvPr id="54940" name="Check Box 668" hidden="1">
              <a:extLst>
                <a:ext uri="{63B3BB69-23CF-44E3-9099-C40C66FF867C}">
                  <a14:compatExt spid="_x0000_s54940"/>
                </a:ext>
                <a:ext uri="{FF2B5EF4-FFF2-40B4-BE49-F238E27FC236}">
                  <a16:creationId xmlns:a16="http://schemas.microsoft.com/office/drawing/2014/main" id="{00000000-0008-0000-0A00-00009CD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Policies &amp; Procedures are in place to adequately monitor subcontractors/consultants.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1361</xdr:row>
          <xdr:rowOff>19050</xdr:rowOff>
        </xdr:from>
        <xdr:to>
          <xdr:col>4</xdr:col>
          <xdr:colOff>266700</xdr:colOff>
          <xdr:row>1363</xdr:row>
          <xdr:rowOff>50800</xdr:rowOff>
        </xdr:to>
        <xdr:sp macro="" textlink="">
          <xdr:nvSpPr>
            <xdr:cNvPr id="54941" name="Check Box 669" hidden="1">
              <a:extLst>
                <a:ext uri="{63B3BB69-23CF-44E3-9099-C40C66FF867C}">
                  <a14:compatExt spid="_x0000_s54941"/>
                </a:ext>
                <a:ext uri="{FF2B5EF4-FFF2-40B4-BE49-F238E27FC236}">
                  <a16:creationId xmlns:a16="http://schemas.microsoft.com/office/drawing/2014/main" id="{00000000-0008-0000-0A00-00009DD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Read and reviewed contract Article 1, §1.4, including but not limited to the Mandated Clauses and the Standard Terms and Conditions required in subcontract/consultant agreements.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1362</xdr:row>
          <xdr:rowOff>146050</xdr:rowOff>
        </xdr:from>
        <xdr:to>
          <xdr:col>2</xdr:col>
          <xdr:colOff>3695700</xdr:colOff>
          <xdr:row>1364</xdr:row>
          <xdr:rowOff>57150</xdr:rowOff>
        </xdr:to>
        <xdr:sp macro="" textlink="">
          <xdr:nvSpPr>
            <xdr:cNvPr id="54942" name="Check Box 670" hidden="1">
              <a:extLst>
                <a:ext uri="{63B3BB69-23CF-44E3-9099-C40C66FF867C}">
                  <a14:compatExt spid="_x0000_s54942"/>
                </a:ext>
                <a:ext uri="{FF2B5EF4-FFF2-40B4-BE49-F238E27FC236}">
                  <a16:creationId xmlns:a16="http://schemas.microsoft.com/office/drawing/2014/main" id="{00000000-0008-0000-0A00-00009ED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Policies &amp; Procedures are in place to adequately monitor subcontractors/consultants.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1361</xdr:row>
          <xdr:rowOff>19050</xdr:rowOff>
        </xdr:from>
        <xdr:to>
          <xdr:col>4</xdr:col>
          <xdr:colOff>266700</xdr:colOff>
          <xdr:row>1363</xdr:row>
          <xdr:rowOff>50800</xdr:rowOff>
        </xdr:to>
        <xdr:sp macro="" textlink="">
          <xdr:nvSpPr>
            <xdr:cNvPr id="54943" name="Check Box 671" hidden="1">
              <a:extLst>
                <a:ext uri="{63B3BB69-23CF-44E3-9099-C40C66FF867C}">
                  <a14:compatExt spid="_x0000_s54943"/>
                </a:ext>
                <a:ext uri="{FF2B5EF4-FFF2-40B4-BE49-F238E27FC236}">
                  <a16:creationId xmlns:a16="http://schemas.microsoft.com/office/drawing/2014/main" id="{00000000-0008-0000-0A00-00009FD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Read and reviewed contract Article 1, §1.4, including but not limited to the Mandated Clauses and the Standard Terms and Conditions required in subcontract/consultant agreements.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1362</xdr:row>
          <xdr:rowOff>146050</xdr:rowOff>
        </xdr:from>
        <xdr:to>
          <xdr:col>2</xdr:col>
          <xdr:colOff>3695700</xdr:colOff>
          <xdr:row>1364</xdr:row>
          <xdr:rowOff>57150</xdr:rowOff>
        </xdr:to>
        <xdr:sp macro="" textlink="">
          <xdr:nvSpPr>
            <xdr:cNvPr id="54944" name="Check Box 672" hidden="1">
              <a:extLst>
                <a:ext uri="{63B3BB69-23CF-44E3-9099-C40C66FF867C}">
                  <a14:compatExt spid="_x0000_s54944"/>
                </a:ext>
                <a:ext uri="{FF2B5EF4-FFF2-40B4-BE49-F238E27FC236}">
                  <a16:creationId xmlns:a16="http://schemas.microsoft.com/office/drawing/2014/main" id="{00000000-0008-0000-0A00-0000A0D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Policies &amp; Procedures are in place to adequately monitor subcontractors/consultants.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1361</xdr:row>
          <xdr:rowOff>19050</xdr:rowOff>
        </xdr:from>
        <xdr:to>
          <xdr:col>4</xdr:col>
          <xdr:colOff>266700</xdr:colOff>
          <xdr:row>1363</xdr:row>
          <xdr:rowOff>50800</xdr:rowOff>
        </xdr:to>
        <xdr:sp macro="" textlink="">
          <xdr:nvSpPr>
            <xdr:cNvPr id="54945" name="Check Box 673" hidden="1">
              <a:extLst>
                <a:ext uri="{63B3BB69-23CF-44E3-9099-C40C66FF867C}">
                  <a14:compatExt spid="_x0000_s54945"/>
                </a:ext>
                <a:ext uri="{FF2B5EF4-FFF2-40B4-BE49-F238E27FC236}">
                  <a16:creationId xmlns:a16="http://schemas.microsoft.com/office/drawing/2014/main" id="{00000000-0008-0000-0A00-0000A1D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Read and reviewed contract Article 1, §1.4, including but not limited to the Mandated Clauses and the Standard Terms and Conditions required in subcontract/consultant agreements.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1362</xdr:row>
          <xdr:rowOff>146050</xdr:rowOff>
        </xdr:from>
        <xdr:to>
          <xdr:col>2</xdr:col>
          <xdr:colOff>3695700</xdr:colOff>
          <xdr:row>1364</xdr:row>
          <xdr:rowOff>57150</xdr:rowOff>
        </xdr:to>
        <xdr:sp macro="" textlink="">
          <xdr:nvSpPr>
            <xdr:cNvPr id="54946" name="Check Box 674" hidden="1">
              <a:extLst>
                <a:ext uri="{63B3BB69-23CF-44E3-9099-C40C66FF867C}">
                  <a14:compatExt spid="_x0000_s54946"/>
                </a:ext>
                <a:ext uri="{FF2B5EF4-FFF2-40B4-BE49-F238E27FC236}">
                  <a16:creationId xmlns:a16="http://schemas.microsoft.com/office/drawing/2014/main" id="{00000000-0008-0000-0A00-0000A2D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Policies &amp; Procedures are in place to adequately monitor subcontractors/consultants.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1361</xdr:row>
          <xdr:rowOff>19050</xdr:rowOff>
        </xdr:from>
        <xdr:to>
          <xdr:col>4</xdr:col>
          <xdr:colOff>266700</xdr:colOff>
          <xdr:row>1363</xdr:row>
          <xdr:rowOff>50800</xdr:rowOff>
        </xdr:to>
        <xdr:sp macro="" textlink="">
          <xdr:nvSpPr>
            <xdr:cNvPr id="54947" name="Check Box 675" hidden="1">
              <a:extLst>
                <a:ext uri="{63B3BB69-23CF-44E3-9099-C40C66FF867C}">
                  <a14:compatExt spid="_x0000_s54947"/>
                </a:ext>
                <a:ext uri="{FF2B5EF4-FFF2-40B4-BE49-F238E27FC236}">
                  <a16:creationId xmlns:a16="http://schemas.microsoft.com/office/drawing/2014/main" id="{00000000-0008-0000-0A00-0000A3D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Read and reviewed contract Article 1, §1.4, including but not limited to the Mandated Clauses and the Standard Terms and Conditions required in subcontract/consultant agreements.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1362</xdr:row>
          <xdr:rowOff>146050</xdr:rowOff>
        </xdr:from>
        <xdr:to>
          <xdr:col>2</xdr:col>
          <xdr:colOff>3695700</xdr:colOff>
          <xdr:row>1364</xdr:row>
          <xdr:rowOff>57150</xdr:rowOff>
        </xdr:to>
        <xdr:sp macro="" textlink="">
          <xdr:nvSpPr>
            <xdr:cNvPr id="54948" name="Check Box 676" hidden="1">
              <a:extLst>
                <a:ext uri="{63B3BB69-23CF-44E3-9099-C40C66FF867C}">
                  <a14:compatExt spid="_x0000_s54948"/>
                </a:ext>
                <a:ext uri="{FF2B5EF4-FFF2-40B4-BE49-F238E27FC236}">
                  <a16:creationId xmlns:a16="http://schemas.microsoft.com/office/drawing/2014/main" id="{00000000-0008-0000-0A00-0000A4D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Policies &amp; Procedures are in place to adequately monitor subcontractors/consultants.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1361</xdr:row>
          <xdr:rowOff>19050</xdr:rowOff>
        </xdr:from>
        <xdr:to>
          <xdr:col>4</xdr:col>
          <xdr:colOff>266700</xdr:colOff>
          <xdr:row>1363</xdr:row>
          <xdr:rowOff>50800</xdr:rowOff>
        </xdr:to>
        <xdr:sp macro="" textlink="">
          <xdr:nvSpPr>
            <xdr:cNvPr id="54949" name="Check Box 677" hidden="1">
              <a:extLst>
                <a:ext uri="{63B3BB69-23CF-44E3-9099-C40C66FF867C}">
                  <a14:compatExt spid="_x0000_s54949"/>
                </a:ext>
                <a:ext uri="{FF2B5EF4-FFF2-40B4-BE49-F238E27FC236}">
                  <a16:creationId xmlns:a16="http://schemas.microsoft.com/office/drawing/2014/main" id="{00000000-0008-0000-0A00-0000A5D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Read and reviewed contract Article 1, §1.4, including but not limited to the Mandated Clauses and the Standard Terms and Conditions required in subcontract/consultant agreements.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1362</xdr:row>
          <xdr:rowOff>146050</xdr:rowOff>
        </xdr:from>
        <xdr:to>
          <xdr:col>2</xdr:col>
          <xdr:colOff>3695700</xdr:colOff>
          <xdr:row>1364</xdr:row>
          <xdr:rowOff>57150</xdr:rowOff>
        </xdr:to>
        <xdr:sp macro="" textlink="">
          <xdr:nvSpPr>
            <xdr:cNvPr id="54950" name="Check Box 678" hidden="1">
              <a:extLst>
                <a:ext uri="{63B3BB69-23CF-44E3-9099-C40C66FF867C}">
                  <a14:compatExt spid="_x0000_s54950"/>
                </a:ext>
                <a:ext uri="{FF2B5EF4-FFF2-40B4-BE49-F238E27FC236}">
                  <a16:creationId xmlns:a16="http://schemas.microsoft.com/office/drawing/2014/main" id="{00000000-0008-0000-0A00-0000A6D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Policies &amp; Procedures are in place to adequately monitor subcontractors/consultants.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1361</xdr:row>
          <xdr:rowOff>19050</xdr:rowOff>
        </xdr:from>
        <xdr:to>
          <xdr:col>4</xdr:col>
          <xdr:colOff>266700</xdr:colOff>
          <xdr:row>1363</xdr:row>
          <xdr:rowOff>50800</xdr:rowOff>
        </xdr:to>
        <xdr:sp macro="" textlink="">
          <xdr:nvSpPr>
            <xdr:cNvPr id="54951" name="Check Box 679" hidden="1">
              <a:extLst>
                <a:ext uri="{63B3BB69-23CF-44E3-9099-C40C66FF867C}">
                  <a14:compatExt spid="_x0000_s54951"/>
                </a:ext>
                <a:ext uri="{FF2B5EF4-FFF2-40B4-BE49-F238E27FC236}">
                  <a16:creationId xmlns:a16="http://schemas.microsoft.com/office/drawing/2014/main" id="{00000000-0008-0000-0A00-0000A7D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Read and reviewed contract Article 1, §1.4, including but not limited to the Mandated Clauses and the Standard Terms and Conditions required in subcontract/consultant agreements.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1362</xdr:row>
          <xdr:rowOff>146050</xdr:rowOff>
        </xdr:from>
        <xdr:to>
          <xdr:col>2</xdr:col>
          <xdr:colOff>3695700</xdr:colOff>
          <xdr:row>1364</xdr:row>
          <xdr:rowOff>57150</xdr:rowOff>
        </xdr:to>
        <xdr:sp macro="" textlink="">
          <xdr:nvSpPr>
            <xdr:cNvPr id="54952" name="Check Box 680" hidden="1">
              <a:extLst>
                <a:ext uri="{63B3BB69-23CF-44E3-9099-C40C66FF867C}">
                  <a14:compatExt spid="_x0000_s54952"/>
                </a:ext>
                <a:ext uri="{FF2B5EF4-FFF2-40B4-BE49-F238E27FC236}">
                  <a16:creationId xmlns:a16="http://schemas.microsoft.com/office/drawing/2014/main" id="{00000000-0008-0000-0A00-0000A8D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Policies &amp; Procedures are in place to adequately monitor subcontractors/consultants.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1361</xdr:row>
          <xdr:rowOff>19050</xdr:rowOff>
        </xdr:from>
        <xdr:to>
          <xdr:col>4</xdr:col>
          <xdr:colOff>266700</xdr:colOff>
          <xdr:row>1363</xdr:row>
          <xdr:rowOff>50800</xdr:rowOff>
        </xdr:to>
        <xdr:sp macro="" textlink="">
          <xdr:nvSpPr>
            <xdr:cNvPr id="54953" name="Check Box 681" hidden="1">
              <a:extLst>
                <a:ext uri="{63B3BB69-23CF-44E3-9099-C40C66FF867C}">
                  <a14:compatExt spid="_x0000_s54953"/>
                </a:ext>
                <a:ext uri="{FF2B5EF4-FFF2-40B4-BE49-F238E27FC236}">
                  <a16:creationId xmlns:a16="http://schemas.microsoft.com/office/drawing/2014/main" id="{00000000-0008-0000-0A00-0000A9D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Read and reviewed contract Article 1, §1.4, including but not limited to the Mandated Clauses and the Standard Terms and Conditions required in subcontract/consultant agreements.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1362</xdr:row>
          <xdr:rowOff>146050</xdr:rowOff>
        </xdr:from>
        <xdr:to>
          <xdr:col>2</xdr:col>
          <xdr:colOff>3695700</xdr:colOff>
          <xdr:row>1364</xdr:row>
          <xdr:rowOff>57150</xdr:rowOff>
        </xdr:to>
        <xdr:sp macro="" textlink="">
          <xdr:nvSpPr>
            <xdr:cNvPr id="54954" name="Check Box 682" hidden="1">
              <a:extLst>
                <a:ext uri="{63B3BB69-23CF-44E3-9099-C40C66FF867C}">
                  <a14:compatExt spid="_x0000_s54954"/>
                </a:ext>
                <a:ext uri="{FF2B5EF4-FFF2-40B4-BE49-F238E27FC236}">
                  <a16:creationId xmlns:a16="http://schemas.microsoft.com/office/drawing/2014/main" id="{00000000-0008-0000-0A00-0000AAD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Policies &amp; Procedures are in place to adequately monitor subcontractors/consultants.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1361</xdr:row>
          <xdr:rowOff>19050</xdr:rowOff>
        </xdr:from>
        <xdr:to>
          <xdr:col>4</xdr:col>
          <xdr:colOff>266700</xdr:colOff>
          <xdr:row>1363</xdr:row>
          <xdr:rowOff>50800</xdr:rowOff>
        </xdr:to>
        <xdr:sp macro="" textlink="">
          <xdr:nvSpPr>
            <xdr:cNvPr id="54955" name="Check Box 683" hidden="1">
              <a:extLst>
                <a:ext uri="{63B3BB69-23CF-44E3-9099-C40C66FF867C}">
                  <a14:compatExt spid="_x0000_s54955"/>
                </a:ext>
                <a:ext uri="{FF2B5EF4-FFF2-40B4-BE49-F238E27FC236}">
                  <a16:creationId xmlns:a16="http://schemas.microsoft.com/office/drawing/2014/main" id="{00000000-0008-0000-0A00-0000ABD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Read and reviewed contract Article 1, §1.4, including but not limited to the Mandated Clauses and the Standard Terms and Conditions required in subcontract/consultant agreements.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1362</xdr:row>
          <xdr:rowOff>146050</xdr:rowOff>
        </xdr:from>
        <xdr:to>
          <xdr:col>2</xdr:col>
          <xdr:colOff>3695700</xdr:colOff>
          <xdr:row>1364</xdr:row>
          <xdr:rowOff>57150</xdr:rowOff>
        </xdr:to>
        <xdr:sp macro="" textlink="">
          <xdr:nvSpPr>
            <xdr:cNvPr id="54956" name="Check Box 684" hidden="1">
              <a:extLst>
                <a:ext uri="{63B3BB69-23CF-44E3-9099-C40C66FF867C}">
                  <a14:compatExt spid="_x0000_s54956"/>
                </a:ext>
                <a:ext uri="{FF2B5EF4-FFF2-40B4-BE49-F238E27FC236}">
                  <a16:creationId xmlns:a16="http://schemas.microsoft.com/office/drawing/2014/main" id="{00000000-0008-0000-0A00-0000ACD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Policies &amp; Procedures are in place to adequately monitor subcontractors/consultants.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1361</xdr:row>
          <xdr:rowOff>19050</xdr:rowOff>
        </xdr:from>
        <xdr:to>
          <xdr:col>4</xdr:col>
          <xdr:colOff>266700</xdr:colOff>
          <xdr:row>1363</xdr:row>
          <xdr:rowOff>50800</xdr:rowOff>
        </xdr:to>
        <xdr:sp macro="" textlink="">
          <xdr:nvSpPr>
            <xdr:cNvPr id="54957" name="Check Box 685" hidden="1">
              <a:extLst>
                <a:ext uri="{63B3BB69-23CF-44E3-9099-C40C66FF867C}">
                  <a14:compatExt spid="_x0000_s54957"/>
                </a:ext>
                <a:ext uri="{FF2B5EF4-FFF2-40B4-BE49-F238E27FC236}">
                  <a16:creationId xmlns:a16="http://schemas.microsoft.com/office/drawing/2014/main" id="{00000000-0008-0000-0A00-0000ADD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Read and reviewed contract Article 1, §1.4, including but not limited to the Mandated Clauses and the Standard Terms and Conditions required in subcontract/consultant agreements.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1362</xdr:row>
          <xdr:rowOff>146050</xdr:rowOff>
        </xdr:from>
        <xdr:to>
          <xdr:col>2</xdr:col>
          <xdr:colOff>3695700</xdr:colOff>
          <xdr:row>1364</xdr:row>
          <xdr:rowOff>57150</xdr:rowOff>
        </xdr:to>
        <xdr:sp macro="" textlink="">
          <xdr:nvSpPr>
            <xdr:cNvPr id="54958" name="Check Box 686" hidden="1">
              <a:extLst>
                <a:ext uri="{63B3BB69-23CF-44E3-9099-C40C66FF867C}">
                  <a14:compatExt spid="_x0000_s54958"/>
                </a:ext>
                <a:ext uri="{FF2B5EF4-FFF2-40B4-BE49-F238E27FC236}">
                  <a16:creationId xmlns:a16="http://schemas.microsoft.com/office/drawing/2014/main" id="{00000000-0008-0000-0A00-0000AED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Policies &amp; Procedures are in place to adequately monitor subcontractors/consultants.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1361</xdr:row>
          <xdr:rowOff>19050</xdr:rowOff>
        </xdr:from>
        <xdr:to>
          <xdr:col>4</xdr:col>
          <xdr:colOff>266700</xdr:colOff>
          <xdr:row>1363</xdr:row>
          <xdr:rowOff>50800</xdr:rowOff>
        </xdr:to>
        <xdr:sp macro="" textlink="">
          <xdr:nvSpPr>
            <xdr:cNvPr id="54959" name="Check Box 687" hidden="1">
              <a:extLst>
                <a:ext uri="{63B3BB69-23CF-44E3-9099-C40C66FF867C}">
                  <a14:compatExt spid="_x0000_s54959"/>
                </a:ext>
                <a:ext uri="{FF2B5EF4-FFF2-40B4-BE49-F238E27FC236}">
                  <a16:creationId xmlns:a16="http://schemas.microsoft.com/office/drawing/2014/main" id="{00000000-0008-0000-0A00-0000AFD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Read and reviewed contract Article 1, §1.4, including but not limited to the Mandated Clauses and the Standard Terms and Conditions required in subcontract/consultant agreements.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1362</xdr:row>
          <xdr:rowOff>146050</xdr:rowOff>
        </xdr:from>
        <xdr:to>
          <xdr:col>2</xdr:col>
          <xdr:colOff>3695700</xdr:colOff>
          <xdr:row>1364</xdr:row>
          <xdr:rowOff>57150</xdr:rowOff>
        </xdr:to>
        <xdr:sp macro="" textlink="">
          <xdr:nvSpPr>
            <xdr:cNvPr id="54960" name="Check Box 688" hidden="1">
              <a:extLst>
                <a:ext uri="{63B3BB69-23CF-44E3-9099-C40C66FF867C}">
                  <a14:compatExt spid="_x0000_s54960"/>
                </a:ext>
                <a:ext uri="{FF2B5EF4-FFF2-40B4-BE49-F238E27FC236}">
                  <a16:creationId xmlns:a16="http://schemas.microsoft.com/office/drawing/2014/main" id="{00000000-0008-0000-0A00-0000B0D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Policies &amp; Procedures are in place to adequately monitor subcontractors/consultants.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1361</xdr:row>
          <xdr:rowOff>19050</xdr:rowOff>
        </xdr:from>
        <xdr:to>
          <xdr:col>4</xdr:col>
          <xdr:colOff>266700</xdr:colOff>
          <xdr:row>1363</xdr:row>
          <xdr:rowOff>50800</xdr:rowOff>
        </xdr:to>
        <xdr:sp macro="" textlink="">
          <xdr:nvSpPr>
            <xdr:cNvPr id="54961" name="Check Box 689" hidden="1">
              <a:extLst>
                <a:ext uri="{63B3BB69-23CF-44E3-9099-C40C66FF867C}">
                  <a14:compatExt spid="_x0000_s54961"/>
                </a:ext>
                <a:ext uri="{FF2B5EF4-FFF2-40B4-BE49-F238E27FC236}">
                  <a16:creationId xmlns:a16="http://schemas.microsoft.com/office/drawing/2014/main" id="{00000000-0008-0000-0A00-0000B1D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Read and reviewed contract Article 1, §1.4, including but not limited to the Mandated Clauses and the Standard Terms and Conditions required in subcontract/consultant agreements.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1362</xdr:row>
          <xdr:rowOff>146050</xdr:rowOff>
        </xdr:from>
        <xdr:to>
          <xdr:col>2</xdr:col>
          <xdr:colOff>3695700</xdr:colOff>
          <xdr:row>1364</xdr:row>
          <xdr:rowOff>57150</xdr:rowOff>
        </xdr:to>
        <xdr:sp macro="" textlink="">
          <xdr:nvSpPr>
            <xdr:cNvPr id="54962" name="Check Box 690" hidden="1">
              <a:extLst>
                <a:ext uri="{63B3BB69-23CF-44E3-9099-C40C66FF867C}">
                  <a14:compatExt spid="_x0000_s54962"/>
                </a:ext>
                <a:ext uri="{FF2B5EF4-FFF2-40B4-BE49-F238E27FC236}">
                  <a16:creationId xmlns:a16="http://schemas.microsoft.com/office/drawing/2014/main" id="{00000000-0008-0000-0A00-0000B2D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Policies &amp; Procedures are in place to adequately monitor subcontractors/consultants.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1361</xdr:row>
          <xdr:rowOff>19050</xdr:rowOff>
        </xdr:from>
        <xdr:to>
          <xdr:col>4</xdr:col>
          <xdr:colOff>266700</xdr:colOff>
          <xdr:row>1363</xdr:row>
          <xdr:rowOff>50800</xdr:rowOff>
        </xdr:to>
        <xdr:sp macro="" textlink="">
          <xdr:nvSpPr>
            <xdr:cNvPr id="54963" name="Check Box 691" hidden="1">
              <a:extLst>
                <a:ext uri="{63B3BB69-23CF-44E3-9099-C40C66FF867C}">
                  <a14:compatExt spid="_x0000_s54963"/>
                </a:ext>
                <a:ext uri="{FF2B5EF4-FFF2-40B4-BE49-F238E27FC236}">
                  <a16:creationId xmlns:a16="http://schemas.microsoft.com/office/drawing/2014/main" id="{00000000-0008-0000-0A00-0000B3D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Read and reviewed contract Article 1, §1.4, including but not limited to the Mandated Clauses and the Standard Terms and Conditions required in subcontract/consultant agreements.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1362</xdr:row>
          <xdr:rowOff>146050</xdr:rowOff>
        </xdr:from>
        <xdr:to>
          <xdr:col>2</xdr:col>
          <xdr:colOff>3695700</xdr:colOff>
          <xdr:row>1364</xdr:row>
          <xdr:rowOff>57150</xdr:rowOff>
        </xdr:to>
        <xdr:sp macro="" textlink="">
          <xdr:nvSpPr>
            <xdr:cNvPr id="54964" name="Check Box 692" hidden="1">
              <a:extLst>
                <a:ext uri="{63B3BB69-23CF-44E3-9099-C40C66FF867C}">
                  <a14:compatExt spid="_x0000_s54964"/>
                </a:ext>
                <a:ext uri="{FF2B5EF4-FFF2-40B4-BE49-F238E27FC236}">
                  <a16:creationId xmlns:a16="http://schemas.microsoft.com/office/drawing/2014/main" id="{00000000-0008-0000-0A00-0000B4D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Policies &amp; Procedures are in place to adequately monitor subcontractors/consultants.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1361</xdr:row>
          <xdr:rowOff>19050</xdr:rowOff>
        </xdr:from>
        <xdr:to>
          <xdr:col>4</xdr:col>
          <xdr:colOff>266700</xdr:colOff>
          <xdr:row>1363</xdr:row>
          <xdr:rowOff>50800</xdr:rowOff>
        </xdr:to>
        <xdr:sp macro="" textlink="">
          <xdr:nvSpPr>
            <xdr:cNvPr id="54965" name="Check Box 693" hidden="1">
              <a:extLst>
                <a:ext uri="{63B3BB69-23CF-44E3-9099-C40C66FF867C}">
                  <a14:compatExt spid="_x0000_s54965"/>
                </a:ext>
                <a:ext uri="{FF2B5EF4-FFF2-40B4-BE49-F238E27FC236}">
                  <a16:creationId xmlns:a16="http://schemas.microsoft.com/office/drawing/2014/main" id="{00000000-0008-0000-0A00-0000B5D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Read and reviewed contract Article 1, §1.4, including but not limited to the Mandated Clauses and the Standard Terms and Conditions required in subcontract/consultant agreements.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1362</xdr:row>
          <xdr:rowOff>146050</xdr:rowOff>
        </xdr:from>
        <xdr:to>
          <xdr:col>2</xdr:col>
          <xdr:colOff>3695700</xdr:colOff>
          <xdr:row>1364</xdr:row>
          <xdr:rowOff>57150</xdr:rowOff>
        </xdr:to>
        <xdr:sp macro="" textlink="">
          <xdr:nvSpPr>
            <xdr:cNvPr id="54966" name="Check Box 694" hidden="1">
              <a:extLst>
                <a:ext uri="{63B3BB69-23CF-44E3-9099-C40C66FF867C}">
                  <a14:compatExt spid="_x0000_s54966"/>
                </a:ext>
                <a:ext uri="{FF2B5EF4-FFF2-40B4-BE49-F238E27FC236}">
                  <a16:creationId xmlns:a16="http://schemas.microsoft.com/office/drawing/2014/main" id="{00000000-0008-0000-0A00-0000B6D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Policies &amp; Procedures are in place to adequately monitor subcontractors/consultants.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1361</xdr:row>
          <xdr:rowOff>19050</xdr:rowOff>
        </xdr:from>
        <xdr:to>
          <xdr:col>4</xdr:col>
          <xdr:colOff>266700</xdr:colOff>
          <xdr:row>1363</xdr:row>
          <xdr:rowOff>50800</xdr:rowOff>
        </xdr:to>
        <xdr:sp macro="" textlink="">
          <xdr:nvSpPr>
            <xdr:cNvPr id="54967" name="Check Box 695" hidden="1">
              <a:extLst>
                <a:ext uri="{63B3BB69-23CF-44E3-9099-C40C66FF867C}">
                  <a14:compatExt spid="_x0000_s54967"/>
                </a:ext>
                <a:ext uri="{FF2B5EF4-FFF2-40B4-BE49-F238E27FC236}">
                  <a16:creationId xmlns:a16="http://schemas.microsoft.com/office/drawing/2014/main" id="{00000000-0008-0000-0A00-0000B7D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Read and reviewed contract Article 1, §1.4, including but not limited to the Mandated Clauses and the Standard Terms and Conditions required in subcontract/consultant agreements.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1362</xdr:row>
          <xdr:rowOff>146050</xdr:rowOff>
        </xdr:from>
        <xdr:to>
          <xdr:col>2</xdr:col>
          <xdr:colOff>3695700</xdr:colOff>
          <xdr:row>1364</xdr:row>
          <xdr:rowOff>57150</xdr:rowOff>
        </xdr:to>
        <xdr:sp macro="" textlink="">
          <xdr:nvSpPr>
            <xdr:cNvPr id="54968" name="Check Box 696" hidden="1">
              <a:extLst>
                <a:ext uri="{63B3BB69-23CF-44E3-9099-C40C66FF867C}">
                  <a14:compatExt spid="_x0000_s54968"/>
                </a:ext>
                <a:ext uri="{FF2B5EF4-FFF2-40B4-BE49-F238E27FC236}">
                  <a16:creationId xmlns:a16="http://schemas.microsoft.com/office/drawing/2014/main" id="{00000000-0008-0000-0A00-0000B8D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Policies &amp; Procedures are in place to adequately monitor subcontractors/consultants.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1361</xdr:row>
          <xdr:rowOff>19050</xdr:rowOff>
        </xdr:from>
        <xdr:to>
          <xdr:col>4</xdr:col>
          <xdr:colOff>266700</xdr:colOff>
          <xdr:row>1363</xdr:row>
          <xdr:rowOff>50800</xdr:rowOff>
        </xdr:to>
        <xdr:sp macro="" textlink="">
          <xdr:nvSpPr>
            <xdr:cNvPr id="54969" name="Check Box 697" hidden="1">
              <a:extLst>
                <a:ext uri="{63B3BB69-23CF-44E3-9099-C40C66FF867C}">
                  <a14:compatExt spid="_x0000_s54969"/>
                </a:ext>
                <a:ext uri="{FF2B5EF4-FFF2-40B4-BE49-F238E27FC236}">
                  <a16:creationId xmlns:a16="http://schemas.microsoft.com/office/drawing/2014/main" id="{00000000-0008-0000-0A00-0000B9D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Read and reviewed contract Article 1, §1.4, including but not limited to the Mandated Clauses and the Standard Terms and Conditions required in subcontract/consultant agreements.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1362</xdr:row>
          <xdr:rowOff>146050</xdr:rowOff>
        </xdr:from>
        <xdr:to>
          <xdr:col>2</xdr:col>
          <xdr:colOff>3695700</xdr:colOff>
          <xdr:row>1364</xdr:row>
          <xdr:rowOff>57150</xdr:rowOff>
        </xdr:to>
        <xdr:sp macro="" textlink="">
          <xdr:nvSpPr>
            <xdr:cNvPr id="54970" name="Check Box 698" hidden="1">
              <a:extLst>
                <a:ext uri="{63B3BB69-23CF-44E3-9099-C40C66FF867C}">
                  <a14:compatExt spid="_x0000_s54970"/>
                </a:ext>
                <a:ext uri="{FF2B5EF4-FFF2-40B4-BE49-F238E27FC236}">
                  <a16:creationId xmlns:a16="http://schemas.microsoft.com/office/drawing/2014/main" id="{00000000-0008-0000-0A00-0000BAD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Policies &amp; Procedures are in place to adequately monitor subcontractors/consultants.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1416</xdr:row>
          <xdr:rowOff>19050</xdr:rowOff>
        </xdr:from>
        <xdr:to>
          <xdr:col>4</xdr:col>
          <xdr:colOff>266700</xdr:colOff>
          <xdr:row>1418</xdr:row>
          <xdr:rowOff>50800</xdr:rowOff>
        </xdr:to>
        <xdr:sp macro="" textlink="">
          <xdr:nvSpPr>
            <xdr:cNvPr id="54971" name="Check Box 699" hidden="1">
              <a:extLst>
                <a:ext uri="{63B3BB69-23CF-44E3-9099-C40C66FF867C}">
                  <a14:compatExt spid="_x0000_s54971"/>
                </a:ext>
                <a:ext uri="{FF2B5EF4-FFF2-40B4-BE49-F238E27FC236}">
                  <a16:creationId xmlns:a16="http://schemas.microsoft.com/office/drawing/2014/main" id="{00000000-0008-0000-0A00-0000BBD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Read and reviewed contract Article 1, §1.4, including but not limited to the Mandated Clauses and the Standard Terms and Conditions required in subcontract/consultant agreements.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1417</xdr:row>
          <xdr:rowOff>146050</xdr:rowOff>
        </xdr:from>
        <xdr:to>
          <xdr:col>2</xdr:col>
          <xdr:colOff>3695700</xdr:colOff>
          <xdr:row>1419</xdr:row>
          <xdr:rowOff>57150</xdr:rowOff>
        </xdr:to>
        <xdr:sp macro="" textlink="">
          <xdr:nvSpPr>
            <xdr:cNvPr id="54972" name="Check Box 700" hidden="1">
              <a:extLst>
                <a:ext uri="{63B3BB69-23CF-44E3-9099-C40C66FF867C}">
                  <a14:compatExt spid="_x0000_s54972"/>
                </a:ext>
                <a:ext uri="{FF2B5EF4-FFF2-40B4-BE49-F238E27FC236}">
                  <a16:creationId xmlns:a16="http://schemas.microsoft.com/office/drawing/2014/main" id="{00000000-0008-0000-0A00-0000BCD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Policies &amp; Procedures are in place to adequately monitor subcontractors/consultants.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1416</xdr:row>
          <xdr:rowOff>19050</xdr:rowOff>
        </xdr:from>
        <xdr:to>
          <xdr:col>4</xdr:col>
          <xdr:colOff>266700</xdr:colOff>
          <xdr:row>1418</xdr:row>
          <xdr:rowOff>50800</xdr:rowOff>
        </xdr:to>
        <xdr:sp macro="" textlink="">
          <xdr:nvSpPr>
            <xdr:cNvPr id="54973" name="Check Box 701" hidden="1">
              <a:extLst>
                <a:ext uri="{63B3BB69-23CF-44E3-9099-C40C66FF867C}">
                  <a14:compatExt spid="_x0000_s54973"/>
                </a:ext>
                <a:ext uri="{FF2B5EF4-FFF2-40B4-BE49-F238E27FC236}">
                  <a16:creationId xmlns:a16="http://schemas.microsoft.com/office/drawing/2014/main" id="{00000000-0008-0000-0A00-0000BDD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Read and reviewed contract Article 1, §1.4, including but not limited to the Mandated Clauses and the Standard Terms and Conditions required in subcontract/consultant agreements.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1417</xdr:row>
          <xdr:rowOff>146050</xdr:rowOff>
        </xdr:from>
        <xdr:to>
          <xdr:col>2</xdr:col>
          <xdr:colOff>3695700</xdr:colOff>
          <xdr:row>1419</xdr:row>
          <xdr:rowOff>57150</xdr:rowOff>
        </xdr:to>
        <xdr:sp macro="" textlink="">
          <xdr:nvSpPr>
            <xdr:cNvPr id="54974" name="Check Box 702" hidden="1">
              <a:extLst>
                <a:ext uri="{63B3BB69-23CF-44E3-9099-C40C66FF867C}">
                  <a14:compatExt spid="_x0000_s54974"/>
                </a:ext>
                <a:ext uri="{FF2B5EF4-FFF2-40B4-BE49-F238E27FC236}">
                  <a16:creationId xmlns:a16="http://schemas.microsoft.com/office/drawing/2014/main" id="{00000000-0008-0000-0A00-0000BED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Policies &amp; Procedures are in place to adequately monitor subcontractors/consultants.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1416</xdr:row>
          <xdr:rowOff>19050</xdr:rowOff>
        </xdr:from>
        <xdr:to>
          <xdr:col>4</xdr:col>
          <xdr:colOff>266700</xdr:colOff>
          <xdr:row>1418</xdr:row>
          <xdr:rowOff>50800</xdr:rowOff>
        </xdr:to>
        <xdr:sp macro="" textlink="">
          <xdr:nvSpPr>
            <xdr:cNvPr id="54975" name="Check Box 703" hidden="1">
              <a:extLst>
                <a:ext uri="{63B3BB69-23CF-44E3-9099-C40C66FF867C}">
                  <a14:compatExt spid="_x0000_s54975"/>
                </a:ext>
                <a:ext uri="{FF2B5EF4-FFF2-40B4-BE49-F238E27FC236}">
                  <a16:creationId xmlns:a16="http://schemas.microsoft.com/office/drawing/2014/main" id="{00000000-0008-0000-0A00-0000BFD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Read and reviewed contract Article 1, §1.4, including but not limited to the Mandated Clauses and the Standard Terms and Conditions required in subcontract/consultant agreements.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1417</xdr:row>
          <xdr:rowOff>146050</xdr:rowOff>
        </xdr:from>
        <xdr:to>
          <xdr:col>2</xdr:col>
          <xdr:colOff>3695700</xdr:colOff>
          <xdr:row>1419</xdr:row>
          <xdr:rowOff>57150</xdr:rowOff>
        </xdr:to>
        <xdr:sp macro="" textlink="">
          <xdr:nvSpPr>
            <xdr:cNvPr id="54976" name="Check Box 704" hidden="1">
              <a:extLst>
                <a:ext uri="{63B3BB69-23CF-44E3-9099-C40C66FF867C}">
                  <a14:compatExt spid="_x0000_s54976"/>
                </a:ext>
                <a:ext uri="{FF2B5EF4-FFF2-40B4-BE49-F238E27FC236}">
                  <a16:creationId xmlns:a16="http://schemas.microsoft.com/office/drawing/2014/main" id="{00000000-0008-0000-0A00-0000C0D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Policies &amp; Procedures are in place to adequately monitor subcontractors/consultants.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1416</xdr:row>
          <xdr:rowOff>19050</xdr:rowOff>
        </xdr:from>
        <xdr:to>
          <xdr:col>4</xdr:col>
          <xdr:colOff>266700</xdr:colOff>
          <xdr:row>1418</xdr:row>
          <xdr:rowOff>50800</xdr:rowOff>
        </xdr:to>
        <xdr:sp macro="" textlink="">
          <xdr:nvSpPr>
            <xdr:cNvPr id="54977" name="Check Box 705" hidden="1">
              <a:extLst>
                <a:ext uri="{63B3BB69-23CF-44E3-9099-C40C66FF867C}">
                  <a14:compatExt spid="_x0000_s54977"/>
                </a:ext>
                <a:ext uri="{FF2B5EF4-FFF2-40B4-BE49-F238E27FC236}">
                  <a16:creationId xmlns:a16="http://schemas.microsoft.com/office/drawing/2014/main" id="{00000000-0008-0000-0A00-0000C1D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Read and reviewed contract Article 1, §1.4, including but not limited to the Mandated Clauses and the Standard Terms and Conditions required in subcontract/consultant agreements.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1417</xdr:row>
          <xdr:rowOff>146050</xdr:rowOff>
        </xdr:from>
        <xdr:to>
          <xdr:col>2</xdr:col>
          <xdr:colOff>3695700</xdr:colOff>
          <xdr:row>1419</xdr:row>
          <xdr:rowOff>57150</xdr:rowOff>
        </xdr:to>
        <xdr:sp macro="" textlink="">
          <xdr:nvSpPr>
            <xdr:cNvPr id="54978" name="Check Box 706" hidden="1">
              <a:extLst>
                <a:ext uri="{63B3BB69-23CF-44E3-9099-C40C66FF867C}">
                  <a14:compatExt spid="_x0000_s54978"/>
                </a:ext>
                <a:ext uri="{FF2B5EF4-FFF2-40B4-BE49-F238E27FC236}">
                  <a16:creationId xmlns:a16="http://schemas.microsoft.com/office/drawing/2014/main" id="{00000000-0008-0000-0A00-0000C2D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Policies &amp; Procedures are in place to adequately monitor subcontractors/consultants.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1416</xdr:row>
          <xdr:rowOff>19050</xdr:rowOff>
        </xdr:from>
        <xdr:to>
          <xdr:col>4</xdr:col>
          <xdr:colOff>266700</xdr:colOff>
          <xdr:row>1418</xdr:row>
          <xdr:rowOff>50800</xdr:rowOff>
        </xdr:to>
        <xdr:sp macro="" textlink="">
          <xdr:nvSpPr>
            <xdr:cNvPr id="54979" name="Check Box 707" hidden="1">
              <a:extLst>
                <a:ext uri="{63B3BB69-23CF-44E3-9099-C40C66FF867C}">
                  <a14:compatExt spid="_x0000_s54979"/>
                </a:ext>
                <a:ext uri="{FF2B5EF4-FFF2-40B4-BE49-F238E27FC236}">
                  <a16:creationId xmlns:a16="http://schemas.microsoft.com/office/drawing/2014/main" id="{00000000-0008-0000-0A00-0000C3D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Read and reviewed contract Article 1, §1.4, including but not limited to the Mandated Clauses and the Standard Terms and Conditions required in subcontract/consultant agreements.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1417</xdr:row>
          <xdr:rowOff>146050</xdr:rowOff>
        </xdr:from>
        <xdr:to>
          <xdr:col>2</xdr:col>
          <xdr:colOff>3695700</xdr:colOff>
          <xdr:row>1419</xdr:row>
          <xdr:rowOff>57150</xdr:rowOff>
        </xdr:to>
        <xdr:sp macro="" textlink="">
          <xdr:nvSpPr>
            <xdr:cNvPr id="54980" name="Check Box 708" hidden="1">
              <a:extLst>
                <a:ext uri="{63B3BB69-23CF-44E3-9099-C40C66FF867C}">
                  <a14:compatExt spid="_x0000_s54980"/>
                </a:ext>
                <a:ext uri="{FF2B5EF4-FFF2-40B4-BE49-F238E27FC236}">
                  <a16:creationId xmlns:a16="http://schemas.microsoft.com/office/drawing/2014/main" id="{00000000-0008-0000-0A00-0000C4D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Policies &amp; Procedures are in place to adequately monitor subcontractors/consultants.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1416</xdr:row>
          <xdr:rowOff>19050</xdr:rowOff>
        </xdr:from>
        <xdr:to>
          <xdr:col>4</xdr:col>
          <xdr:colOff>266700</xdr:colOff>
          <xdr:row>1418</xdr:row>
          <xdr:rowOff>50800</xdr:rowOff>
        </xdr:to>
        <xdr:sp macro="" textlink="">
          <xdr:nvSpPr>
            <xdr:cNvPr id="54981" name="Check Box 709" hidden="1">
              <a:extLst>
                <a:ext uri="{63B3BB69-23CF-44E3-9099-C40C66FF867C}">
                  <a14:compatExt spid="_x0000_s54981"/>
                </a:ext>
                <a:ext uri="{FF2B5EF4-FFF2-40B4-BE49-F238E27FC236}">
                  <a16:creationId xmlns:a16="http://schemas.microsoft.com/office/drawing/2014/main" id="{00000000-0008-0000-0A00-0000C5D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Read and reviewed contract Article 1, §1.4, including but not limited to the Mandated Clauses and the Standard Terms and Conditions required in subcontract/consultant agreements.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1417</xdr:row>
          <xdr:rowOff>146050</xdr:rowOff>
        </xdr:from>
        <xdr:to>
          <xdr:col>2</xdr:col>
          <xdr:colOff>3695700</xdr:colOff>
          <xdr:row>1419</xdr:row>
          <xdr:rowOff>57150</xdr:rowOff>
        </xdr:to>
        <xdr:sp macro="" textlink="">
          <xdr:nvSpPr>
            <xdr:cNvPr id="54982" name="Check Box 710" hidden="1">
              <a:extLst>
                <a:ext uri="{63B3BB69-23CF-44E3-9099-C40C66FF867C}">
                  <a14:compatExt spid="_x0000_s54982"/>
                </a:ext>
                <a:ext uri="{FF2B5EF4-FFF2-40B4-BE49-F238E27FC236}">
                  <a16:creationId xmlns:a16="http://schemas.microsoft.com/office/drawing/2014/main" id="{00000000-0008-0000-0A00-0000C6D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Policies &amp; Procedures are in place to adequately monitor subcontractors/consultants.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1416</xdr:row>
          <xdr:rowOff>19050</xdr:rowOff>
        </xdr:from>
        <xdr:to>
          <xdr:col>4</xdr:col>
          <xdr:colOff>266700</xdr:colOff>
          <xdr:row>1418</xdr:row>
          <xdr:rowOff>50800</xdr:rowOff>
        </xdr:to>
        <xdr:sp macro="" textlink="">
          <xdr:nvSpPr>
            <xdr:cNvPr id="54983" name="Check Box 711" hidden="1">
              <a:extLst>
                <a:ext uri="{63B3BB69-23CF-44E3-9099-C40C66FF867C}">
                  <a14:compatExt spid="_x0000_s54983"/>
                </a:ext>
                <a:ext uri="{FF2B5EF4-FFF2-40B4-BE49-F238E27FC236}">
                  <a16:creationId xmlns:a16="http://schemas.microsoft.com/office/drawing/2014/main" id="{00000000-0008-0000-0A00-0000C7D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Read and reviewed contract Article 1, §1.4, including but not limited to the Mandated Clauses and the Standard Terms and Conditions required in subcontract/consultant agreements.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1417</xdr:row>
          <xdr:rowOff>146050</xdr:rowOff>
        </xdr:from>
        <xdr:to>
          <xdr:col>2</xdr:col>
          <xdr:colOff>3695700</xdr:colOff>
          <xdr:row>1419</xdr:row>
          <xdr:rowOff>57150</xdr:rowOff>
        </xdr:to>
        <xdr:sp macro="" textlink="">
          <xdr:nvSpPr>
            <xdr:cNvPr id="54984" name="Check Box 712" hidden="1">
              <a:extLst>
                <a:ext uri="{63B3BB69-23CF-44E3-9099-C40C66FF867C}">
                  <a14:compatExt spid="_x0000_s54984"/>
                </a:ext>
                <a:ext uri="{FF2B5EF4-FFF2-40B4-BE49-F238E27FC236}">
                  <a16:creationId xmlns:a16="http://schemas.microsoft.com/office/drawing/2014/main" id="{00000000-0008-0000-0A00-0000C8D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Policies &amp; Procedures are in place to adequately monitor subcontractors/consultants.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1416</xdr:row>
          <xdr:rowOff>19050</xdr:rowOff>
        </xdr:from>
        <xdr:to>
          <xdr:col>4</xdr:col>
          <xdr:colOff>266700</xdr:colOff>
          <xdr:row>1418</xdr:row>
          <xdr:rowOff>50800</xdr:rowOff>
        </xdr:to>
        <xdr:sp macro="" textlink="">
          <xdr:nvSpPr>
            <xdr:cNvPr id="54985" name="Check Box 713" hidden="1">
              <a:extLst>
                <a:ext uri="{63B3BB69-23CF-44E3-9099-C40C66FF867C}">
                  <a14:compatExt spid="_x0000_s54985"/>
                </a:ext>
                <a:ext uri="{FF2B5EF4-FFF2-40B4-BE49-F238E27FC236}">
                  <a16:creationId xmlns:a16="http://schemas.microsoft.com/office/drawing/2014/main" id="{00000000-0008-0000-0A00-0000C9D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Read and reviewed contract Article 1, §1.4, including but not limited to the Mandated Clauses and the Standard Terms and Conditions required in subcontract/consultant agreements.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1417</xdr:row>
          <xdr:rowOff>146050</xdr:rowOff>
        </xdr:from>
        <xdr:to>
          <xdr:col>2</xdr:col>
          <xdr:colOff>3695700</xdr:colOff>
          <xdr:row>1419</xdr:row>
          <xdr:rowOff>57150</xdr:rowOff>
        </xdr:to>
        <xdr:sp macro="" textlink="">
          <xdr:nvSpPr>
            <xdr:cNvPr id="54986" name="Check Box 714" hidden="1">
              <a:extLst>
                <a:ext uri="{63B3BB69-23CF-44E3-9099-C40C66FF867C}">
                  <a14:compatExt spid="_x0000_s54986"/>
                </a:ext>
                <a:ext uri="{FF2B5EF4-FFF2-40B4-BE49-F238E27FC236}">
                  <a16:creationId xmlns:a16="http://schemas.microsoft.com/office/drawing/2014/main" id="{00000000-0008-0000-0A00-0000CAD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Policies &amp; Procedures are in place to adequately monitor subcontractors/consultants.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1416</xdr:row>
          <xdr:rowOff>19050</xdr:rowOff>
        </xdr:from>
        <xdr:to>
          <xdr:col>4</xdr:col>
          <xdr:colOff>266700</xdr:colOff>
          <xdr:row>1418</xdr:row>
          <xdr:rowOff>50800</xdr:rowOff>
        </xdr:to>
        <xdr:sp macro="" textlink="">
          <xdr:nvSpPr>
            <xdr:cNvPr id="54987" name="Check Box 715" hidden="1">
              <a:extLst>
                <a:ext uri="{63B3BB69-23CF-44E3-9099-C40C66FF867C}">
                  <a14:compatExt spid="_x0000_s54987"/>
                </a:ext>
                <a:ext uri="{FF2B5EF4-FFF2-40B4-BE49-F238E27FC236}">
                  <a16:creationId xmlns:a16="http://schemas.microsoft.com/office/drawing/2014/main" id="{00000000-0008-0000-0A00-0000CBD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Read and reviewed contract Article 1, §1.4, including but not limited to the Mandated Clauses and the Standard Terms and Conditions required in subcontract/consultant agreements.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1417</xdr:row>
          <xdr:rowOff>146050</xdr:rowOff>
        </xdr:from>
        <xdr:to>
          <xdr:col>2</xdr:col>
          <xdr:colOff>3695700</xdr:colOff>
          <xdr:row>1419</xdr:row>
          <xdr:rowOff>57150</xdr:rowOff>
        </xdr:to>
        <xdr:sp macro="" textlink="">
          <xdr:nvSpPr>
            <xdr:cNvPr id="54988" name="Check Box 716" hidden="1">
              <a:extLst>
                <a:ext uri="{63B3BB69-23CF-44E3-9099-C40C66FF867C}">
                  <a14:compatExt spid="_x0000_s54988"/>
                </a:ext>
                <a:ext uri="{FF2B5EF4-FFF2-40B4-BE49-F238E27FC236}">
                  <a16:creationId xmlns:a16="http://schemas.microsoft.com/office/drawing/2014/main" id="{00000000-0008-0000-0A00-0000CCD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Policies &amp; Procedures are in place to adequately monitor subcontractors/consultants.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1416</xdr:row>
          <xdr:rowOff>19050</xdr:rowOff>
        </xdr:from>
        <xdr:to>
          <xdr:col>4</xdr:col>
          <xdr:colOff>266700</xdr:colOff>
          <xdr:row>1418</xdr:row>
          <xdr:rowOff>50800</xdr:rowOff>
        </xdr:to>
        <xdr:sp macro="" textlink="">
          <xdr:nvSpPr>
            <xdr:cNvPr id="54989" name="Check Box 717" hidden="1">
              <a:extLst>
                <a:ext uri="{63B3BB69-23CF-44E3-9099-C40C66FF867C}">
                  <a14:compatExt spid="_x0000_s54989"/>
                </a:ext>
                <a:ext uri="{FF2B5EF4-FFF2-40B4-BE49-F238E27FC236}">
                  <a16:creationId xmlns:a16="http://schemas.microsoft.com/office/drawing/2014/main" id="{00000000-0008-0000-0A00-0000CDD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Read and reviewed contract Article 1, §1.4, including but not limited to the Mandated Clauses and the Standard Terms and Conditions required in subcontract/consultant agreements.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1417</xdr:row>
          <xdr:rowOff>146050</xdr:rowOff>
        </xdr:from>
        <xdr:to>
          <xdr:col>2</xdr:col>
          <xdr:colOff>3695700</xdr:colOff>
          <xdr:row>1419</xdr:row>
          <xdr:rowOff>57150</xdr:rowOff>
        </xdr:to>
        <xdr:sp macro="" textlink="">
          <xdr:nvSpPr>
            <xdr:cNvPr id="54990" name="Check Box 718" hidden="1">
              <a:extLst>
                <a:ext uri="{63B3BB69-23CF-44E3-9099-C40C66FF867C}">
                  <a14:compatExt spid="_x0000_s54990"/>
                </a:ext>
                <a:ext uri="{FF2B5EF4-FFF2-40B4-BE49-F238E27FC236}">
                  <a16:creationId xmlns:a16="http://schemas.microsoft.com/office/drawing/2014/main" id="{00000000-0008-0000-0A00-0000CED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Policies &amp; Procedures are in place to adequately monitor subcontractors/consultants.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1416</xdr:row>
          <xdr:rowOff>19050</xdr:rowOff>
        </xdr:from>
        <xdr:to>
          <xdr:col>4</xdr:col>
          <xdr:colOff>266700</xdr:colOff>
          <xdr:row>1418</xdr:row>
          <xdr:rowOff>50800</xdr:rowOff>
        </xdr:to>
        <xdr:sp macro="" textlink="">
          <xdr:nvSpPr>
            <xdr:cNvPr id="54991" name="Check Box 719" hidden="1">
              <a:extLst>
                <a:ext uri="{63B3BB69-23CF-44E3-9099-C40C66FF867C}">
                  <a14:compatExt spid="_x0000_s54991"/>
                </a:ext>
                <a:ext uri="{FF2B5EF4-FFF2-40B4-BE49-F238E27FC236}">
                  <a16:creationId xmlns:a16="http://schemas.microsoft.com/office/drawing/2014/main" id="{00000000-0008-0000-0A00-0000CFD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Read and reviewed contract Article 1, §1.4, including but not limited to the Mandated Clauses and the Standard Terms and Conditions required in subcontract/consultant agreements.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1417</xdr:row>
          <xdr:rowOff>146050</xdr:rowOff>
        </xdr:from>
        <xdr:to>
          <xdr:col>2</xdr:col>
          <xdr:colOff>3695700</xdr:colOff>
          <xdr:row>1419</xdr:row>
          <xdr:rowOff>57150</xdr:rowOff>
        </xdr:to>
        <xdr:sp macro="" textlink="">
          <xdr:nvSpPr>
            <xdr:cNvPr id="54992" name="Check Box 720" hidden="1">
              <a:extLst>
                <a:ext uri="{63B3BB69-23CF-44E3-9099-C40C66FF867C}">
                  <a14:compatExt spid="_x0000_s54992"/>
                </a:ext>
                <a:ext uri="{FF2B5EF4-FFF2-40B4-BE49-F238E27FC236}">
                  <a16:creationId xmlns:a16="http://schemas.microsoft.com/office/drawing/2014/main" id="{00000000-0008-0000-0A00-0000D0D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Policies &amp; Procedures are in place to adequately monitor subcontractors/consultants.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1416</xdr:row>
          <xdr:rowOff>19050</xdr:rowOff>
        </xdr:from>
        <xdr:to>
          <xdr:col>4</xdr:col>
          <xdr:colOff>266700</xdr:colOff>
          <xdr:row>1418</xdr:row>
          <xdr:rowOff>50800</xdr:rowOff>
        </xdr:to>
        <xdr:sp macro="" textlink="">
          <xdr:nvSpPr>
            <xdr:cNvPr id="54993" name="Check Box 721" hidden="1">
              <a:extLst>
                <a:ext uri="{63B3BB69-23CF-44E3-9099-C40C66FF867C}">
                  <a14:compatExt spid="_x0000_s54993"/>
                </a:ext>
                <a:ext uri="{FF2B5EF4-FFF2-40B4-BE49-F238E27FC236}">
                  <a16:creationId xmlns:a16="http://schemas.microsoft.com/office/drawing/2014/main" id="{00000000-0008-0000-0A00-0000D1D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Read and reviewed contract Article 1, §1.4, including but not limited to the Mandated Clauses and the Standard Terms and Conditions required in subcontract/consultant agreements.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1417</xdr:row>
          <xdr:rowOff>146050</xdr:rowOff>
        </xdr:from>
        <xdr:to>
          <xdr:col>2</xdr:col>
          <xdr:colOff>3695700</xdr:colOff>
          <xdr:row>1419</xdr:row>
          <xdr:rowOff>57150</xdr:rowOff>
        </xdr:to>
        <xdr:sp macro="" textlink="">
          <xdr:nvSpPr>
            <xdr:cNvPr id="54994" name="Check Box 722" hidden="1">
              <a:extLst>
                <a:ext uri="{63B3BB69-23CF-44E3-9099-C40C66FF867C}">
                  <a14:compatExt spid="_x0000_s54994"/>
                </a:ext>
                <a:ext uri="{FF2B5EF4-FFF2-40B4-BE49-F238E27FC236}">
                  <a16:creationId xmlns:a16="http://schemas.microsoft.com/office/drawing/2014/main" id="{00000000-0008-0000-0A00-0000D2D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Policies &amp; Procedures are in place to adequately monitor subcontractors/consultants.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1416</xdr:row>
          <xdr:rowOff>19050</xdr:rowOff>
        </xdr:from>
        <xdr:to>
          <xdr:col>4</xdr:col>
          <xdr:colOff>266700</xdr:colOff>
          <xdr:row>1418</xdr:row>
          <xdr:rowOff>50800</xdr:rowOff>
        </xdr:to>
        <xdr:sp macro="" textlink="">
          <xdr:nvSpPr>
            <xdr:cNvPr id="54995" name="Check Box 723" hidden="1">
              <a:extLst>
                <a:ext uri="{63B3BB69-23CF-44E3-9099-C40C66FF867C}">
                  <a14:compatExt spid="_x0000_s54995"/>
                </a:ext>
                <a:ext uri="{FF2B5EF4-FFF2-40B4-BE49-F238E27FC236}">
                  <a16:creationId xmlns:a16="http://schemas.microsoft.com/office/drawing/2014/main" id="{00000000-0008-0000-0A00-0000D3D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Read and reviewed contract Article 1, §1.4, including but not limited to the Mandated Clauses and the Standard Terms and Conditions required in subcontract/consultant agreements.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1417</xdr:row>
          <xdr:rowOff>146050</xdr:rowOff>
        </xdr:from>
        <xdr:to>
          <xdr:col>2</xdr:col>
          <xdr:colOff>3695700</xdr:colOff>
          <xdr:row>1419</xdr:row>
          <xdr:rowOff>57150</xdr:rowOff>
        </xdr:to>
        <xdr:sp macro="" textlink="">
          <xdr:nvSpPr>
            <xdr:cNvPr id="54996" name="Check Box 724" hidden="1">
              <a:extLst>
                <a:ext uri="{63B3BB69-23CF-44E3-9099-C40C66FF867C}">
                  <a14:compatExt spid="_x0000_s54996"/>
                </a:ext>
                <a:ext uri="{FF2B5EF4-FFF2-40B4-BE49-F238E27FC236}">
                  <a16:creationId xmlns:a16="http://schemas.microsoft.com/office/drawing/2014/main" id="{00000000-0008-0000-0A00-0000D4D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Policies &amp; Procedures are in place to adequately monitor subcontractors/consultants.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1416</xdr:row>
          <xdr:rowOff>19050</xdr:rowOff>
        </xdr:from>
        <xdr:to>
          <xdr:col>4</xdr:col>
          <xdr:colOff>266700</xdr:colOff>
          <xdr:row>1418</xdr:row>
          <xdr:rowOff>50800</xdr:rowOff>
        </xdr:to>
        <xdr:sp macro="" textlink="">
          <xdr:nvSpPr>
            <xdr:cNvPr id="54997" name="Check Box 725" hidden="1">
              <a:extLst>
                <a:ext uri="{63B3BB69-23CF-44E3-9099-C40C66FF867C}">
                  <a14:compatExt spid="_x0000_s54997"/>
                </a:ext>
                <a:ext uri="{FF2B5EF4-FFF2-40B4-BE49-F238E27FC236}">
                  <a16:creationId xmlns:a16="http://schemas.microsoft.com/office/drawing/2014/main" id="{00000000-0008-0000-0A00-0000D5D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Read and reviewed contract Article 1, §1.4, including but not limited to the Mandated Clauses and the Standard Terms and Conditions required in subcontract/consultant agreements.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1417</xdr:row>
          <xdr:rowOff>146050</xdr:rowOff>
        </xdr:from>
        <xdr:to>
          <xdr:col>2</xdr:col>
          <xdr:colOff>3695700</xdr:colOff>
          <xdr:row>1419</xdr:row>
          <xdr:rowOff>57150</xdr:rowOff>
        </xdr:to>
        <xdr:sp macro="" textlink="">
          <xdr:nvSpPr>
            <xdr:cNvPr id="54998" name="Check Box 726" hidden="1">
              <a:extLst>
                <a:ext uri="{63B3BB69-23CF-44E3-9099-C40C66FF867C}">
                  <a14:compatExt spid="_x0000_s54998"/>
                </a:ext>
                <a:ext uri="{FF2B5EF4-FFF2-40B4-BE49-F238E27FC236}">
                  <a16:creationId xmlns:a16="http://schemas.microsoft.com/office/drawing/2014/main" id="{00000000-0008-0000-0A00-0000D6D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Policies &amp; Procedures are in place to adequately monitor subcontractors/consultants.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1416</xdr:row>
          <xdr:rowOff>19050</xdr:rowOff>
        </xdr:from>
        <xdr:to>
          <xdr:col>4</xdr:col>
          <xdr:colOff>266700</xdr:colOff>
          <xdr:row>1418</xdr:row>
          <xdr:rowOff>50800</xdr:rowOff>
        </xdr:to>
        <xdr:sp macro="" textlink="">
          <xdr:nvSpPr>
            <xdr:cNvPr id="54999" name="Check Box 727" hidden="1">
              <a:extLst>
                <a:ext uri="{63B3BB69-23CF-44E3-9099-C40C66FF867C}">
                  <a14:compatExt spid="_x0000_s54999"/>
                </a:ext>
                <a:ext uri="{FF2B5EF4-FFF2-40B4-BE49-F238E27FC236}">
                  <a16:creationId xmlns:a16="http://schemas.microsoft.com/office/drawing/2014/main" id="{00000000-0008-0000-0A00-0000D7D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Read and reviewed contract Article 1, §1.4, including but not limited to the Mandated Clauses and the Standard Terms and Conditions required in subcontract/consultant agreements.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1417</xdr:row>
          <xdr:rowOff>146050</xdr:rowOff>
        </xdr:from>
        <xdr:to>
          <xdr:col>2</xdr:col>
          <xdr:colOff>3695700</xdr:colOff>
          <xdr:row>1419</xdr:row>
          <xdr:rowOff>57150</xdr:rowOff>
        </xdr:to>
        <xdr:sp macro="" textlink="">
          <xdr:nvSpPr>
            <xdr:cNvPr id="55000" name="Check Box 728" hidden="1">
              <a:extLst>
                <a:ext uri="{63B3BB69-23CF-44E3-9099-C40C66FF867C}">
                  <a14:compatExt spid="_x0000_s55000"/>
                </a:ext>
                <a:ext uri="{FF2B5EF4-FFF2-40B4-BE49-F238E27FC236}">
                  <a16:creationId xmlns:a16="http://schemas.microsoft.com/office/drawing/2014/main" id="{00000000-0008-0000-0A00-0000D8D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Policies &amp; Procedures are in place to adequately monitor subcontractors/consultants.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1416</xdr:row>
          <xdr:rowOff>19050</xdr:rowOff>
        </xdr:from>
        <xdr:to>
          <xdr:col>4</xdr:col>
          <xdr:colOff>266700</xdr:colOff>
          <xdr:row>1418</xdr:row>
          <xdr:rowOff>50800</xdr:rowOff>
        </xdr:to>
        <xdr:sp macro="" textlink="">
          <xdr:nvSpPr>
            <xdr:cNvPr id="55001" name="Check Box 729" hidden="1">
              <a:extLst>
                <a:ext uri="{63B3BB69-23CF-44E3-9099-C40C66FF867C}">
                  <a14:compatExt spid="_x0000_s55001"/>
                </a:ext>
                <a:ext uri="{FF2B5EF4-FFF2-40B4-BE49-F238E27FC236}">
                  <a16:creationId xmlns:a16="http://schemas.microsoft.com/office/drawing/2014/main" id="{00000000-0008-0000-0A00-0000D9D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Read and reviewed contract Article 1, §1.4, including but not limited to the Mandated Clauses and the Standard Terms and Conditions required in subcontract/consultant agreements.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1417</xdr:row>
          <xdr:rowOff>146050</xdr:rowOff>
        </xdr:from>
        <xdr:to>
          <xdr:col>2</xdr:col>
          <xdr:colOff>3695700</xdr:colOff>
          <xdr:row>1419</xdr:row>
          <xdr:rowOff>57150</xdr:rowOff>
        </xdr:to>
        <xdr:sp macro="" textlink="">
          <xdr:nvSpPr>
            <xdr:cNvPr id="55002" name="Check Box 730" hidden="1">
              <a:extLst>
                <a:ext uri="{63B3BB69-23CF-44E3-9099-C40C66FF867C}">
                  <a14:compatExt spid="_x0000_s55002"/>
                </a:ext>
                <a:ext uri="{FF2B5EF4-FFF2-40B4-BE49-F238E27FC236}">
                  <a16:creationId xmlns:a16="http://schemas.microsoft.com/office/drawing/2014/main" id="{00000000-0008-0000-0A00-0000DAD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Policies &amp; Procedures are in place to adequately monitor subcontractors/consultants.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1416</xdr:row>
          <xdr:rowOff>19050</xdr:rowOff>
        </xdr:from>
        <xdr:to>
          <xdr:col>4</xdr:col>
          <xdr:colOff>266700</xdr:colOff>
          <xdr:row>1418</xdr:row>
          <xdr:rowOff>50800</xdr:rowOff>
        </xdr:to>
        <xdr:sp macro="" textlink="">
          <xdr:nvSpPr>
            <xdr:cNvPr id="55003" name="Check Box 731" hidden="1">
              <a:extLst>
                <a:ext uri="{63B3BB69-23CF-44E3-9099-C40C66FF867C}">
                  <a14:compatExt spid="_x0000_s55003"/>
                </a:ext>
                <a:ext uri="{FF2B5EF4-FFF2-40B4-BE49-F238E27FC236}">
                  <a16:creationId xmlns:a16="http://schemas.microsoft.com/office/drawing/2014/main" id="{00000000-0008-0000-0A00-0000DBD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Read and reviewed contract Article 1, §1.4, including but not limited to the Mandated Clauses and the Standard Terms and Conditions required in subcontract/consultant agreements.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1417</xdr:row>
          <xdr:rowOff>146050</xdr:rowOff>
        </xdr:from>
        <xdr:to>
          <xdr:col>2</xdr:col>
          <xdr:colOff>3695700</xdr:colOff>
          <xdr:row>1419</xdr:row>
          <xdr:rowOff>57150</xdr:rowOff>
        </xdr:to>
        <xdr:sp macro="" textlink="">
          <xdr:nvSpPr>
            <xdr:cNvPr id="55004" name="Check Box 732" hidden="1">
              <a:extLst>
                <a:ext uri="{63B3BB69-23CF-44E3-9099-C40C66FF867C}">
                  <a14:compatExt spid="_x0000_s55004"/>
                </a:ext>
                <a:ext uri="{FF2B5EF4-FFF2-40B4-BE49-F238E27FC236}">
                  <a16:creationId xmlns:a16="http://schemas.microsoft.com/office/drawing/2014/main" id="{00000000-0008-0000-0A00-0000DCD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Policies &amp; Procedures are in place to adequately monitor subcontractors/consultants.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1416</xdr:row>
          <xdr:rowOff>19050</xdr:rowOff>
        </xdr:from>
        <xdr:to>
          <xdr:col>4</xdr:col>
          <xdr:colOff>266700</xdr:colOff>
          <xdr:row>1418</xdr:row>
          <xdr:rowOff>50800</xdr:rowOff>
        </xdr:to>
        <xdr:sp macro="" textlink="">
          <xdr:nvSpPr>
            <xdr:cNvPr id="55005" name="Check Box 733" hidden="1">
              <a:extLst>
                <a:ext uri="{63B3BB69-23CF-44E3-9099-C40C66FF867C}">
                  <a14:compatExt spid="_x0000_s55005"/>
                </a:ext>
                <a:ext uri="{FF2B5EF4-FFF2-40B4-BE49-F238E27FC236}">
                  <a16:creationId xmlns:a16="http://schemas.microsoft.com/office/drawing/2014/main" id="{00000000-0008-0000-0A00-0000DDD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Read and reviewed contract Article 1, §1.4, including but not limited to the Mandated Clauses and the Standard Terms and Conditions required in subcontract/consultant agreements.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1417</xdr:row>
          <xdr:rowOff>146050</xdr:rowOff>
        </xdr:from>
        <xdr:to>
          <xdr:col>2</xdr:col>
          <xdr:colOff>3695700</xdr:colOff>
          <xdr:row>1419</xdr:row>
          <xdr:rowOff>57150</xdr:rowOff>
        </xdr:to>
        <xdr:sp macro="" textlink="">
          <xdr:nvSpPr>
            <xdr:cNvPr id="55006" name="Check Box 734" hidden="1">
              <a:extLst>
                <a:ext uri="{63B3BB69-23CF-44E3-9099-C40C66FF867C}">
                  <a14:compatExt spid="_x0000_s55006"/>
                </a:ext>
                <a:ext uri="{FF2B5EF4-FFF2-40B4-BE49-F238E27FC236}">
                  <a16:creationId xmlns:a16="http://schemas.microsoft.com/office/drawing/2014/main" id="{00000000-0008-0000-0A00-0000DED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Policies &amp; Procedures are in place to adequately monitor subcontractors/consultants.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1416</xdr:row>
          <xdr:rowOff>19050</xdr:rowOff>
        </xdr:from>
        <xdr:to>
          <xdr:col>4</xdr:col>
          <xdr:colOff>266700</xdr:colOff>
          <xdr:row>1418</xdr:row>
          <xdr:rowOff>50800</xdr:rowOff>
        </xdr:to>
        <xdr:sp macro="" textlink="">
          <xdr:nvSpPr>
            <xdr:cNvPr id="55007" name="Check Box 735" hidden="1">
              <a:extLst>
                <a:ext uri="{63B3BB69-23CF-44E3-9099-C40C66FF867C}">
                  <a14:compatExt spid="_x0000_s55007"/>
                </a:ext>
                <a:ext uri="{FF2B5EF4-FFF2-40B4-BE49-F238E27FC236}">
                  <a16:creationId xmlns:a16="http://schemas.microsoft.com/office/drawing/2014/main" id="{00000000-0008-0000-0A00-0000DFD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Read and reviewed contract Article 1, §1.4, including but not limited to the Mandated Clauses and the Standard Terms and Conditions required in subcontract/consultant agreements.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1417</xdr:row>
          <xdr:rowOff>146050</xdr:rowOff>
        </xdr:from>
        <xdr:to>
          <xdr:col>2</xdr:col>
          <xdr:colOff>3695700</xdr:colOff>
          <xdr:row>1419</xdr:row>
          <xdr:rowOff>57150</xdr:rowOff>
        </xdr:to>
        <xdr:sp macro="" textlink="">
          <xdr:nvSpPr>
            <xdr:cNvPr id="55008" name="Check Box 736" hidden="1">
              <a:extLst>
                <a:ext uri="{63B3BB69-23CF-44E3-9099-C40C66FF867C}">
                  <a14:compatExt spid="_x0000_s55008"/>
                </a:ext>
                <a:ext uri="{FF2B5EF4-FFF2-40B4-BE49-F238E27FC236}">
                  <a16:creationId xmlns:a16="http://schemas.microsoft.com/office/drawing/2014/main" id="{00000000-0008-0000-0A00-0000E0D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Policies &amp; Procedures are in place to adequately monitor subcontractors/consultants.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1416</xdr:row>
          <xdr:rowOff>19050</xdr:rowOff>
        </xdr:from>
        <xdr:to>
          <xdr:col>4</xdr:col>
          <xdr:colOff>266700</xdr:colOff>
          <xdr:row>1418</xdr:row>
          <xdr:rowOff>50800</xdr:rowOff>
        </xdr:to>
        <xdr:sp macro="" textlink="">
          <xdr:nvSpPr>
            <xdr:cNvPr id="55009" name="Check Box 737" hidden="1">
              <a:extLst>
                <a:ext uri="{63B3BB69-23CF-44E3-9099-C40C66FF867C}">
                  <a14:compatExt spid="_x0000_s55009"/>
                </a:ext>
                <a:ext uri="{FF2B5EF4-FFF2-40B4-BE49-F238E27FC236}">
                  <a16:creationId xmlns:a16="http://schemas.microsoft.com/office/drawing/2014/main" id="{00000000-0008-0000-0A00-0000E1D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Read and reviewed contract Article 1, §1.4, including but not limited to the Mandated Clauses and the Standard Terms and Conditions required in subcontract/consultant agreements.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1417</xdr:row>
          <xdr:rowOff>146050</xdr:rowOff>
        </xdr:from>
        <xdr:to>
          <xdr:col>2</xdr:col>
          <xdr:colOff>3695700</xdr:colOff>
          <xdr:row>1419</xdr:row>
          <xdr:rowOff>57150</xdr:rowOff>
        </xdr:to>
        <xdr:sp macro="" textlink="">
          <xdr:nvSpPr>
            <xdr:cNvPr id="55010" name="Check Box 738" hidden="1">
              <a:extLst>
                <a:ext uri="{63B3BB69-23CF-44E3-9099-C40C66FF867C}">
                  <a14:compatExt spid="_x0000_s55010"/>
                </a:ext>
                <a:ext uri="{FF2B5EF4-FFF2-40B4-BE49-F238E27FC236}">
                  <a16:creationId xmlns:a16="http://schemas.microsoft.com/office/drawing/2014/main" id="{00000000-0008-0000-0A00-0000E2D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Policies &amp; Procedures are in place to adequately monitor subcontractors/consultants.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1416</xdr:row>
          <xdr:rowOff>19050</xdr:rowOff>
        </xdr:from>
        <xdr:to>
          <xdr:col>4</xdr:col>
          <xdr:colOff>266700</xdr:colOff>
          <xdr:row>1418</xdr:row>
          <xdr:rowOff>50800</xdr:rowOff>
        </xdr:to>
        <xdr:sp macro="" textlink="">
          <xdr:nvSpPr>
            <xdr:cNvPr id="55011" name="Check Box 739" hidden="1">
              <a:extLst>
                <a:ext uri="{63B3BB69-23CF-44E3-9099-C40C66FF867C}">
                  <a14:compatExt spid="_x0000_s55011"/>
                </a:ext>
                <a:ext uri="{FF2B5EF4-FFF2-40B4-BE49-F238E27FC236}">
                  <a16:creationId xmlns:a16="http://schemas.microsoft.com/office/drawing/2014/main" id="{00000000-0008-0000-0A00-0000E3D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Read and reviewed contract Article 1, §1.4, including but not limited to the Mandated Clauses and the Standard Terms and Conditions required in subcontract/consultant agreements.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1417</xdr:row>
          <xdr:rowOff>146050</xdr:rowOff>
        </xdr:from>
        <xdr:to>
          <xdr:col>2</xdr:col>
          <xdr:colOff>3695700</xdr:colOff>
          <xdr:row>1419</xdr:row>
          <xdr:rowOff>57150</xdr:rowOff>
        </xdr:to>
        <xdr:sp macro="" textlink="">
          <xdr:nvSpPr>
            <xdr:cNvPr id="55012" name="Check Box 740" hidden="1">
              <a:extLst>
                <a:ext uri="{63B3BB69-23CF-44E3-9099-C40C66FF867C}">
                  <a14:compatExt spid="_x0000_s55012"/>
                </a:ext>
                <a:ext uri="{FF2B5EF4-FFF2-40B4-BE49-F238E27FC236}">
                  <a16:creationId xmlns:a16="http://schemas.microsoft.com/office/drawing/2014/main" id="{00000000-0008-0000-0A00-0000E4D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Policies &amp; Procedures are in place to adequately monitor subcontractors/consultants.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1416</xdr:row>
          <xdr:rowOff>19050</xdr:rowOff>
        </xdr:from>
        <xdr:to>
          <xdr:col>4</xdr:col>
          <xdr:colOff>266700</xdr:colOff>
          <xdr:row>1418</xdr:row>
          <xdr:rowOff>50800</xdr:rowOff>
        </xdr:to>
        <xdr:sp macro="" textlink="">
          <xdr:nvSpPr>
            <xdr:cNvPr id="55013" name="Check Box 741" hidden="1">
              <a:extLst>
                <a:ext uri="{63B3BB69-23CF-44E3-9099-C40C66FF867C}">
                  <a14:compatExt spid="_x0000_s55013"/>
                </a:ext>
                <a:ext uri="{FF2B5EF4-FFF2-40B4-BE49-F238E27FC236}">
                  <a16:creationId xmlns:a16="http://schemas.microsoft.com/office/drawing/2014/main" id="{00000000-0008-0000-0A00-0000E5D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Read and reviewed contract Article 1, §1.4, including but not limited to the Mandated Clauses and the Standard Terms and Conditions required in subcontract/consultant agreements.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1417</xdr:row>
          <xdr:rowOff>146050</xdr:rowOff>
        </xdr:from>
        <xdr:to>
          <xdr:col>2</xdr:col>
          <xdr:colOff>3695700</xdr:colOff>
          <xdr:row>1419</xdr:row>
          <xdr:rowOff>57150</xdr:rowOff>
        </xdr:to>
        <xdr:sp macro="" textlink="">
          <xdr:nvSpPr>
            <xdr:cNvPr id="55014" name="Check Box 742" hidden="1">
              <a:extLst>
                <a:ext uri="{63B3BB69-23CF-44E3-9099-C40C66FF867C}">
                  <a14:compatExt spid="_x0000_s55014"/>
                </a:ext>
                <a:ext uri="{FF2B5EF4-FFF2-40B4-BE49-F238E27FC236}">
                  <a16:creationId xmlns:a16="http://schemas.microsoft.com/office/drawing/2014/main" id="{00000000-0008-0000-0A00-0000E6D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Policies &amp; Procedures are in place to adequately monitor subcontractors/consultants.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1416</xdr:row>
          <xdr:rowOff>19050</xdr:rowOff>
        </xdr:from>
        <xdr:to>
          <xdr:col>4</xdr:col>
          <xdr:colOff>266700</xdr:colOff>
          <xdr:row>1418</xdr:row>
          <xdr:rowOff>50800</xdr:rowOff>
        </xdr:to>
        <xdr:sp macro="" textlink="">
          <xdr:nvSpPr>
            <xdr:cNvPr id="55015" name="Check Box 743" hidden="1">
              <a:extLst>
                <a:ext uri="{63B3BB69-23CF-44E3-9099-C40C66FF867C}">
                  <a14:compatExt spid="_x0000_s55015"/>
                </a:ext>
                <a:ext uri="{FF2B5EF4-FFF2-40B4-BE49-F238E27FC236}">
                  <a16:creationId xmlns:a16="http://schemas.microsoft.com/office/drawing/2014/main" id="{00000000-0008-0000-0A00-0000E7D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Read and reviewed contract Article 1, §1.4, including but not limited to the Mandated Clauses and the Standard Terms and Conditions required in subcontract/consultant agreements.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1417</xdr:row>
          <xdr:rowOff>146050</xdr:rowOff>
        </xdr:from>
        <xdr:to>
          <xdr:col>2</xdr:col>
          <xdr:colOff>3695700</xdr:colOff>
          <xdr:row>1419</xdr:row>
          <xdr:rowOff>57150</xdr:rowOff>
        </xdr:to>
        <xdr:sp macro="" textlink="">
          <xdr:nvSpPr>
            <xdr:cNvPr id="55016" name="Check Box 744" hidden="1">
              <a:extLst>
                <a:ext uri="{63B3BB69-23CF-44E3-9099-C40C66FF867C}">
                  <a14:compatExt spid="_x0000_s55016"/>
                </a:ext>
                <a:ext uri="{FF2B5EF4-FFF2-40B4-BE49-F238E27FC236}">
                  <a16:creationId xmlns:a16="http://schemas.microsoft.com/office/drawing/2014/main" id="{00000000-0008-0000-0A00-0000E8D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Policies &amp; Procedures are in place to adequately monitor subcontractors/consultants.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1416</xdr:row>
          <xdr:rowOff>19050</xdr:rowOff>
        </xdr:from>
        <xdr:to>
          <xdr:col>4</xdr:col>
          <xdr:colOff>266700</xdr:colOff>
          <xdr:row>1418</xdr:row>
          <xdr:rowOff>50800</xdr:rowOff>
        </xdr:to>
        <xdr:sp macro="" textlink="">
          <xdr:nvSpPr>
            <xdr:cNvPr id="55017" name="Check Box 745" hidden="1">
              <a:extLst>
                <a:ext uri="{63B3BB69-23CF-44E3-9099-C40C66FF867C}">
                  <a14:compatExt spid="_x0000_s55017"/>
                </a:ext>
                <a:ext uri="{FF2B5EF4-FFF2-40B4-BE49-F238E27FC236}">
                  <a16:creationId xmlns:a16="http://schemas.microsoft.com/office/drawing/2014/main" id="{00000000-0008-0000-0A00-0000E9D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Read and reviewed contract Article 1, §1.4, including but not limited to the Mandated Clauses and the Standard Terms and Conditions required in subcontract/consultant agreements.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1417</xdr:row>
          <xdr:rowOff>146050</xdr:rowOff>
        </xdr:from>
        <xdr:to>
          <xdr:col>2</xdr:col>
          <xdr:colOff>3695700</xdr:colOff>
          <xdr:row>1419</xdr:row>
          <xdr:rowOff>57150</xdr:rowOff>
        </xdr:to>
        <xdr:sp macro="" textlink="">
          <xdr:nvSpPr>
            <xdr:cNvPr id="55018" name="Check Box 746" hidden="1">
              <a:extLst>
                <a:ext uri="{63B3BB69-23CF-44E3-9099-C40C66FF867C}">
                  <a14:compatExt spid="_x0000_s55018"/>
                </a:ext>
                <a:ext uri="{FF2B5EF4-FFF2-40B4-BE49-F238E27FC236}">
                  <a16:creationId xmlns:a16="http://schemas.microsoft.com/office/drawing/2014/main" id="{00000000-0008-0000-0A00-0000EAD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Policies &amp; Procedures are in place to adequately monitor subcontractors/consultants.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1416</xdr:row>
          <xdr:rowOff>19050</xdr:rowOff>
        </xdr:from>
        <xdr:to>
          <xdr:col>4</xdr:col>
          <xdr:colOff>266700</xdr:colOff>
          <xdr:row>1418</xdr:row>
          <xdr:rowOff>50800</xdr:rowOff>
        </xdr:to>
        <xdr:sp macro="" textlink="">
          <xdr:nvSpPr>
            <xdr:cNvPr id="55019" name="Check Box 747" hidden="1">
              <a:extLst>
                <a:ext uri="{63B3BB69-23CF-44E3-9099-C40C66FF867C}">
                  <a14:compatExt spid="_x0000_s55019"/>
                </a:ext>
                <a:ext uri="{FF2B5EF4-FFF2-40B4-BE49-F238E27FC236}">
                  <a16:creationId xmlns:a16="http://schemas.microsoft.com/office/drawing/2014/main" id="{00000000-0008-0000-0A00-0000EBD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Read and reviewed contract Article 1, §1.4, including but not limited to the Mandated Clauses and the Standard Terms and Conditions required in subcontract/consultant agreements.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1417</xdr:row>
          <xdr:rowOff>146050</xdr:rowOff>
        </xdr:from>
        <xdr:to>
          <xdr:col>2</xdr:col>
          <xdr:colOff>3695700</xdr:colOff>
          <xdr:row>1419</xdr:row>
          <xdr:rowOff>57150</xdr:rowOff>
        </xdr:to>
        <xdr:sp macro="" textlink="">
          <xdr:nvSpPr>
            <xdr:cNvPr id="55020" name="Check Box 748" hidden="1">
              <a:extLst>
                <a:ext uri="{63B3BB69-23CF-44E3-9099-C40C66FF867C}">
                  <a14:compatExt spid="_x0000_s55020"/>
                </a:ext>
                <a:ext uri="{FF2B5EF4-FFF2-40B4-BE49-F238E27FC236}">
                  <a16:creationId xmlns:a16="http://schemas.microsoft.com/office/drawing/2014/main" id="{00000000-0008-0000-0A00-0000ECD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Policies &amp; Procedures are in place to adequately monitor subcontractors/consultants.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1471</xdr:row>
          <xdr:rowOff>19050</xdr:rowOff>
        </xdr:from>
        <xdr:to>
          <xdr:col>4</xdr:col>
          <xdr:colOff>266700</xdr:colOff>
          <xdr:row>1473</xdr:row>
          <xdr:rowOff>50800</xdr:rowOff>
        </xdr:to>
        <xdr:sp macro="" textlink="">
          <xdr:nvSpPr>
            <xdr:cNvPr id="55021" name="Check Box 749" hidden="1">
              <a:extLst>
                <a:ext uri="{63B3BB69-23CF-44E3-9099-C40C66FF867C}">
                  <a14:compatExt spid="_x0000_s55021"/>
                </a:ext>
                <a:ext uri="{FF2B5EF4-FFF2-40B4-BE49-F238E27FC236}">
                  <a16:creationId xmlns:a16="http://schemas.microsoft.com/office/drawing/2014/main" id="{00000000-0008-0000-0A00-0000EDD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Read and reviewed contract Article 1, §1.4, including but not limited to the Mandated Clauses and the Standard Terms and Conditions required in subcontract/consultant agreements.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1472</xdr:row>
          <xdr:rowOff>146050</xdr:rowOff>
        </xdr:from>
        <xdr:to>
          <xdr:col>2</xdr:col>
          <xdr:colOff>3695700</xdr:colOff>
          <xdr:row>1474</xdr:row>
          <xdr:rowOff>57150</xdr:rowOff>
        </xdr:to>
        <xdr:sp macro="" textlink="">
          <xdr:nvSpPr>
            <xdr:cNvPr id="55022" name="Check Box 750" hidden="1">
              <a:extLst>
                <a:ext uri="{63B3BB69-23CF-44E3-9099-C40C66FF867C}">
                  <a14:compatExt spid="_x0000_s55022"/>
                </a:ext>
                <a:ext uri="{FF2B5EF4-FFF2-40B4-BE49-F238E27FC236}">
                  <a16:creationId xmlns:a16="http://schemas.microsoft.com/office/drawing/2014/main" id="{00000000-0008-0000-0A00-0000EED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Policies &amp; Procedures are in place to adequately monitor subcontractors/consultants.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1471</xdr:row>
          <xdr:rowOff>19050</xdr:rowOff>
        </xdr:from>
        <xdr:to>
          <xdr:col>4</xdr:col>
          <xdr:colOff>266700</xdr:colOff>
          <xdr:row>1473</xdr:row>
          <xdr:rowOff>50800</xdr:rowOff>
        </xdr:to>
        <xdr:sp macro="" textlink="">
          <xdr:nvSpPr>
            <xdr:cNvPr id="55023" name="Check Box 751" hidden="1">
              <a:extLst>
                <a:ext uri="{63B3BB69-23CF-44E3-9099-C40C66FF867C}">
                  <a14:compatExt spid="_x0000_s55023"/>
                </a:ext>
                <a:ext uri="{FF2B5EF4-FFF2-40B4-BE49-F238E27FC236}">
                  <a16:creationId xmlns:a16="http://schemas.microsoft.com/office/drawing/2014/main" id="{00000000-0008-0000-0A00-0000EFD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Read and reviewed contract Article 1, §1.4, including but not limited to the Mandated Clauses and the Standard Terms and Conditions required in subcontract/consultant agreements.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1472</xdr:row>
          <xdr:rowOff>146050</xdr:rowOff>
        </xdr:from>
        <xdr:to>
          <xdr:col>2</xdr:col>
          <xdr:colOff>3695700</xdr:colOff>
          <xdr:row>1474</xdr:row>
          <xdr:rowOff>57150</xdr:rowOff>
        </xdr:to>
        <xdr:sp macro="" textlink="">
          <xdr:nvSpPr>
            <xdr:cNvPr id="55024" name="Check Box 752" hidden="1">
              <a:extLst>
                <a:ext uri="{63B3BB69-23CF-44E3-9099-C40C66FF867C}">
                  <a14:compatExt spid="_x0000_s55024"/>
                </a:ext>
                <a:ext uri="{FF2B5EF4-FFF2-40B4-BE49-F238E27FC236}">
                  <a16:creationId xmlns:a16="http://schemas.microsoft.com/office/drawing/2014/main" id="{00000000-0008-0000-0A00-0000F0D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Policies &amp; Procedures are in place to adequately monitor subcontractors/consultants.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1471</xdr:row>
          <xdr:rowOff>19050</xdr:rowOff>
        </xdr:from>
        <xdr:to>
          <xdr:col>4</xdr:col>
          <xdr:colOff>266700</xdr:colOff>
          <xdr:row>1473</xdr:row>
          <xdr:rowOff>50800</xdr:rowOff>
        </xdr:to>
        <xdr:sp macro="" textlink="">
          <xdr:nvSpPr>
            <xdr:cNvPr id="55025" name="Check Box 753" hidden="1">
              <a:extLst>
                <a:ext uri="{63B3BB69-23CF-44E3-9099-C40C66FF867C}">
                  <a14:compatExt spid="_x0000_s55025"/>
                </a:ext>
                <a:ext uri="{FF2B5EF4-FFF2-40B4-BE49-F238E27FC236}">
                  <a16:creationId xmlns:a16="http://schemas.microsoft.com/office/drawing/2014/main" id="{00000000-0008-0000-0A00-0000F1D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Read and reviewed contract Article 1, §1.4, including but not limited to the Mandated Clauses and the Standard Terms and Conditions required in subcontract/consultant agreements.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1472</xdr:row>
          <xdr:rowOff>146050</xdr:rowOff>
        </xdr:from>
        <xdr:to>
          <xdr:col>2</xdr:col>
          <xdr:colOff>3695700</xdr:colOff>
          <xdr:row>1474</xdr:row>
          <xdr:rowOff>57150</xdr:rowOff>
        </xdr:to>
        <xdr:sp macro="" textlink="">
          <xdr:nvSpPr>
            <xdr:cNvPr id="55026" name="Check Box 754" hidden="1">
              <a:extLst>
                <a:ext uri="{63B3BB69-23CF-44E3-9099-C40C66FF867C}">
                  <a14:compatExt spid="_x0000_s55026"/>
                </a:ext>
                <a:ext uri="{FF2B5EF4-FFF2-40B4-BE49-F238E27FC236}">
                  <a16:creationId xmlns:a16="http://schemas.microsoft.com/office/drawing/2014/main" id="{00000000-0008-0000-0A00-0000F2D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Policies &amp; Procedures are in place to adequately monitor subcontractors/consultants.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1471</xdr:row>
          <xdr:rowOff>19050</xdr:rowOff>
        </xdr:from>
        <xdr:to>
          <xdr:col>4</xdr:col>
          <xdr:colOff>266700</xdr:colOff>
          <xdr:row>1473</xdr:row>
          <xdr:rowOff>50800</xdr:rowOff>
        </xdr:to>
        <xdr:sp macro="" textlink="">
          <xdr:nvSpPr>
            <xdr:cNvPr id="55027" name="Check Box 755" hidden="1">
              <a:extLst>
                <a:ext uri="{63B3BB69-23CF-44E3-9099-C40C66FF867C}">
                  <a14:compatExt spid="_x0000_s55027"/>
                </a:ext>
                <a:ext uri="{FF2B5EF4-FFF2-40B4-BE49-F238E27FC236}">
                  <a16:creationId xmlns:a16="http://schemas.microsoft.com/office/drawing/2014/main" id="{00000000-0008-0000-0A00-0000F3D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Read and reviewed contract Article 1, §1.4, including but not limited to the Mandated Clauses and the Standard Terms and Conditions required in subcontract/consultant agreements.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1472</xdr:row>
          <xdr:rowOff>146050</xdr:rowOff>
        </xdr:from>
        <xdr:to>
          <xdr:col>2</xdr:col>
          <xdr:colOff>3695700</xdr:colOff>
          <xdr:row>1474</xdr:row>
          <xdr:rowOff>57150</xdr:rowOff>
        </xdr:to>
        <xdr:sp macro="" textlink="">
          <xdr:nvSpPr>
            <xdr:cNvPr id="55028" name="Check Box 756" hidden="1">
              <a:extLst>
                <a:ext uri="{63B3BB69-23CF-44E3-9099-C40C66FF867C}">
                  <a14:compatExt spid="_x0000_s55028"/>
                </a:ext>
                <a:ext uri="{FF2B5EF4-FFF2-40B4-BE49-F238E27FC236}">
                  <a16:creationId xmlns:a16="http://schemas.microsoft.com/office/drawing/2014/main" id="{00000000-0008-0000-0A00-0000F4D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Policies &amp; Procedures are in place to adequately monitor subcontractors/consultants.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1471</xdr:row>
          <xdr:rowOff>19050</xdr:rowOff>
        </xdr:from>
        <xdr:to>
          <xdr:col>4</xdr:col>
          <xdr:colOff>266700</xdr:colOff>
          <xdr:row>1473</xdr:row>
          <xdr:rowOff>50800</xdr:rowOff>
        </xdr:to>
        <xdr:sp macro="" textlink="">
          <xdr:nvSpPr>
            <xdr:cNvPr id="55029" name="Check Box 757" hidden="1">
              <a:extLst>
                <a:ext uri="{63B3BB69-23CF-44E3-9099-C40C66FF867C}">
                  <a14:compatExt spid="_x0000_s55029"/>
                </a:ext>
                <a:ext uri="{FF2B5EF4-FFF2-40B4-BE49-F238E27FC236}">
                  <a16:creationId xmlns:a16="http://schemas.microsoft.com/office/drawing/2014/main" id="{00000000-0008-0000-0A00-0000F5D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Read and reviewed contract Article 1, §1.4, including but not limited to the Mandated Clauses and the Standard Terms and Conditions required in subcontract/consultant agreements.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1472</xdr:row>
          <xdr:rowOff>146050</xdr:rowOff>
        </xdr:from>
        <xdr:to>
          <xdr:col>2</xdr:col>
          <xdr:colOff>3695700</xdr:colOff>
          <xdr:row>1474</xdr:row>
          <xdr:rowOff>57150</xdr:rowOff>
        </xdr:to>
        <xdr:sp macro="" textlink="">
          <xdr:nvSpPr>
            <xdr:cNvPr id="55030" name="Check Box 758" hidden="1">
              <a:extLst>
                <a:ext uri="{63B3BB69-23CF-44E3-9099-C40C66FF867C}">
                  <a14:compatExt spid="_x0000_s55030"/>
                </a:ext>
                <a:ext uri="{FF2B5EF4-FFF2-40B4-BE49-F238E27FC236}">
                  <a16:creationId xmlns:a16="http://schemas.microsoft.com/office/drawing/2014/main" id="{00000000-0008-0000-0A00-0000F6D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Policies &amp; Procedures are in place to adequately monitor subcontractors/consultants.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1471</xdr:row>
          <xdr:rowOff>19050</xdr:rowOff>
        </xdr:from>
        <xdr:to>
          <xdr:col>4</xdr:col>
          <xdr:colOff>266700</xdr:colOff>
          <xdr:row>1473</xdr:row>
          <xdr:rowOff>50800</xdr:rowOff>
        </xdr:to>
        <xdr:sp macro="" textlink="">
          <xdr:nvSpPr>
            <xdr:cNvPr id="55031" name="Check Box 759" hidden="1">
              <a:extLst>
                <a:ext uri="{63B3BB69-23CF-44E3-9099-C40C66FF867C}">
                  <a14:compatExt spid="_x0000_s55031"/>
                </a:ext>
                <a:ext uri="{FF2B5EF4-FFF2-40B4-BE49-F238E27FC236}">
                  <a16:creationId xmlns:a16="http://schemas.microsoft.com/office/drawing/2014/main" id="{00000000-0008-0000-0A00-0000F7D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Read and reviewed contract Article 1, §1.4, including but not limited to the Mandated Clauses and the Standard Terms and Conditions required in subcontract/consultant agreements.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1472</xdr:row>
          <xdr:rowOff>146050</xdr:rowOff>
        </xdr:from>
        <xdr:to>
          <xdr:col>2</xdr:col>
          <xdr:colOff>3695700</xdr:colOff>
          <xdr:row>1474</xdr:row>
          <xdr:rowOff>57150</xdr:rowOff>
        </xdr:to>
        <xdr:sp macro="" textlink="">
          <xdr:nvSpPr>
            <xdr:cNvPr id="55032" name="Check Box 760" hidden="1">
              <a:extLst>
                <a:ext uri="{63B3BB69-23CF-44E3-9099-C40C66FF867C}">
                  <a14:compatExt spid="_x0000_s55032"/>
                </a:ext>
                <a:ext uri="{FF2B5EF4-FFF2-40B4-BE49-F238E27FC236}">
                  <a16:creationId xmlns:a16="http://schemas.microsoft.com/office/drawing/2014/main" id="{00000000-0008-0000-0A00-0000F8D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Policies &amp; Procedures are in place to adequately monitor subcontractors/consultants.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1471</xdr:row>
          <xdr:rowOff>19050</xdr:rowOff>
        </xdr:from>
        <xdr:to>
          <xdr:col>4</xdr:col>
          <xdr:colOff>266700</xdr:colOff>
          <xdr:row>1473</xdr:row>
          <xdr:rowOff>50800</xdr:rowOff>
        </xdr:to>
        <xdr:sp macro="" textlink="">
          <xdr:nvSpPr>
            <xdr:cNvPr id="55033" name="Check Box 761" hidden="1">
              <a:extLst>
                <a:ext uri="{63B3BB69-23CF-44E3-9099-C40C66FF867C}">
                  <a14:compatExt spid="_x0000_s55033"/>
                </a:ext>
                <a:ext uri="{FF2B5EF4-FFF2-40B4-BE49-F238E27FC236}">
                  <a16:creationId xmlns:a16="http://schemas.microsoft.com/office/drawing/2014/main" id="{00000000-0008-0000-0A00-0000F9D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Read and reviewed contract Article 1, §1.4, including but not limited to the Mandated Clauses and the Standard Terms and Conditions required in subcontract/consultant agreements.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1472</xdr:row>
          <xdr:rowOff>146050</xdr:rowOff>
        </xdr:from>
        <xdr:to>
          <xdr:col>2</xdr:col>
          <xdr:colOff>3695700</xdr:colOff>
          <xdr:row>1474</xdr:row>
          <xdr:rowOff>57150</xdr:rowOff>
        </xdr:to>
        <xdr:sp macro="" textlink="">
          <xdr:nvSpPr>
            <xdr:cNvPr id="55034" name="Check Box 762" hidden="1">
              <a:extLst>
                <a:ext uri="{63B3BB69-23CF-44E3-9099-C40C66FF867C}">
                  <a14:compatExt spid="_x0000_s55034"/>
                </a:ext>
                <a:ext uri="{FF2B5EF4-FFF2-40B4-BE49-F238E27FC236}">
                  <a16:creationId xmlns:a16="http://schemas.microsoft.com/office/drawing/2014/main" id="{00000000-0008-0000-0A00-0000FAD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Policies &amp; Procedures are in place to adequately monitor subcontractors/consultants.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1471</xdr:row>
          <xdr:rowOff>19050</xdr:rowOff>
        </xdr:from>
        <xdr:to>
          <xdr:col>4</xdr:col>
          <xdr:colOff>266700</xdr:colOff>
          <xdr:row>1473</xdr:row>
          <xdr:rowOff>50800</xdr:rowOff>
        </xdr:to>
        <xdr:sp macro="" textlink="">
          <xdr:nvSpPr>
            <xdr:cNvPr id="55035" name="Check Box 763" hidden="1">
              <a:extLst>
                <a:ext uri="{63B3BB69-23CF-44E3-9099-C40C66FF867C}">
                  <a14:compatExt spid="_x0000_s55035"/>
                </a:ext>
                <a:ext uri="{FF2B5EF4-FFF2-40B4-BE49-F238E27FC236}">
                  <a16:creationId xmlns:a16="http://schemas.microsoft.com/office/drawing/2014/main" id="{00000000-0008-0000-0A00-0000FBD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Read and reviewed contract Article 1, §1.4, including but not limited to the Mandated Clauses and the Standard Terms and Conditions required in subcontract/consultant agreements.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1472</xdr:row>
          <xdr:rowOff>146050</xdr:rowOff>
        </xdr:from>
        <xdr:to>
          <xdr:col>2</xdr:col>
          <xdr:colOff>3695700</xdr:colOff>
          <xdr:row>1474</xdr:row>
          <xdr:rowOff>57150</xdr:rowOff>
        </xdr:to>
        <xdr:sp macro="" textlink="">
          <xdr:nvSpPr>
            <xdr:cNvPr id="55036" name="Check Box 764" hidden="1">
              <a:extLst>
                <a:ext uri="{63B3BB69-23CF-44E3-9099-C40C66FF867C}">
                  <a14:compatExt spid="_x0000_s55036"/>
                </a:ext>
                <a:ext uri="{FF2B5EF4-FFF2-40B4-BE49-F238E27FC236}">
                  <a16:creationId xmlns:a16="http://schemas.microsoft.com/office/drawing/2014/main" id="{00000000-0008-0000-0A00-0000FCD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Policies &amp; Procedures are in place to adequately monitor subcontractors/consultants.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1471</xdr:row>
          <xdr:rowOff>19050</xdr:rowOff>
        </xdr:from>
        <xdr:to>
          <xdr:col>4</xdr:col>
          <xdr:colOff>266700</xdr:colOff>
          <xdr:row>1473</xdr:row>
          <xdr:rowOff>50800</xdr:rowOff>
        </xdr:to>
        <xdr:sp macro="" textlink="">
          <xdr:nvSpPr>
            <xdr:cNvPr id="55037" name="Check Box 765" hidden="1">
              <a:extLst>
                <a:ext uri="{63B3BB69-23CF-44E3-9099-C40C66FF867C}">
                  <a14:compatExt spid="_x0000_s55037"/>
                </a:ext>
                <a:ext uri="{FF2B5EF4-FFF2-40B4-BE49-F238E27FC236}">
                  <a16:creationId xmlns:a16="http://schemas.microsoft.com/office/drawing/2014/main" id="{00000000-0008-0000-0A00-0000FDD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Read and reviewed contract Article 1, §1.4, including but not limited to the Mandated Clauses and the Standard Terms and Conditions required in subcontract/consultant agreements.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1472</xdr:row>
          <xdr:rowOff>146050</xdr:rowOff>
        </xdr:from>
        <xdr:to>
          <xdr:col>2</xdr:col>
          <xdr:colOff>3695700</xdr:colOff>
          <xdr:row>1474</xdr:row>
          <xdr:rowOff>57150</xdr:rowOff>
        </xdr:to>
        <xdr:sp macro="" textlink="">
          <xdr:nvSpPr>
            <xdr:cNvPr id="55038" name="Check Box 766" hidden="1">
              <a:extLst>
                <a:ext uri="{63B3BB69-23CF-44E3-9099-C40C66FF867C}">
                  <a14:compatExt spid="_x0000_s55038"/>
                </a:ext>
                <a:ext uri="{FF2B5EF4-FFF2-40B4-BE49-F238E27FC236}">
                  <a16:creationId xmlns:a16="http://schemas.microsoft.com/office/drawing/2014/main" id="{00000000-0008-0000-0A00-0000FED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Policies &amp; Procedures are in place to adequately monitor subcontractors/consultants.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1471</xdr:row>
          <xdr:rowOff>19050</xdr:rowOff>
        </xdr:from>
        <xdr:to>
          <xdr:col>4</xdr:col>
          <xdr:colOff>266700</xdr:colOff>
          <xdr:row>1473</xdr:row>
          <xdr:rowOff>50800</xdr:rowOff>
        </xdr:to>
        <xdr:sp macro="" textlink="">
          <xdr:nvSpPr>
            <xdr:cNvPr id="55039" name="Check Box 767" hidden="1">
              <a:extLst>
                <a:ext uri="{63B3BB69-23CF-44E3-9099-C40C66FF867C}">
                  <a14:compatExt spid="_x0000_s55039"/>
                </a:ext>
                <a:ext uri="{FF2B5EF4-FFF2-40B4-BE49-F238E27FC236}">
                  <a16:creationId xmlns:a16="http://schemas.microsoft.com/office/drawing/2014/main" id="{00000000-0008-0000-0A00-0000FFD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Read and reviewed contract Article 1, §1.4, including but not limited to the Mandated Clauses and the Standard Terms and Conditions required in subcontract/consultant agreements.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1472</xdr:row>
          <xdr:rowOff>146050</xdr:rowOff>
        </xdr:from>
        <xdr:to>
          <xdr:col>2</xdr:col>
          <xdr:colOff>3695700</xdr:colOff>
          <xdr:row>1474</xdr:row>
          <xdr:rowOff>57150</xdr:rowOff>
        </xdr:to>
        <xdr:sp macro="" textlink="">
          <xdr:nvSpPr>
            <xdr:cNvPr id="55040" name="Check Box 768" hidden="1">
              <a:extLst>
                <a:ext uri="{63B3BB69-23CF-44E3-9099-C40C66FF867C}">
                  <a14:compatExt spid="_x0000_s55040"/>
                </a:ext>
                <a:ext uri="{FF2B5EF4-FFF2-40B4-BE49-F238E27FC236}">
                  <a16:creationId xmlns:a16="http://schemas.microsoft.com/office/drawing/2014/main" id="{00000000-0008-0000-0A00-000000D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Policies &amp; Procedures are in place to adequately monitor subcontractors/consultants.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1471</xdr:row>
          <xdr:rowOff>19050</xdr:rowOff>
        </xdr:from>
        <xdr:to>
          <xdr:col>4</xdr:col>
          <xdr:colOff>266700</xdr:colOff>
          <xdr:row>1473</xdr:row>
          <xdr:rowOff>50800</xdr:rowOff>
        </xdr:to>
        <xdr:sp macro="" textlink="">
          <xdr:nvSpPr>
            <xdr:cNvPr id="55041" name="Check Box 769" hidden="1">
              <a:extLst>
                <a:ext uri="{63B3BB69-23CF-44E3-9099-C40C66FF867C}">
                  <a14:compatExt spid="_x0000_s55041"/>
                </a:ext>
                <a:ext uri="{FF2B5EF4-FFF2-40B4-BE49-F238E27FC236}">
                  <a16:creationId xmlns:a16="http://schemas.microsoft.com/office/drawing/2014/main" id="{00000000-0008-0000-0A00-000001D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Read and reviewed contract Article 1, §1.4, including but not limited to the Mandated Clauses and the Standard Terms and Conditions required in subcontract/consultant agreements.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1472</xdr:row>
          <xdr:rowOff>146050</xdr:rowOff>
        </xdr:from>
        <xdr:to>
          <xdr:col>2</xdr:col>
          <xdr:colOff>3695700</xdr:colOff>
          <xdr:row>1474</xdr:row>
          <xdr:rowOff>57150</xdr:rowOff>
        </xdr:to>
        <xdr:sp macro="" textlink="">
          <xdr:nvSpPr>
            <xdr:cNvPr id="55042" name="Check Box 770" hidden="1">
              <a:extLst>
                <a:ext uri="{63B3BB69-23CF-44E3-9099-C40C66FF867C}">
                  <a14:compatExt spid="_x0000_s55042"/>
                </a:ext>
                <a:ext uri="{FF2B5EF4-FFF2-40B4-BE49-F238E27FC236}">
                  <a16:creationId xmlns:a16="http://schemas.microsoft.com/office/drawing/2014/main" id="{00000000-0008-0000-0A00-000002D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Policies &amp; Procedures are in place to adequately monitor subcontractors/consultants.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1471</xdr:row>
          <xdr:rowOff>19050</xdr:rowOff>
        </xdr:from>
        <xdr:to>
          <xdr:col>4</xdr:col>
          <xdr:colOff>266700</xdr:colOff>
          <xdr:row>1473</xdr:row>
          <xdr:rowOff>50800</xdr:rowOff>
        </xdr:to>
        <xdr:sp macro="" textlink="">
          <xdr:nvSpPr>
            <xdr:cNvPr id="55043" name="Check Box 771" hidden="1">
              <a:extLst>
                <a:ext uri="{63B3BB69-23CF-44E3-9099-C40C66FF867C}">
                  <a14:compatExt spid="_x0000_s55043"/>
                </a:ext>
                <a:ext uri="{FF2B5EF4-FFF2-40B4-BE49-F238E27FC236}">
                  <a16:creationId xmlns:a16="http://schemas.microsoft.com/office/drawing/2014/main" id="{00000000-0008-0000-0A00-000003D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Read and reviewed contract Article 1, §1.4, including but not limited to the Mandated Clauses and the Standard Terms and Conditions required in subcontract/consultant agreements.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1472</xdr:row>
          <xdr:rowOff>146050</xdr:rowOff>
        </xdr:from>
        <xdr:to>
          <xdr:col>2</xdr:col>
          <xdr:colOff>3695700</xdr:colOff>
          <xdr:row>1474</xdr:row>
          <xdr:rowOff>57150</xdr:rowOff>
        </xdr:to>
        <xdr:sp macro="" textlink="">
          <xdr:nvSpPr>
            <xdr:cNvPr id="55044" name="Check Box 772" hidden="1">
              <a:extLst>
                <a:ext uri="{63B3BB69-23CF-44E3-9099-C40C66FF867C}">
                  <a14:compatExt spid="_x0000_s55044"/>
                </a:ext>
                <a:ext uri="{FF2B5EF4-FFF2-40B4-BE49-F238E27FC236}">
                  <a16:creationId xmlns:a16="http://schemas.microsoft.com/office/drawing/2014/main" id="{00000000-0008-0000-0A00-000004D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Policies &amp; Procedures are in place to adequately monitor subcontractors/consultants.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1471</xdr:row>
          <xdr:rowOff>19050</xdr:rowOff>
        </xdr:from>
        <xdr:to>
          <xdr:col>4</xdr:col>
          <xdr:colOff>266700</xdr:colOff>
          <xdr:row>1473</xdr:row>
          <xdr:rowOff>50800</xdr:rowOff>
        </xdr:to>
        <xdr:sp macro="" textlink="">
          <xdr:nvSpPr>
            <xdr:cNvPr id="55045" name="Check Box 773" hidden="1">
              <a:extLst>
                <a:ext uri="{63B3BB69-23CF-44E3-9099-C40C66FF867C}">
                  <a14:compatExt spid="_x0000_s55045"/>
                </a:ext>
                <a:ext uri="{FF2B5EF4-FFF2-40B4-BE49-F238E27FC236}">
                  <a16:creationId xmlns:a16="http://schemas.microsoft.com/office/drawing/2014/main" id="{00000000-0008-0000-0A00-000005D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Read and reviewed contract Article 1, §1.4, including but not limited to the Mandated Clauses and the Standard Terms and Conditions required in subcontract/consultant agreements.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1472</xdr:row>
          <xdr:rowOff>146050</xdr:rowOff>
        </xdr:from>
        <xdr:to>
          <xdr:col>2</xdr:col>
          <xdr:colOff>3695700</xdr:colOff>
          <xdr:row>1474</xdr:row>
          <xdr:rowOff>57150</xdr:rowOff>
        </xdr:to>
        <xdr:sp macro="" textlink="">
          <xdr:nvSpPr>
            <xdr:cNvPr id="55046" name="Check Box 774" hidden="1">
              <a:extLst>
                <a:ext uri="{63B3BB69-23CF-44E3-9099-C40C66FF867C}">
                  <a14:compatExt spid="_x0000_s55046"/>
                </a:ext>
                <a:ext uri="{FF2B5EF4-FFF2-40B4-BE49-F238E27FC236}">
                  <a16:creationId xmlns:a16="http://schemas.microsoft.com/office/drawing/2014/main" id="{00000000-0008-0000-0A00-000006D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Policies &amp; Procedures are in place to adequately monitor subcontractors/consultants.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1471</xdr:row>
          <xdr:rowOff>19050</xdr:rowOff>
        </xdr:from>
        <xdr:to>
          <xdr:col>4</xdr:col>
          <xdr:colOff>266700</xdr:colOff>
          <xdr:row>1473</xdr:row>
          <xdr:rowOff>50800</xdr:rowOff>
        </xdr:to>
        <xdr:sp macro="" textlink="">
          <xdr:nvSpPr>
            <xdr:cNvPr id="55047" name="Check Box 775" hidden="1">
              <a:extLst>
                <a:ext uri="{63B3BB69-23CF-44E3-9099-C40C66FF867C}">
                  <a14:compatExt spid="_x0000_s55047"/>
                </a:ext>
                <a:ext uri="{FF2B5EF4-FFF2-40B4-BE49-F238E27FC236}">
                  <a16:creationId xmlns:a16="http://schemas.microsoft.com/office/drawing/2014/main" id="{00000000-0008-0000-0A00-000007D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Read and reviewed contract Article 1, §1.4, including but not limited to the Mandated Clauses and the Standard Terms and Conditions required in subcontract/consultant agreements.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1472</xdr:row>
          <xdr:rowOff>146050</xdr:rowOff>
        </xdr:from>
        <xdr:to>
          <xdr:col>2</xdr:col>
          <xdr:colOff>3695700</xdr:colOff>
          <xdr:row>1474</xdr:row>
          <xdr:rowOff>57150</xdr:rowOff>
        </xdr:to>
        <xdr:sp macro="" textlink="">
          <xdr:nvSpPr>
            <xdr:cNvPr id="55048" name="Check Box 776" hidden="1">
              <a:extLst>
                <a:ext uri="{63B3BB69-23CF-44E3-9099-C40C66FF867C}">
                  <a14:compatExt spid="_x0000_s55048"/>
                </a:ext>
                <a:ext uri="{FF2B5EF4-FFF2-40B4-BE49-F238E27FC236}">
                  <a16:creationId xmlns:a16="http://schemas.microsoft.com/office/drawing/2014/main" id="{00000000-0008-0000-0A00-000008D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Policies &amp; Procedures are in place to adequately monitor subcontractors/consultants.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1471</xdr:row>
          <xdr:rowOff>19050</xdr:rowOff>
        </xdr:from>
        <xdr:to>
          <xdr:col>4</xdr:col>
          <xdr:colOff>266700</xdr:colOff>
          <xdr:row>1473</xdr:row>
          <xdr:rowOff>50800</xdr:rowOff>
        </xdr:to>
        <xdr:sp macro="" textlink="">
          <xdr:nvSpPr>
            <xdr:cNvPr id="55049" name="Check Box 777" hidden="1">
              <a:extLst>
                <a:ext uri="{63B3BB69-23CF-44E3-9099-C40C66FF867C}">
                  <a14:compatExt spid="_x0000_s55049"/>
                </a:ext>
                <a:ext uri="{FF2B5EF4-FFF2-40B4-BE49-F238E27FC236}">
                  <a16:creationId xmlns:a16="http://schemas.microsoft.com/office/drawing/2014/main" id="{00000000-0008-0000-0A00-000009D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Read and reviewed contract Article 1, §1.4, including but not limited to the Mandated Clauses and the Standard Terms and Conditions required in subcontract/consultant agreements.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1472</xdr:row>
          <xdr:rowOff>146050</xdr:rowOff>
        </xdr:from>
        <xdr:to>
          <xdr:col>2</xdr:col>
          <xdr:colOff>3695700</xdr:colOff>
          <xdr:row>1474</xdr:row>
          <xdr:rowOff>57150</xdr:rowOff>
        </xdr:to>
        <xdr:sp macro="" textlink="">
          <xdr:nvSpPr>
            <xdr:cNvPr id="55050" name="Check Box 778" hidden="1">
              <a:extLst>
                <a:ext uri="{63B3BB69-23CF-44E3-9099-C40C66FF867C}">
                  <a14:compatExt spid="_x0000_s55050"/>
                </a:ext>
                <a:ext uri="{FF2B5EF4-FFF2-40B4-BE49-F238E27FC236}">
                  <a16:creationId xmlns:a16="http://schemas.microsoft.com/office/drawing/2014/main" id="{00000000-0008-0000-0A00-00000AD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Policies &amp; Procedures are in place to adequately monitor subcontractors/consultants.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1471</xdr:row>
          <xdr:rowOff>19050</xdr:rowOff>
        </xdr:from>
        <xdr:to>
          <xdr:col>4</xdr:col>
          <xdr:colOff>266700</xdr:colOff>
          <xdr:row>1473</xdr:row>
          <xdr:rowOff>50800</xdr:rowOff>
        </xdr:to>
        <xdr:sp macro="" textlink="">
          <xdr:nvSpPr>
            <xdr:cNvPr id="55051" name="Check Box 779" hidden="1">
              <a:extLst>
                <a:ext uri="{63B3BB69-23CF-44E3-9099-C40C66FF867C}">
                  <a14:compatExt spid="_x0000_s55051"/>
                </a:ext>
                <a:ext uri="{FF2B5EF4-FFF2-40B4-BE49-F238E27FC236}">
                  <a16:creationId xmlns:a16="http://schemas.microsoft.com/office/drawing/2014/main" id="{00000000-0008-0000-0A00-00000BD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Read and reviewed contract Article 1, §1.4, including but not limited to the Mandated Clauses and the Standard Terms and Conditions required in subcontract/consultant agreements.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1472</xdr:row>
          <xdr:rowOff>146050</xdr:rowOff>
        </xdr:from>
        <xdr:to>
          <xdr:col>2</xdr:col>
          <xdr:colOff>3695700</xdr:colOff>
          <xdr:row>1474</xdr:row>
          <xdr:rowOff>57150</xdr:rowOff>
        </xdr:to>
        <xdr:sp macro="" textlink="">
          <xdr:nvSpPr>
            <xdr:cNvPr id="55052" name="Check Box 780" hidden="1">
              <a:extLst>
                <a:ext uri="{63B3BB69-23CF-44E3-9099-C40C66FF867C}">
                  <a14:compatExt spid="_x0000_s55052"/>
                </a:ext>
                <a:ext uri="{FF2B5EF4-FFF2-40B4-BE49-F238E27FC236}">
                  <a16:creationId xmlns:a16="http://schemas.microsoft.com/office/drawing/2014/main" id="{00000000-0008-0000-0A00-00000CD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Policies &amp; Procedures are in place to adequately monitor subcontractors/consultants.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1471</xdr:row>
          <xdr:rowOff>19050</xdr:rowOff>
        </xdr:from>
        <xdr:to>
          <xdr:col>4</xdr:col>
          <xdr:colOff>266700</xdr:colOff>
          <xdr:row>1473</xdr:row>
          <xdr:rowOff>50800</xdr:rowOff>
        </xdr:to>
        <xdr:sp macro="" textlink="">
          <xdr:nvSpPr>
            <xdr:cNvPr id="55053" name="Check Box 781" hidden="1">
              <a:extLst>
                <a:ext uri="{63B3BB69-23CF-44E3-9099-C40C66FF867C}">
                  <a14:compatExt spid="_x0000_s55053"/>
                </a:ext>
                <a:ext uri="{FF2B5EF4-FFF2-40B4-BE49-F238E27FC236}">
                  <a16:creationId xmlns:a16="http://schemas.microsoft.com/office/drawing/2014/main" id="{00000000-0008-0000-0A00-00000DD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Read and reviewed contract Article 1, §1.4, including but not limited to the Mandated Clauses and the Standard Terms and Conditions required in subcontract/consultant agreements.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1472</xdr:row>
          <xdr:rowOff>146050</xdr:rowOff>
        </xdr:from>
        <xdr:to>
          <xdr:col>2</xdr:col>
          <xdr:colOff>3695700</xdr:colOff>
          <xdr:row>1474</xdr:row>
          <xdr:rowOff>57150</xdr:rowOff>
        </xdr:to>
        <xdr:sp macro="" textlink="">
          <xdr:nvSpPr>
            <xdr:cNvPr id="55054" name="Check Box 782" hidden="1">
              <a:extLst>
                <a:ext uri="{63B3BB69-23CF-44E3-9099-C40C66FF867C}">
                  <a14:compatExt spid="_x0000_s55054"/>
                </a:ext>
                <a:ext uri="{FF2B5EF4-FFF2-40B4-BE49-F238E27FC236}">
                  <a16:creationId xmlns:a16="http://schemas.microsoft.com/office/drawing/2014/main" id="{00000000-0008-0000-0A00-00000ED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Policies &amp; Procedures are in place to adequately monitor subcontractors/consultants.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1471</xdr:row>
          <xdr:rowOff>19050</xdr:rowOff>
        </xdr:from>
        <xdr:to>
          <xdr:col>4</xdr:col>
          <xdr:colOff>266700</xdr:colOff>
          <xdr:row>1473</xdr:row>
          <xdr:rowOff>50800</xdr:rowOff>
        </xdr:to>
        <xdr:sp macro="" textlink="">
          <xdr:nvSpPr>
            <xdr:cNvPr id="55055" name="Check Box 783" hidden="1">
              <a:extLst>
                <a:ext uri="{63B3BB69-23CF-44E3-9099-C40C66FF867C}">
                  <a14:compatExt spid="_x0000_s55055"/>
                </a:ext>
                <a:ext uri="{FF2B5EF4-FFF2-40B4-BE49-F238E27FC236}">
                  <a16:creationId xmlns:a16="http://schemas.microsoft.com/office/drawing/2014/main" id="{00000000-0008-0000-0A00-00000FD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Read and reviewed contract Article 1, §1.4, including but not limited to the Mandated Clauses and the Standard Terms and Conditions required in subcontract/consultant agreements.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1472</xdr:row>
          <xdr:rowOff>146050</xdr:rowOff>
        </xdr:from>
        <xdr:to>
          <xdr:col>2</xdr:col>
          <xdr:colOff>3695700</xdr:colOff>
          <xdr:row>1474</xdr:row>
          <xdr:rowOff>57150</xdr:rowOff>
        </xdr:to>
        <xdr:sp macro="" textlink="">
          <xdr:nvSpPr>
            <xdr:cNvPr id="55056" name="Check Box 784" hidden="1">
              <a:extLst>
                <a:ext uri="{63B3BB69-23CF-44E3-9099-C40C66FF867C}">
                  <a14:compatExt spid="_x0000_s55056"/>
                </a:ext>
                <a:ext uri="{FF2B5EF4-FFF2-40B4-BE49-F238E27FC236}">
                  <a16:creationId xmlns:a16="http://schemas.microsoft.com/office/drawing/2014/main" id="{00000000-0008-0000-0A00-000010D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Policies &amp; Procedures are in place to adequately monitor subcontractors/consultants.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1471</xdr:row>
          <xdr:rowOff>19050</xdr:rowOff>
        </xdr:from>
        <xdr:to>
          <xdr:col>4</xdr:col>
          <xdr:colOff>266700</xdr:colOff>
          <xdr:row>1473</xdr:row>
          <xdr:rowOff>50800</xdr:rowOff>
        </xdr:to>
        <xdr:sp macro="" textlink="">
          <xdr:nvSpPr>
            <xdr:cNvPr id="55057" name="Check Box 785" hidden="1">
              <a:extLst>
                <a:ext uri="{63B3BB69-23CF-44E3-9099-C40C66FF867C}">
                  <a14:compatExt spid="_x0000_s55057"/>
                </a:ext>
                <a:ext uri="{FF2B5EF4-FFF2-40B4-BE49-F238E27FC236}">
                  <a16:creationId xmlns:a16="http://schemas.microsoft.com/office/drawing/2014/main" id="{00000000-0008-0000-0A00-000011D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Read and reviewed contract Article 1, §1.4, including but not limited to the Mandated Clauses and the Standard Terms and Conditions required in subcontract/consultant agreements.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1472</xdr:row>
          <xdr:rowOff>146050</xdr:rowOff>
        </xdr:from>
        <xdr:to>
          <xdr:col>2</xdr:col>
          <xdr:colOff>3695700</xdr:colOff>
          <xdr:row>1474</xdr:row>
          <xdr:rowOff>57150</xdr:rowOff>
        </xdr:to>
        <xdr:sp macro="" textlink="">
          <xdr:nvSpPr>
            <xdr:cNvPr id="55058" name="Check Box 786" hidden="1">
              <a:extLst>
                <a:ext uri="{63B3BB69-23CF-44E3-9099-C40C66FF867C}">
                  <a14:compatExt spid="_x0000_s55058"/>
                </a:ext>
                <a:ext uri="{FF2B5EF4-FFF2-40B4-BE49-F238E27FC236}">
                  <a16:creationId xmlns:a16="http://schemas.microsoft.com/office/drawing/2014/main" id="{00000000-0008-0000-0A00-000012D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Policies &amp; Procedures are in place to adequately monitor subcontractors/consultants.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1471</xdr:row>
          <xdr:rowOff>19050</xdr:rowOff>
        </xdr:from>
        <xdr:to>
          <xdr:col>4</xdr:col>
          <xdr:colOff>266700</xdr:colOff>
          <xdr:row>1473</xdr:row>
          <xdr:rowOff>50800</xdr:rowOff>
        </xdr:to>
        <xdr:sp macro="" textlink="">
          <xdr:nvSpPr>
            <xdr:cNvPr id="55059" name="Check Box 787" hidden="1">
              <a:extLst>
                <a:ext uri="{63B3BB69-23CF-44E3-9099-C40C66FF867C}">
                  <a14:compatExt spid="_x0000_s55059"/>
                </a:ext>
                <a:ext uri="{FF2B5EF4-FFF2-40B4-BE49-F238E27FC236}">
                  <a16:creationId xmlns:a16="http://schemas.microsoft.com/office/drawing/2014/main" id="{00000000-0008-0000-0A00-000013D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Read and reviewed contract Article 1, §1.4, including but not limited to the Mandated Clauses and the Standard Terms and Conditions required in subcontract/consultant agreements.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1472</xdr:row>
          <xdr:rowOff>146050</xdr:rowOff>
        </xdr:from>
        <xdr:to>
          <xdr:col>2</xdr:col>
          <xdr:colOff>3695700</xdr:colOff>
          <xdr:row>1474</xdr:row>
          <xdr:rowOff>57150</xdr:rowOff>
        </xdr:to>
        <xdr:sp macro="" textlink="">
          <xdr:nvSpPr>
            <xdr:cNvPr id="55060" name="Check Box 788" hidden="1">
              <a:extLst>
                <a:ext uri="{63B3BB69-23CF-44E3-9099-C40C66FF867C}">
                  <a14:compatExt spid="_x0000_s55060"/>
                </a:ext>
                <a:ext uri="{FF2B5EF4-FFF2-40B4-BE49-F238E27FC236}">
                  <a16:creationId xmlns:a16="http://schemas.microsoft.com/office/drawing/2014/main" id="{00000000-0008-0000-0A00-000014D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Policies &amp; Procedures are in place to adequately monitor subcontractors/consultants.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1471</xdr:row>
          <xdr:rowOff>19050</xdr:rowOff>
        </xdr:from>
        <xdr:to>
          <xdr:col>4</xdr:col>
          <xdr:colOff>266700</xdr:colOff>
          <xdr:row>1473</xdr:row>
          <xdr:rowOff>50800</xdr:rowOff>
        </xdr:to>
        <xdr:sp macro="" textlink="">
          <xdr:nvSpPr>
            <xdr:cNvPr id="55061" name="Check Box 789" hidden="1">
              <a:extLst>
                <a:ext uri="{63B3BB69-23CF-44E3-9099-C40C66FF867C}">
                  <a14:compatExt spid="_x0000_s55061"/>
                </a:ext>
                <a:ext uri="{FF2B5EF4-FFF2-40B4-BE49-F238E27FC236}">
                  <a16:creationId xmlns:a16="http://schemas.microsoft.com/office/drawing/2014/main" id="{00000000-0008-0000-0A00-000015D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Read and reviewed contract Article 1, §1.4, including but not limited to the Mandated Clauses and the Standard Terms and Conditions required in subcontract/consultant agreements.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1472</xdr:row>
          <xdr:rowOff>146050</xdr:rowOff>
        </xdr:from>
        <xdr:to>
          <xdr:col>2</xdr:col>
          <xdr:colOff>3695700</xdr:colOff>
          <xdr:row>1474</xdr:row>
          <xdr:rowOff>57150</xdr:rowOff>
        </xdr:to>
        <xdr:sp macro="" textlink="">
          <xdr:nvSpPr>
            <xdr:cNvPr id="55062" name="Check Box 790" hidden="1">
              <a:extLst>
                <a:ext uri="{63B3BB69-23CF-44E3-9099-C40C66FF867C}">
                  <a14:compatExt spid="_x0000_s55062"/>
                </a:ext>
                <a:ext uri="{FF2B5EF4-FFF2-40B4-BE49-F238E27FC236}">
                  <a16:creationId xmlns:a16="http://schemas.microsoft.com/office/drawing/2014/main" id="{00000000-0008-0000-0A00-000016D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Policies &amp; Procedures are in place to adequately monitor subcontractors/consultants.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1471</xdr:row>
          <xdr:rowOff>19050</xdr:rowOff>
        </xdr:from>
        <xdr:to>
          <xdr:col>4</xdr:col>
          <xdr:colOff>266700</xdr:colOff>
          <xdr:row>1473</xdr:row>
          <xdr:rowOff>50800</xdr:rowOff>
        </xdr:to>
        <xdr:sp macro="" textlink="">
          <xdr:nvSpPr>
            <xdr:cNvPr id="55063" name="Check Box 791" hidden="1">
              <a:extLst>
                <a:ext uri="{63B3BB69-23CF-44E3-9099-C40C66FF867C}">
                  <a14:compatExt spid="_x0000_s55063"/>
                </a:ext>
                <a:ext uri="{FF2B5EF4-FFF2-40B4-BE49-F238E27FC236}">
                  <a16:creationId xmlns:a16="http://schemas.microsoft.com/office/drawing/2014/main" id="{00000000-0008-0000-0A00-000017D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Read and reviewed contract Article 1, §1.4, including but not limited to the Mandated Clauses and the Standard Terms and Conditions required in subcontract/consultant agreements.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1472</xdr:row>
          <xdr:rowOff>146050</xdr:rowOff>
        </xdr:from>
        <xdr:to>
          <xdr:col>2</xdr:col>
          <xdr:colOff>3695700</xdr:colOff>
          <xdr:row>1474</xdr:row>
          <xdr:rowOff>57150</xdr:rowOff>
        </xdr:to>
        <xdr:sp macro="" textlink="">
          <xdr:nvSpPr>
            <xdr:cNvPr id="55064" name="Check Box 792" hidden="1">
              <a:extLst>
                <a:ext uri="{63B3BB69-23CF-44E3-9099-C40C66FF867C}">
                  <a14:compatExt spid="_x0000_s55064"/>
                </a:ext>
                <a:ext uri="{FF2B5EF4-FFF2-40B4-BE49-F238E27FC236}">
                  <a16:creationId xmlns:a16="http://schemas.microsoft.com/office/drawing/2014/main" id="{00000000-0008-0000-0A00-000018D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Policies &amp; Procedures are in place to adequately monitor subcontractors/consultants.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1471</xdr:row>
          <xdr:rowOff>19050</xdr:rowOff>
        </xdr:from>
        <xdr:to>
          <xdr:col>4</xdr:col>
          <xdr:colOff>266700</xdr:colOff>
          <xdr:row>1473</xdr:row>
          <xdr:rowOff>50800</xdr:rowOff>
        </xdr:to>
        <xdr:sp macro="" textlink="">
          <xdr:nvSpPr>
            <xdr:cNvPr id="55065" name="Check Box 793" hidden="1">
              <a:extLst>
                <a:ext uri="{63B3BB69-23CF-44E3-9099-C40C66FF867C}">
                  <a14:compatExt spid="_x0000_s55065"/>
                </a:ext>
                <a:ext uri="{FF2B5EF4-FFF2-40B4-BE49-F238E27FC236}">
                  <a16:creationId xmlns:a16="http://schemas.microsoft.com/office/drawing/2014/main" id="{00000000-0008-0000-0A00-000019D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Read and reviewed contract Article 1, §1.4, including but not limited to the Mandated Clauses and the Standard Terms and Conditions required in subcontract/consultant agreements.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1472</xdr:row>
          <xdr:rowOff>146050</xdr:rowOff>
        </xdr:from>
        <xdr:to>
          <xdr:col>2</xdr:col>
          <xdr:colOff>3695700</xdr:colOff>
          <xdr:row>1474</xdr:row>
          <xdr:rowOff>57150</xdr:rowOff>
        </xdr:to>
        <xdr:sp macro="" textlink="">
          <xdr:nvSpPr>
            <xdr:cNvPr id="55066" name="Check Box 794" hidden="1">
              <a:extLst>
                <a:ext uri="{63B3BB69-23CF-44E3-9099-C40C66FF867C}">
                  <a14:compatExt spid="_x0000_s55066"/>
                </a:ext>
                <a:ext uri="{FF2B5EF4-FFF2-40B4-BE49-F238E27FC236}">
                  <a16:creationId xmlns:a16="http://schemas.microsoft.com/office/drawing/2014/main" id="{00000000-0008-0000-0A00-00001AD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Policies &amp; Procedures are in place to adequately monitor subcontractors/consultants.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1471</xdr:row>
          <xdr:rowOff>19050</xdr:rowOff>
        </xdr:from>
        <xdr:to>
          <xdr:col>4</xdr:col>
          <xdr:colOff>266700</xdr:colOff>
          <xdr:row>1473</xdr:row>
          <xdr:rowOff>50800</xdr:rowOff>
        </xdr:to>
        <xdr:sp macro="" textlink="">
          <xdr:nvSpPr>
            <xdr:cNvPr id="55067" name="Check Box 795" hidden="1">
              <a:extLst>
                <a:ext uri="{63B3BB69-23CF-44E3-9099-C40C66FF867C}">
                  <a14:compatExt spid="_x0000_s55067"/>
                </a:ext>
                <a:ext uri="{FF2B5EF4-FFF2-40B4-BE49-F238E27FC236}">
                  <a16:creationId xmlns:a16="http://schemas.microsoft.com/office/drawing/2014/main" id="{00000000-0008-0000-0A00-00001BD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Read and reviewed contract Article 1, §1.4, including but not limited to the Mandated Clauses and the Standard Terms and Conditions required in subcontract/consultant agreements.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1472</xdr:row>
          <xdr:rowOff>146050</xdr:rowOff>
        </xdr:from>
        <xdr:to>
          <xdr:col>2</xdr:col>
          <xdr:colOff>3695700</xdr:colOff>
          <xdr:row>1474</xdr:row>
          <xdr:rowOff>57150</xdr:rowOff>
        </xdr:to>
        <xdr:sp macro="" textlink="">
          <xdr:nvSpPr>
            <xdr:cNvPr id="55068" name="Check Box 796" hidden="1">
              <a:extLst>
                <a:ext uri="{63B3BB69-23CF-44E3-9099-C40C66FF867C}">
                  <a14:compatExt spid="_x0000_s55068"/>
                </a:ext>
                <a:ext uri="{FF2B5EF4-FFF2-40B4-BE49-F238E27FC236}">
                  <a16:creationId xmlns:a16="http://schemas.microsoft.com/office/drawing/2014/main" id="{00000000-0008-0000-0A00-00001CD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Policies &amp; Procedures are in place to adequately monitor subcontractors/consultants.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1471</xdr:row>
          <xdr:rowOff>19050</xdr:rowOff>
        </xdr:from>
        <xdr:to>
          <xdr:col>4</xdr:col>
          <xdr:colOff>266700</xdr:colOff>
          <xdr:row>1473</xdr:row>
          <xdr:rowOff>50800</xdr:rowOff>
        </xdr:to>
        <xdr:sp macro="" textlink="">
          <xdr:nvSpPr>
            <xdr:cNvPr id="55069" name="Check Box 797" hidden="1">
              <a:extLst>
                <a:ext uri="{63B3BB69-23CF-44E3-9099-C40C66FF867C}">
                  <a14:compatExt spid="_x0000_s55069"/>
                </a:ext>
                <a:ext uri="{FF2B5EF4-FFF2-40B4-BE49-F238E27FC236}">
                  <a16:creationId xmlns:a16="http://schemas.microsoft.com/office/drawing/2014/main" id="{00000000-0008-0000-0A00-00001DD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Read and reviewed contract Article 1, §1.4, including but not limited to the Mandated Clauses and the Standard Terms and Conditions required in subcontract/consultant agreements.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1472</xdr:row>
          <xdr:rowOff>146050</xdr:rowOff>
        </xdr:from>
        <xdr:to>
          <xdr:col>2</xdr:col>
          <xdr:colOff>3695700</xdr:colOff>
          <xdr:row>1474</xdr:row>
          <xdr:rowOff>57150</xdr:rowOff>
        </xdr:to>
        <xdr:sp macro="" textlink="">
          <xdr:nvSpPr>
            <xdr:cNvPr id="55070" name="Check Box 798" hidden="1">
              <a:extLst>
                <a:ext uri="{63B3BB69-23CF-44E3-9099-C40C66FF867C}">
                  <a14:compatExt spid="_x0000_s55070"/>
                </a:ext>
                <a:ext uri="{FF2B5EF4-FFF2-40B4-BE49-F238E27FC236}">
                  <a16:creationId xmlns:a16="http://schemas.microsoft.com/office/drawing/2014/main" id="{00000000-0008-0000-0A00-00001ED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Policies &amp; Procedures are in place to adequately monitor subcontractors/consultants.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1471</xdr:row>
          <xdr:rowOff>19050</xdr:rowOff>
        </xdr:from>
        <xdr:to>
          <xdr:col>4</xdr:col>
          <xdr:colOff>266700</xdr:colOff>
          <xdr:row>1473</xdr:row>
          <xdr:rowOff>50800</xdr:rowOff>
        </xdr:to>
        <xdr:sp macro="" textlink="">
          <xdr:nvSpPr>
            <xdr:cNvPr id="55071" name="Check Box 799" hidden="1">
              <a:extLst>
                <a:ext uri="{63B3BB69-23CF-44E3-9099-C40C66FF867C}">
                  <a14:compatExt spid="_x0000_s55071"/>
                </a:ext>
                <a:ext uri="{FF2B5EF4-FFF2-40B4-BE49-F238E27FC236}">
                  <a16:creationId xmlns:a16="http://schemas.microsoft.com/office/drawing/2014/main" id="{00000000-0008-0000-0A00-00001FD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Read and reviewed contract Article 1, §1.4, including but not limited to the Mandated Clauses and the Standard Terms and Conditions required in subcontract/consultant agreements.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1472</xdr:row>
          <xdr:rowOff>146050</xdr:rowOff>
        </xdr:from>
        <xdr:to>
          <xdr:col>2</xdr:col>
          <xdr:colOff>3695700</xdr:colOff>
          <xdr:row>1474</xdr:row>
          <xdr:rowOff>57150</xdr:rowOff>
        </xdr:to>
        <xdr:sp macro="" textlink="">
          <xdr:nvSpPr>
            <xdr:cNvPr id="55072" name="Check Box 800" hidden="1">
              <a:extLst>
                <a:ext uri="{63B3BB69-23CF-44E3-9099-C40C66FF867C}">
                  <a14:compatExt spid="_x0000_s55072"/>
                </a:ext>
                <a:ext uri="{FF2B5EF4-FFF2-40B4-BE49-F238E27FC236}">
                  <a16:creationId xmlns:a16="http://schemas.microsoft.com/office/drawing/2014/main" id="{00000000-0008-0000-0A00-000020D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Policies &amp; Procedures are in place to adequately monitor subcontractors/consultants.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1526</xdr:row>
          <xdr:rowOff>19050</xdr:rowOff>
        </xdr:from>
        <xdr:to>
          <xdr:col>4</xdr:col>
          <xdr:colOff>266700</xdr:colOff>
          <xdr:row>1528</xdr:row>
          <xdr:rowOff>50800</xdr:rowOff>
        </xdr:to>
        <xdr:sp macro="" textlink="">
          <xdr:nvSpPr>
            <xdr:cNvPr id="55073" name="Check Box 801" hidden="1">
              <a:extLst>
                <a:ext uri="{63B3BB69-23CF-44E3-9099-C40C66FF867C}">
                  <a14:compatExt spid="_x0000_s55073"/>
                </a:ext>
                <a:ext uri="{FF2B5EF4-FFF2-40B4-BE49-F238E27FC236}">
                  <a16:creationId xmlns:a16="http://schemas.microsoft.com/office/drawing/2014/main" id="{00000000-0008-0000-0A00-000021D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Read and reviewed contract Article 1, §1.4, including but not limited to the Mandated Clauses and the Standard Terms and Conditions required in subcontract/consultant agreements.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1527</xdr:row>
          <xdr:rowOff>146050</xdr:rowOff>
        </xdr:from>
        <xdr:to>
          <xdr:col>2</xdr:col>
          <xdr:colOff>3695700</xdr:colOff>
          <xdr:row>1529</xdr:row>
          <xdr:rowOff>57150</xdr:rowOff>
        </xdr:to>
        <xdr:sp macro="" textlink="">
          <xdr:nvSpPr>
            <xdr:cNvPr id="55074" name="Check Box 802" hidden="1">
              <a:extLst>
                <a:ext uri="{63B3BB69-23CF-44E3-9099-C40C66FF867C}">
                  <a14:compatExt spid="_x0000_s55074"/>
                </a:ext>
                <a:ext uri="{FF2B5EF4-FFF2-40B4-BE49-F238E27FC236}">
                  <a16:creationId xmlns:a16="http://schemas.microsoft.com/office/drawing/2014/main" id="{00000000-0008-0000-0A00-000022D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Policies &amp; Procedures are in place to adequately monitor subcontractors/consultants.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1526</xdr:row>
          <xdr:rowOff>19050</xdr:rowOff>
        </xdr:from>
        <xdr:to>
          <xdr:col>4</xdr:col>
          <xdr:colOff>266700</xdr:colOff>
          <xdr:row>1528</xdr:row>
          <xdr:rowOff>50800</xdr:rowOff>
        </xdr:to>
        <xdr:sp macro="" textlink="">
          <xdr:nvSpPr>
            <xdr:cNvPr id="55075" name="Check Box 803" hidden="1">
              <a:extLst>
                <a:ext uri="{63B3BB69-23CF-44E3-9099-C40C66FF867C}">
                  <a14:compatExt spid="_x0000_s55075"/>
                </a:ext>
                <a:ext uri="{FF2B5EF4-FFF2-40B4-BE49-F238E27FC236}">
                  <a16:creationId xmlns:a16="http://schemas.microsoft.com/office/drawing/2014/main" id="{00000000-0008-0000-0A00-000023D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Read and reviewed contract Article 1, §1.4, including but not limited to the Mandated Clauses and the Standard Terms and Conditions required in subcontract/consultant agreements.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1527</xdr:row>
          <xdr:rowOff>146050</xdr:rowOff>
        </xdr:from>
        <xdr:to>
          <xdr:col>2</xdr:col>
          <xdr:colOff>3695700</xdr:colOff>
          <xdr:row>1529</xdr:row>
          <xdr:rowOff>57150</xdr:rowOff>
        </xdr:to>
        <xdr:sp macro="" textlink="">
          <xdr:nvSpPr>
            <xdr:cNvPr id="55076" name="Check Box 804" hidden="1">
              <a:extLst>
                <a:ext uri="{63B3BB69-23CF-44E3-9099-C40C66FF867C}">
                  <a14:compatExt spid="_x0000_s55076"/>
                </a:ext>
                <a:ext uri="{FF2B5EF4-FFF2-40B4-BE49-F238E27FC236}">
                  <a16:creationId xmlns:a16="http://schemas.microsoft.com/office/drawing/2014/main" id="{00000000-0008-0000-0A00-000024D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Policies &amp; Procedures are in place to adequately monitor subcontractors/consultants.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1526</xdr:row>
          <xdr:rowOff>19050</xdr:rowOff>
        </xdr:from>
        <xdr:to>
          <xdr:col>4</xdr:col>
          <xdr:colOff>266700</xdr:colOff>
          <xdr:row>1528</xdr:row>
          <xdr:rowOff>50800</xdr:rowOff>
        </xdr:to>
        <xdr:sp macro="" textlink="">
          <xdr:nvSpPr>
            <xdr:cNvPr id="55077" name="Check Box 805" hidden="1">
              <a:extLst>
                <a:ext uri="{63B3BB69-23CF-44E3-9099-C40C66FF867C}">
                  <a14:compatExt spid="_x0000_s55077"/>
                </a:ext>
                <a:ext uri="{FF2B5EF4-FFF2-40B4-BE49-F238E27FC236}">
                  <a16:creationId xmlns:a16="http://schemas.microsoft.com/office/drawing/2014/main" id="{00000000-0008-0000-0A00-000025D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Read and reviewed contract Article 1, §1.4, including but not limited to the Mandated Clauses and the Standard Terms and Conditions required in subcontract/consultant agreements.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1527</xdr:row>
          <xdr:rowOff>146050</xdr:rowOff>
        </xdr:from>
        <xdr:to>
          <xdr:col>2</xdr:col>
          <xdr:colOff>3695700</xdr:colOff>
          <xdr:row>1529</xdr:row>
          <xdr:rowOff>57150</xdr:rowOff>
        </xdr:to>
        <xdr:sp macro="" textlink="">
          <xdr:nvSpPr>
            <xdr:cNvPr id="55078" name="Check Box 806" hidden="1">
              <a:extLst>
                <a:ext uri="{63B3BB69-23CF-44E3-9099-C40C66FF867C}">
                  <a14:compatExt spid="_x0000_s55078"/>
                </a:ext>
                <a:ext uri="{FF2B5EF4-FFF2-40B4-BE49-F238E27FC236}">
                  <a16:creationId xmlns:a16="http://schemas.microsoft.com/office/drawing/2014/main" id="{00000000-0008-0000-0A00-000026D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Policies &amp; Procedures are in place to adequately monitor subcontractors/consultants.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1526</xdr:row>
          <xdr:rowOff>19050</xdr:rowOff>
        </xdr:from>
        <xdr:to>
          <xdr:col>4</xdr:col>
          <xdr:colOff>266700</xdr:colOff>
          <xdr:row>1528</xdr:row>
          <xdr:rowOff>50800</xdr:rowOff>
        </xdr:to>
        <xdr:sp macro="" textlink="">
          <xdr:nvSpPr>
            <xdr:cNvPr id="55079" name="Check Box 807" hidden="1">
              <a:extLst>
                <a:ext uri="{63B3BB69-23CF-44E3-9099-C40C66FF867C}">
                  <a14:compatExt spid="_x0000_s55079"/>
                </a:ext>
                <a:ext uri="{FF2B5EF4-FFF2-40B4-BE49-F238E27FC236}">
                  <a16:creationId xmlns:a16="http://schemas.microsoft.com/office/drawing/2014/main" id="{00000000-0008-0000-0A00-000027D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Read and reviewed contract Article 1, §1.4, including but not limited to the Mandated Clauses and the Standard Terms and Conditions required in subcontract/consultant agreements.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1527</xdr:row>
          <xdr:rowOff>146050</xdr:rowOff>
        </xdr:from>
        <xdr:to>
          <xdr:col>2</xdr:col>
          <xdr:colOff>3695700</xdr:colOff>
          <xdr:row>1529</xdr:row>
          <xdr:rowOff>57150</xdr:rowOff>
        </xdr:to>
        <xdr:sp macro="" textlink="">
          <xdr:nvSpPr>
            <xdr:cNvPr id="55080" name="Check Box 808" hidden="1">
              <a:extLst>
                <a:ext uri="{63B3BB69-23CF-44E3-9099-C40C66FF867C}">
                  <a14:compatExt spid="_x0000_s55080"/>
                </a:ext>
                <a:ext uri="{FF2B5EF4-FFF2-40B4-BE49-F238E27FC236}">
                  <a16:creationId xmlns:a16="http://schemas.microsoft.com/office/drawing/2014/main" id="{00000000-0008-0000-0A00-000028D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Policies &amp; Procedures are in place to adequately monitor subcontractors/consultants.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1526</xdr:row>
          <xdr:rowOff>19050</xdr:rowOff>
        </xdr:from>
        <xdr:to>
          <xdr:col>4</xdr:col>
          <xdr:colOff>266700</xdr:colOff>
          <xdr:row>1528</xdr:row>
          <xdr:rowOff>50800</xdr:rowOff>
        </xdr:to>
        <xdr:sp macro="" textlink="">
          <xdr:nvSpPr>
            <xdr:cNvPr id="55081" name="Check Box 809" hidden="1">
              <a:extLst>
                <a:ext uri="{63B3BB69-23CF-44E3-9099-C40C66FF867C}">
                  <a14:compatExt spid="_x0000_s55081"/>
                </a:ext>
                <a:ext uri="{FF2B5EF4-FFF2-40B4-BE49-F238E27FC236}">
                  <a16:creationId xmlns:a16="http://schemas.microsoft.com/office/drawing/2014/main" id="{00000000-0008-0000-0A00-000029D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Read and reviewed contract Article 1, §1.4, including but not limited to the Mandated Clauses and the Standard Terms and Conditions required in subcontract/consultant agreements.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1527</xdr:row>
          <xdr:rowOff>146050</xdr:rowOff>
        </xdr:from>
        <xdr:to>
          <xdr:col>2</xdr:col>
          <xdr:colOff>3695700</xdr:colOff>
          <xdr:row>1529</xdr:row>
          <xdr:rowOff>57150</xdr:rowOff>
        </xdr:to>
        <xdr:sp macro="" textlink="">
          <xdr:nvSpPr>
            <xdr:cNvPr id="55082" name="Check Box 810" hidden="1">
              <a:extLst>
                <a:ext uri="{63B3BB69-23CF-44E3-9099-C40C66FF867C}">
                  <a14:compatExt spid="_x0000_s55082"/>
                </a:ext>
                <a:ext uri="{FF2B5EF4-FFF2-40B4-BE49-F238E27FC236}">
                  <a16:creationId xmlns:a16="http://schemas.microsoft.com/office/drawing/2014/main" id="{00000000-0008-0000-0A00-00002AD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Policies &amp; Procedures are in place to adequately monitor subcontractors/consultants.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1526</xdr:row>
          <xdr:rowOff>19050</xdr:rowOff>
        </xdr:from>
        <xdr:to>
          <xdr:col>4</xdr:col>
          <xdr:colOff>266700</xdr:colOff>
          <xdr:row>1528</xdr:row>
          <xdr:rowOff>50800</xdr:rowOff>
        </xdr:to>
        <xdr:sp macro="" textlink="">
          <xdr:nvSpPr>
            <xdr:cNvPr id="55083" name="Check Box 811" hidden="1">
              <a:extLst>
                <a:ext uri="{63B3BB69-23CF-44E3-9099-C40C66FF867C}">
                  <a14:compatExt spid="_x0000_s55083"/>
                </a:ext>
                <a:ext uri="{FF2B5EF4-FFF2-40B4-BE49-F238E27FC236}">
                  <a16:creationId xmlns:a16="http://schemas.microsoft.com/office/drawing/2014/main" id="{00000000-0008-0000-0A00-00002BD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Read and reviewed contract Article 1, §1.4, including but not limited to the Mandated Clauses and the Standard Terms and Conditions required in subcontract/consultant agreements.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1527</xdr:row>
          <xdr:rowOff>146050</xdr:rowOff>
        </xdr:from>
        <xdr:to>
          <xdr:col>2</xdr:col>
          <xdr:colOff>3695700</xdr:colOff>
          <xdr:row>1529</xdr:row>
          <xdr:rowOff>57150</xdr:rowOff>
        </xdr:to>
        <xdr:sp macro="" textlink="">
          <xdr:nvSpPr>
            <xdr:cNvPr id="55084" name="Check Box 812" hidden="1">
              <a:extLst>
                <a:ext uri="{63B3BB69-23CF-44E3-9099-C40C66FF867C}">
                  <a14:compatExt spid="_x0000_s55084"/>
                </a:ext>
                <a:ext uri="{FF2B5EF4-FFF2-40B4-BE49-F238E27FC236}">
                  <a16:creationId xmlns:a16="http://schemas.microsoft.com/office/drawing/2014/main" id="{00000000-0008-0000-0A00-00002CD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Policies &amp; Procedures are in place to adequately monitor subcontractors/consultants.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1526</xdr:row>
          <xdr:rowOff>19050</xdr:rowOff>
        </xdr:from>
        <xdr:to>
          <xdr:col>4</xdr:col>
          <xdr:colOff>266700</xdr:colOff>
          <xdr:row>1528</xdr:row>
          <xdr:rowOff>50800</xdr:rowOff>
        </xdr:to>
        <xdr:sp macro="" textlink="">
          <xdr:nvSpPr>
            <xdr:cNvPr id="55085" name="Check Box 813" hidden="1">
              <a:extLst>
                <a:ext uri="{63B3BB69-23CF-44E3-9099-C40C66FF867C}">
                  <a14:compatExt spid="_x0000_s55085"/>
                </a:ext>
                <a:ext uri="{FF2B5EF4-FFF2-40B4-BE49-F238E27FC236}">
                  <a16:creationId xmlns:a16="http://schemas.microsoft.com/office/drawing/2014/main" id="{00000000-0008-0000-0A00-00002DD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Read and reviewed contract Article 1, §1.4, including but not limited to the Mandated Clauses and the Standard Terms and Conditions required in subcontract/consultant agreements.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1527</xdr:row>
          <xdr:rowOff>146050</xdr:rowOff>
        </xdr:from>
        <xdr:to>
          <xdr:col>2</xdr:col>
          <xdr:colOff>3695700</xdr:colOff>
          <xdr:row>1529</xdr:row>
          <xdr:rowOff>57150</xdr:rowOff>
        </xdr:to>
        <xdr:sp macro="" textlink="">
          <xdr:nvSpPr>
            <xdr:cNvPr id="55086" name="Check Box 814" hidden="1">
              <a:extLst>
                <a:ext uri="{63B3BB69-23CF-44E3-9099-C40C66FF867C}">
                  <a14:compatExt spid="_x0000_s55086"/>
                </a:ext>
                <a:ext uri="{FF2B5EF4-FFF2-40B4-BE49-F238E27FC236}">
                  <a16:creationId xmlns:a16="http://schemas.microsoft.com/office/drawing/2014/main" id="{00000000-0008-0000-0A00-00002ED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Policies &amp; Procedures are in place to adequately monitor subcontractors/consultants.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1526</xdr:row>
          <xdr:rowOff>19050</xdr:rowOff>
        </xdr:from>
        <xdr:to>
          <xdr:col>4</xdr:col>
          <xdr:colOff>266700</xdr:colOff>
          <xdr:row>1528</xdr:row>
          <xdr:rowOff>50800</xdr:rowOff>
        </xdr:to>
        <xdr:sp macro="" textlink="">
          <xdr:nvSpPr>
            <xdr:cNvPr id="55087" name="Check Box 815" hidden="1">
              <a:extLst>
                <a:ext uri="{63B3BB69-23CF-44E3-9099-C40C66FF867C}">
                  <a14:compatExt spid="_x0000_s55087"/>
                </a:ext>
                <a:ext uri="{FF2B5EF4-FFF2-40B4-BE49-F238E27FC236}">
                  <a16:creationId xmlns:a16="http://schemas.microsoft.com/office/drawing/2014/main" id="{00000000-0008-0000-0A00-00002FD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Read and reviewed contract Article 1, §1.4, including but not limited to the Mandated Clauses and the Standard Terms and Conditions required in subcontract/consultant agreements.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1527</xdr:row>
          <xdr:rowOff>146050</xdr:rowOff>
        </xdr:from>
        <xdr:to>
          <xdr:col>2</xdr:col>
          <xdr:colOff>3695700</xdr:colOff>
          <xdr:row>1529</xdr:row>
          <xdr:rowOff>57150</xdr:rowOff>
        </xdr:to>
        <xdr:sp macro="" textlink="">
          <xdr:nvSpPr>
            <xdr:cNvPr id="55088" name="Check Box 816" hidden="1">
              <a:extLst>
                <a:ext uri="{63B3BB69-23CF-44E3-9099-C40C66FF867C}">
                  <a14:compatExt spid="_x0000_s55088"/>
                </a:ext>
                <a:ext uri="{FF2B5EF4-FFF2-40B4-BE49-F238E27FC236}">
                  <a16:creationId xmlns:a16="http://schemas.microsoft.com/office/drawing/2014/main" id="{00000000-0008-0000-0A00-000030D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Policies &amp; Procedures are in place to adequately monitor subcontractors/consultants.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1526</xdr:row>
          <xdr:rowOff>19050</xdr:rowOff>
        </xdr:from>
        <xdr:to>
          <xdr:col>4</xdr:col>
          <xdr:colOff>266700</xdr:colOff>
          <xdr:row>1528</xdr:row>
          <xdr:rowOff>50800</xdr:rowOff>
        </xdr:to>
        <xdr:sp macro="" textlink="">
          <xdr:nvSpPr>
            <xdr:cNvPr id="55089" name="Check Box 817" hidden="1">
              <a:extLst>
                <a:ext uri="{63B3BB69-23CF-44E3-9099-C40C66FF867C}">
                  <a14:compatExt spid="_x0000_s55089"/>
                </a:ext>
                <a:ext uri="{FF2B5EF4-FFF2-40B4-BE49-F238E27FC236}">
                  <a16:creationId xmlns:a16="http://schemas.microsoft.com/office/drawing/2014/main" id="{00000000-0008-0000-0A00-000031D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Read and reviewed contract Article 1, §1.4, including but not limited to the Mandated Clauses and the Standard Terms and Conditions required in subcontract/consultant agreements.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1527</xdr:row>
          <xdr:rowOff>146050</xdr:rowOff>
        </xdr:from>
        <xdr:to>
          <xdr:col>2</xdr:col>
          <xdr:colOff>3695700</xdr:colOff>
          <xdr:row>1529</xdr:row>
          <xdr:rowOff>57150</xdr:rowOff>
        </xdr:to>
        <xdr:sp macro="" textlink="">
          <xdr:nvSpPr>
            <xdr:cNvPr id="55090" name="Check Box 818" hidden="1">
              <a:extLst>
                <a:ext uri="{63B3BB69-23CF-44E3-9099-C40C66FF867C}">
                  <a14:compatExt spid="_x0000_s55090"/>
                </a:ext>
                <a:ext uri="{FF2B5EF4-FFF2-40B4-BE49-F238E27FC236}">
                  <a16:creationId xmlns:a16="http://schemas.microsoft.com/office/drawing/2014/main" id="{00000000-0008-0000-0A00-000032D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Policies &amp; Procedures are in place to adequately monitor subcontractors/consultants.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1526</xdr:row>
          <xdr:rowOff>19050</xdr:rowOff>
        </xdr:from>
        <xdr:to>
          <xdr:col>4</xdr:col>
          <xdr:colOff>266700</xdr:colOff>
          <xdr:row>1528</xdr:row>
          <xdr:rowOff>50800</xdr:rowOff>
        </xdr:to>
        <xdr:sp macro="" textlink="">
          <xdr:nvSpPr>
            <xdr:cNvPr id="55091" name="Check Box 819" hidden="1">
              <a:extLst>
                <a:ext uri="{63B3BB69-23CF-44E3-9099-C40C66FF867C}">
                  <a14:compatExt spid="_x0000_s55091"/>
                </a:ext>
                <a:ext uri="{FF2B5EF4-FFF2-40B4-BE49-F238E27FC236}">
                  <a16:creationId xmlns:a16="http://schemas.microsoft.com/office/drawing/2014/main" id="{00000000-0008-0000-0A00-000033D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Read and reviewed contract Article 1, §1.4, including but not limited to the Mandated Clauses and the Standard Terms and Conditions required in subcontract/consultant agreements.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1527</xdr:row>
          <xdr:rowOff>146050</xdr:rowOff>
        </xdr:from>
        <xdr:to>
          <xdr:col>2</xdr:col>
          <xdr:colOff>3695700</xdr:colOff>
          <xdr:row>1529</xdr:row>
          <xdr:rowOff>57150</xdr:rowOff>
        </xdr:to>
        <xdr:sp macro="" textlink="">
          <xdr:nvSpPr>
            <xdr:cNvPr id="55092" name="Check Box 820" hidden="1">
              <a:extLst>
                <a:ext uri="{63B3BB69-23CF-44E3-9099-C40C66FF867C}">
                  <a14:compatExt spid="_x0000_s55092"/>
                </a:ext>
                <a:ext uri="{FF2B5EF4-FFF2-40B4-BE49-F238E27FC236}">
                  <a16:creationId xmlns:a16="http://schemas.microsoft.com/office/drawing/2014/main" id="{00000000-0008-0000-0A00-000034D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Policies &amp; Procedures are in place to adequately monitor subcontractors/consultants.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1526</xdr:row>
          <xdr:rowOff>19050</xdr:rowOff>
        </xdr:from>
        <xdr:to>
          <xdr:col>4</xdr:col>
          <xdr:colOff>266700</xdr:colOff>
          <xdr:row>1528</xdr:row>
          <xdr:rowOff>50800</xdr:rowOff>
        </xdr:to>
        <xdr:sp macro="" textlink="">
          <xdr:nvSpPr>
            <xdr:cNvPr id="55093" name="Check Box 821" hidden="1">
              <a:extLst>
                <a:ext uri="{63B3BB69-23CF-44E3-9099-C40C66FF867C}">
                  <a14:compatExt spid="_x0000_s55093"/>
                </a:ext>
                <a:ext uri="{FF2B5EF4-FFF2-40B4-BE49-F238E27FC236}">
                  <a16:creationId xmlns:a16="http://schemas.microsoft.com/office/drawing/2014/main" id="{00000000-0008-0000-0A00-000035D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Read and reviewed contract Article 1, §1.4, including but not limited to the Mandated Clauses and the Standard Terms and Conditions required in subcontract/consultant agreements.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1527</xdr:row>
          <xdr:rowOff>146050</xdr:rowOff>
        </xdr:from>
        <xdr:to>
          <xdr:col>2</xdr:col>
          <xdr:colOff>3695700</xdr:colOff>
          <xdr:row>1529</xdr:row>
          <xdr:rowOff>57150</xdr:rowOff>
        </xdr:to>
        <xdr:sp macro="" textlink="">
          <xdr:nvSpPr>
            <xdr:cNvPr id="55094" name="Check Box 822" hidden="1">
              <a:extLst>
                <a:ext uri="{63B3BB69-23CF-44E3-9099-C40C66FF867C}">
                  <a14:compatExt spid="_x0000_s55094"/>
                </a:ext>
                <a:ext uri="{FF2B5EF4-FFF2-40B4-BE49-F238E27FC236}">
                  <a16:creationId xmlns:a16="http://schemas.microsoft.com/office/drawing/2014/main" id="{00000000-0008-0000-0A00-000036D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Policies &amp; Procedures are in place to adequately monitor subcontractors/consultants.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1526</xdr:row>
          <xdr:rowOff>19050</xdr:rowOff>
        </xdr:from>
        <xdr:to>
          <xdr:col>4</xdr:col>
          <xdr:colOff>266700</xdr:colOff>
          <xdr:row>1528</xdr:row>
          <xdr:rowOff>50800</xdr:rowOff>
        </xdr:to>
        <xdr:sp macro="" textlink="">
          <xdr:nvSpPr>
            <xdr:cNvPr id="55095" name="Check Box 823" hidden="1">
              <a:extLst>
                <a:ext uri="{63B3BB69-23CF-44E3-9099-C40C66FF867C}">
                  <a14:compatExt spid="_x0000_s55095"/>
                </a:ext>
                <a:ext uri="{FF2B5EF4-FFF2-40B4-BE49-F238E27FC236}">
                  <a16:creationId xmlns:a16="http://schemas.microsoft.com/office/drawing/2014/main" id="{00000000-0008-0000-0A00-000037D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Read and reviewed contract Article 1, §1.4, including but not limited to the Mandated Clauses and the Standard Terms and Conditions required in subcontract/consultant agreements.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1527</xdr:row>
          <xdr:rowOff>146050</xdr:rowOff>
        </xdr:from>
        <xdr:to>
          <xdr:col>2</xdr:col>
          <xdr:colOff>3695700</xdr:colOff>
          <xdr:row>1529</xdr:row>
          <xdr:rowOff>57150</xdr:rowOff>
        </xdr:to>
        <xdr:sp macro="" textlink="">
          <xdr:nvSpPr>
            <xdr:cNvPr id="55096" name="Check Box 824" hidden="1">
              <a:extLst>
                <a:ext uri="{63B3BB69-23CF-44E3-9099-C40C66FF867C}">
                  <a14:compatExt spid="_x0000_s55096"/>
                </a:ext>
                <a:ext uri="{FF2B5EF4-FFF2-40B4-BE49-F238E27FC236}">
                  <a16:creationId xmlns:a16="http://schemas.microsoft.com/office/drawing/2014/main" id="{00000000-0008-0000-0A00-000038D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Policies &amp; Procedures are in place to adequately monitor subcontractors/consultants.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1526</xdr:row>
          <xdr:rowOff>19050</xdr:rowOff>
        </xdr:from>
        <xdr:to>
          <xdr:col>4</xdr:col>
          <xdr:colOff>266700</xdr:colOff>
          <xdr:row>1528</xdr:row>
          <xdr:rowOff>50800</xdr:rowOff>
        </xdr:to>
        <xdr:sp macro="" textlink="">
          <xdr:nvSpPr>
            <xdr:cNvPr id="55097" name="Check Box 825" hidden="1">
              <a:extLst>
                <a:ext uri="{63B3BB69-23CF-44E3-9099-C40C66FF867C}">
                  <a14:compatExt spid="_x0000_s55097"/>
                </a:ext>
                <a:ext uri="{FF2B5EF4-FFF2-40B4-BE49-F238E27FC236}">
                  <a16:creationId xmlns:a16="http://schemas.microsoft.com/office/drawing/2014/main" id="{00000000-0008-0000-0A00-000039D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Read and reviewed contract Article 1, §1.4, including but not limited to the Mandated Clauses and the Standard Terms and Conditions required in subcontract/consultant agreements.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1527</xdr:row>
          <xdr:rowOff>146050</xdr:rowOff>
        </xdr:from>
        <xdr:to>
          <xdr:col>2</xdr:col>
          <xdr:colOff>3695700</xdr:colOff>
          <xdr:row>1529</xdr:row>
          <xdr:rowOff>57150</xdr:rowOff>
        </xdr:to>
        <xdr:sp macro="" textlink="">
          <xdr:nvSpPr>
            <xdr:cNvPr id="55098" name="Check Box 826" hidden="1">
              <a:extLst>
                <a:ext uri="{63B3BB69-23CF-44E3-9099-C40C66FF867C}">
                  <a14:compatExt spid="_x0000_s55098"/>
                </a:ext>
                <a:ext uri="{FF2B5EF4-FFF2-40B4-BE49-F238E27FC236}">
                  <a16:creationId xmlns:a16="http://schemas.microsoft.com/office/drawing/2014/main" id="{00000000-0008-0000-0A00-00003AD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Policies &amp; Procedures are in place to adequately monitor subcontractors/consultants.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1526</xdr:row>
          <xdr:rowOff>19050</xdr:rowOff>
        </xdr:from>
        <xdr:to>
          <xdr:col>4</xdr:col>
          <xdr:colOff>266700</xdr:colOff>
          <xdr:row>1528</xdr:row>
          <xdr:rowOff>50800</xdr:rowOff>
        </xdr:to>
        <xdr:sp macro="" textlink="">
          <xdr:nvSpPr>
            <xdr:cNvPr id="55099" name="Check Box 827" hidden="1">
              <a:extLst>
                <a:ext uri="{63B3BB69-23CF-44E3-9099-C40C66FF867C}">
                  <a14:compatExt spid="_x0000_s55099"/>
                </a:ext>
                <a:ext uri="{FF2B5EF4-FFF2-40B4-BE49-F238E27FC236}">
                  <a16:creationId xmlns:a16="http://schemas.microsoft.com/office/drawing/2014/main" id="{00000000-0008-0000-0A00-00003BD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Read and reviewed contract Article 1, §1.4, including but not limited to the Mandated Clauses and the Standard Terms and Conditions required in subcontract/consultant agreements.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1527</xdr:row>
          <xdr:rowOff>146050</xdr:rowOff>
        </xdr:from>
        <xdr:to>
          <xdr:col>2</xdr:col>
          <xdr:colOff>3695700</xdr:colOff>
          <xdr:row>1529</xdr:row>
          <xdr:rowOff>57150</xdr:rowOff>
        </xdr:to>
        <xdr:sp macro="" textlink="">
          <xdr:nvSpPr>
            <xdr:cNvPr id="55100" name="Check Box 828" hidden="1">
              <a:extLst>
                <a:ext uri="{63B3BB69-23CF-44E3-9099-C40C66FF867C}">
                  <a14:compatExt spid="_x0000_s55100"/>
                </a:ext>
                <a:ext uri="{FF2B5EF4-FFF2-40B4-BE49-F238E27FC236}">
                  <a16:creationId xmlns:a16="http://schemas.microsoft.com/office/drawing/2014/main" id="{00000000-0008-0000-0A00-00003CD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Policies &amp; Procedures are in place to adequately monitor subcontractors/consultants.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1526</xdr:row>
          <xdr:rowOff>19050</xdr:rowOff>
        </xdr:from>
        <xdr:to>
          <xdr:col>4</xdr:col>
          <xdr:colOff>266700</xdr:colOff>
          <xdr:row>1528</xdr:row>
          <xdr:rowOff>50800</xdr:rowOff>
        </xdr:to>
        <xdr:sp macro="" textlink="">
          <xdr:nvSpPr>
            <xdr:cNvPr id="55101" name="Check Box 829" hidden="1">
              <a:extLst>
                <a:ext uri="{63B3BB69-23CF-44E3-9099-C40C66FF867C}">
                  <a14:compatExt spid="_x0000_s55101"/>
                </a:ext>
                <a:ext uri="{FF2B5EF4-FFF2-40B4-BE49-F238E27FC236}">
                  <a16:creationId xmlns:a16="http://schemas.microsoft.com/office/drawing/2014/main" id="{00000000-0008-0000-0A00-00003DD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Read and reviewed contract Article 1, §1.4, including but not limited to the Mandated Clauses and the Standard Terms and Conditions required in subcontract/consultant agreements.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1527</xdr:row>
          <xdr:rowOff>146050</xdr:rowOff>
        </xdr:from>
        <xdr:to>
          <xdr:col>2</xdr:col>
          <xdr:colOff>3695700</xdr:colOff>
          <xdr:row>1529</xdr:row>
          <xdr:rowOff>57150</xdr:rowOff>
        </xdr:to>
        <xdr:sp macro="" textlink="">
          <xdr:nvSpPr>
            <xdr:cNvPr id="55102" name="Check Box 830" hidden="1">
              <a:extLst>
                <a:ext uri="{63B3BB69-23CF-44E3-9099-C40C66FF867C}">
                  <a14:compatExt spid="_x0000_s55102"/>
                </a:ext>
                <a:ext uri="{FF2B5EF4-FFF2-40B4-BE49-F238E27FC236}">
                  <a16:creationId xmlns:a16="http://schemas.microsoft.com/office/drawing/2014/main" id="{00000000-0008-0000-0A00-00003ED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Policies &amp; Procedures are in place to adequately monitor subcontractors/consultants.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1526</xdr:row>
          <xdr:rowOff>19050</xdr:rowOff>
        </xdr:from>
        <xdr:to>
          <xdr:col>4</xdr:col>
          <xdr:colOff>266700</xdr:colOff>
          <xdr:row>1528</xdr:row>
          <xdr:rowOff>50800</xdr:rowOff>
        </xdr:to>
        <xdr:sp macro="" textlink="">
          <xdr:nvSpPr>
            <xdr:cNvPr id="55103" name="Check Box 831" hidden="1">
              <a:extLst>
                <a:ext uri="{63B3BB69-23CF-44E3-9099-C40C66FF867C}">
                  <a14:compatExt spid="_x0000_s55103"/>
                </a:ext>
                <a:ext uri="{FF2B5EF4-FFF2-40B4-BE49-F238E27FC236}">
                  <a16:creationId xmlns:a16="http://schemas.microsoft.com/office/drawing/2014/main" id="{00000000-0008-0000-0A00-00003FD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Read and reviewed contract Article 1, §1.4, including but not limited to the Mandated Clauses and the Standard Terms and Conditions required in subcontract/consultant agreements.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1527</xdr:row>
          <xdr:rowOff>146050</xdr:rowOff>
        </xdr:from>
        <xdr:to>
          <xdr:col>2</xdr:col>
          <xdr:colOff>3695700</xdr:colOff>
          <xdr:row>1529</xdr:row>
          <xdr:rowOff>57150</xdr:rowOff>
        </xdr:to>
        <xdr:sp macro="" textlink="">
          <xdr:nvSpPr>
            <xdr:cNvPr id="55104" name="Check Box 832" hidden="1">
              <a:extLst>
                <a:ext uri="{63B3BB69-23CF-44E3-9099-C40C66FF867C}">
                  <a14:compatExt spid="_x0000_s55104"/>
                </a:ext>
                <a:ext uri="{FF2B5EF4-FFF2-40B4-BE49-F238E27FC236}">
                  <a16:creationId xmlns:a16="http://schemas.microsoft.com/office/drawing/2014/main" id="{00000000-0008-0000-0A00-000040D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Policies &amp; Procedures are in place to adequately monitor subcontractors/consultants.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1526</xdr:row>
          <xdr:rowOff>19050</xdr:rowOff>
        </xdr:from>
        <xdr:to>
          <xdr:col>4</xdr:col>
          <xdr:colOff>266700</xdr:colOff>
          <xdr:row>1528</xdr:row>
          <xdr:rowOff>50800</xdr:rowOff>
        </xdr:to>
        <xdr:sp macro="" textlink="">
          <xdr:nvSpPr>
            <xdr:cNvPr id="55105" name="Check Box 833" hidden="1">
              <a:extLst>
                <a:ext uri="{63B3BB69-23CF-44E3-9099-C40C66FF867C}">
                  <a14:compatExt spid="_x0000_s55105"/>
                </a:ext>
                <a:ext uri="{FF2B5EF4-FFF2-40B4-BE49-F238E27FC236}">
                  <a16:creationId xmlns:a16="http://schemas.microsoft.com/office/drawing/2014/main" id="{00000000-0008-0000-0A00-000041D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Read and reviewed contract Article 1, §1.4, including but not limited to the Mandated Clauses and the Standard Terms and Conditions required in subcontract/consultant agreements.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1527</xdr:row>
          <xdr:rowOff>146050</xdr:rowOff>
        </xdr:from>
        <xdr:to>
          <xdr:col>2</xdr:col>
          <xdr:colOff>3695700</xdr:colOff>
          <xdr:row>1529</xdr:row>
          <xdr:rowOff>57150</xdr:rowOff>
        </xdr:to>
        <xdr:sp macro="" textlink="">
          <xdr:nvSpPr>
            <xdr:cNvPr id="55106" name="Check Box 834" hidden="1">
              <a:extLst>
                <a:ext uri="{63B3BB69-23CF-44E3-9099-C40C66FF867C}">
                  <a14:compatExt spid="_x0000_s55106"/>
                </a:ext>
                <a:ext uri="{FF2B5EF4-FFF2-40B4-BE49-F238E27FC236}">
                  <a16:creationId xmlns:a16="http://schemas.microsoft.com/office/drawing/2014/main" id="{00000000-0008-0000-0A00-000042D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Policies &amp; Procedures are in place to adequately monitor subcontractors/consultants.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1526</xdr:row>
          <xdr:rowOff>19050</xdr:rowOff>
        </xdr:from>
        <xdr:to>
          <xdr:col>4</xdr:col>
          <xdr:colOff>266700</xdr:colOff>
          <xdr:row>1528</xdr:row>
          <xdr:rowOff>50800</xdr:rowOff>
        </xdr:to>
        <xdr:sp macro="" textlink="">
          <xdr:nvSpPr>
            <xdr:cNvPr id="55107" name="Check Box 835" hidden="1">
              <a:extLst>
                <a:ext uri="{63B3BB69-23CF-44E3-9099-C40C66FF867C}">
                  <a14:compatExt spid="_x0000_s55107"/>
                </a:ext>
                <a:ext uri="{FF2B5EF4-FFF2-40B4-BE49-F238E27FC236}">
                  <a16:creationId xmlns:a16="http://schemas.microsoft.com/office/drawing/2014/main" id="{00000000-0008-0000-0A00-000043D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Read and reviewed contract Article 1, §1.4, including but not limited to the Mandated Clauses and the Standard Terms and Conditions required in subcontract/consultant agreements.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1527</xdr:row>
          <xdr:rowOff>146050</xdr:rowOff>
        </xdr:from>
        <xdr:to>
          <xdr:col>2</xdr:col>
          <xdr:colOff>3695700</xdr:colOff>
          <xdr:row>1529</xdr:row>
          <xdr:rowOff>57150</xdr:rowOff>
        </xdr:to>
        <xdr:sp macro="" textlink="">
          <xdr:nvSpPr>
            <xdr:cNvPr id="55108" name="Check Box 836" hidden="1">
              <a:extLst>
                <a:ext uri="{63B3BB69-23CF-44E3-9099-C40C66FF867C}">
                  <a14:compatExt spid="_x0000_s55108"/>
                </a:ext>
                <a:ext uri="{FF2B5EF4-FFF2-40B4-BE49-F238E27FC236}">
                  <a16:creationId xmlns:a16="http://schemas.microsoft.com/office/drawing/2014/main" id="{00000000-0008-0000-0A00-000044D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Policies &amp; Procedures are in place to adequately monitor subcontractors/consultants.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1526</xdr:row>
          <xdr:rowOff>19050</xdr:rowOff>
        </xdr:from>
        <xdr:to>
          <xdr:col>4</xdr:col>
          <xdr:colOff>266700</xdr:colOff>
          <xdr:row>1528</xdr:row>
          <xdr:rowOff>50800</xdr:rowOff>
        </xdr:to>
        <xdr:sp macro="" textlink="">
          <xdr:nvSpPr>
            <xdr:cNvPr id="55109" name="Check Box 837" hidden="1">
              <a:extLst>
                <a:ext uri="{63B3BB69-23CF-44E3-9099-C40C66FF867C}">
                  <a14:compatExt spid="_x0000_s55109"/>
                </a:ext>
                <a:ext uri="{FF2B5EF4-FFF2-40B4-BE49-F238E27FC236}">
                  <a16:creationId xmlns:a16="http://schemas.microsoft.com/office/drawing/2014/main" id="{00000000-0008-0000-0A00-000045D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Read and reviewed contract Article 1, §1.4, including but not limited to the Mandated Clauses and the Standard Terms and Conditions required in subcontract/consultant agreements.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1527</xdr:row>
          <xdr:rowOff>146050</xdr:rowOff>
        </xdr:from>
        <xdr:to>
          <xdr:col>2</xdr:col>
          <xdr:colOff>3695700</xdr:colOff>
          <xdr:row>1529</xdr:row>
          <xdr:rowOff>57150</xdr:rowOff>
        </xdr:to>
        <xdr:sp macro="" textlink="">
          <xdr:nvSpPr>
            <xdr:cNvPr id="55110" name="Check Box 838" hidden="1">
              <a:extLst>
                <a:ext uri="{63B3BB69-23CF-44E3-9099-C40C66FF867C}">
                  <a14:compatExt spid="_x0000_s55110"/>
                </a:ext>
                <a:ext uri="{FF2B5EF4-FFF2-40B4-BE49-F238E27FC236}">
                  <a16:creationId xmlns:a16="http://schemas.microsoft.com/office/drawing/2014/main" id="{00000000-0008-0000-0A00-000046D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Policies &amp; Procedures are in place to adequately monitor subcontractors/consultants.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1526</xdr:row>
          <xdr:rowOff>19050</xdr:rowOff>
        </xdr:from>
        <xdr:to>
          <xdr:col>4</xdr:col>
          <xdr:colOff>266700</xdr:colOff>
          <xdr:row>1528</xdr:row>
          <xdr:rowOff>50800</xdr:rowOff>
        </xdr:to>
        <xdr:sp macro="" textlink="">
          <xdr:nvSpPr>
            <xdr:cNvPr id="55111" name="Check Box 839" hidden="1">
              <a:extLst>
                <a:ext uri="{63B3BB69-23CF-44E3-9099-C40C66FF867C}">
                  <a14:compatExt spid="_x0000_s55111"/>
                </a:ext>
                <a:ext uri="{FF2B5EF4-FFF2-40B4-BE49-F238E27FC236}">
                  <a16:creationId xmlns:a16="http://schemas.microsoft.com/office/drawing/2014/main" id="{00000000-0008-0000-0A00-000047D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Read and reviewed contract Article 1, §1.4, including but not limited to the Mandated Clauses and the Standard Terms and Conditions required in subcontract/consultant agreements.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1527</xdr:row>
          <xdr:rowOff>146050</xdr:rowOff>
        </xdr:from>
        <xdr:to>
          <xdr:col>2</xdr:col>
          <xdr:colOff>3695700</xdr:colOff>
          <xdr:row>1529</xdr:row>
          <xdr:rowOff>57150</xdr:rowOff>
        </xdr:to>
        <xdr:sp macro="" textlink="">
          <xdr:nvSpPr>
            <xdr:cNvPr id="55112" name="Check Box 840" hidden="1">
              <a:extLst>
                <a:ext uri="{63B3BB69-23CF-44E3-9099-C40C66FF867C}">
                  <a14:compatExt spid="_x0000_s55112"/>
                </a:ext>
                <a:ext uri="{FF2B5EF4-FFF2-40B4-BE49-F238E27FC236}">
                  <a16:creationId xmlns:a16="http://schemas.microsoft.com/office/drawing/2014/main" id="{00000000-0008-0000-0A00-000048D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Policies &amp; Procedures are in place to adequately monitor subcontractors/consultants.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1526</xdr:row>
          <xdr:rowOff>19050</xdr:rowOff>
        </xdr:from>
        <xdr:to>
          <xdr:col>4</xdr:col>
          <xdr:colOff>266700</xdr:colOff>
          <xdr:row>1528</xdr:row>
          <xdr:rowOff>50800</xdr:rowOff>
        </xdr:to>
        <xdr:sp macro="" textlink="">
          <xdr:nvSpPr>
            <xdr:cNvPr id="55113" name="Check Box 841" hidden="1">
              <a:extLst>
                <a:ext uri="{63B3BB69-23CF-44E3-9099-C40C66FF867C}">
                  <a14:compatExt spid="_x0000_s55113"/>
                </a:ext>
                <a:ext uri="{FF2B5EF4-FFF2-40B4-BE49-F238E27FC236}">
                  <a16:creationId xmlns:a16="http://schemas.microsoft.com/office/drawing/2014/main" id="{00000000-0008-0000-0A00-000049D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Read and reviewed contract Article 1, §1.4, including but not limited to the Mandated Clauses and the Standard Terms and Conditions required in subcontract/consultant agreements.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1527</xdr:row>
          <xdr:rowOff>146050</xdr:rowOff>
        </xdr:from>
        <xdr:to>
          <xdr:col>2</xdr:col>
          <xdr:colOff>3695700</xdr:colOff>
          <xdr:row>1529</xdr:row>
          <xdr:rowOff>57150</xdr:rowOff>
        </xdr:to>
        <xdr:sp macro="" textlink="">
          <xdr:nvSpPr>
            <xdr:cNvPr id="55114" name="Check Box 842" hidden="1">
              <a:extLst>
                <a:ext uri="{63B3BB69-23CF-44E3-9099-C40C66FF867C}">
                  <a14:compatExt spid="_x0000_s55114"/>
                </a:ext>
                <a:ext uri="{FF2B5EF4-FFF2-40B4-BE49-F238E27FC236}">
                  <a16:creationId xmlns:a16="http://schemas.microsoft.com/office/drawing/2014/main" id="{00000000-0008-0000-0A00-00004AD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Policies &amp; Procedures are in place to adequately monitor subcontractors/consultants.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1526</xdr:row>
          <xdr:rowOff>19050</xdr:rowOff>
        </xdr:from>
        <xdr:to>
          <xdr:col>4</xdr:col>
          <xdr:colOff>266700</xdr:colOff>
          <xdr:row>1528</xdr:row>
          <xdr:rowOff>50800</xdr:rowOff>
        </xdr:to>
        <xdr:sp macro="" textlink="">
          <xdr:nvSpPr>
            <xdr:cNvPr id="55115" name="Check Box 843" hidden="1">
              <a:extLst>
                <a:ext uri="{63B3BB69-23CF-44E3-9099-C40C66FF867C}">
                  <a14:compatExt spid="_x0000_s55115"/>
                </a:ext>
                <a:ext uri="{FF2B5EF4-FFF2-40B4-BE49-F238E27FC236}">
                  <a16:creationId xmlns:a16="http://schemas.microsoft.com/office/drawing/2014/main" id="{00000000-0008-0000-0A00-00004BD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Read and reviewed contract Article 1, §1.4, including but not limited to the Mandated Clauses and the Standard Terms and Conditions required in subcontract/consultant agreements.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1527</xdr:row>
          <xdr:rowOff>146050</xdr:rowOff>
        </xdr:from>
        <xdr:to>
          <xdr:col>2</xdr:col>
          <xdr:colOff>3695700</xdr:colOff>
          <xdr:row>1529</xdr:row>
          <xdr:rowOff>57150</xdr:rowOff>
        </xdr:to>
        <xdr:sp macro="" textlink="">
          <xdr:nvSpPr>
            <xdr:cNvPr id="55116" name="Check Box 844" hidden="1">
              <a:extLst>
                <a:ext uri="{63B3BB69-23CF-44E3-9099-C40C66FF867C}">
                  <a14:compatExt spid="_x0000_s55116"/>
                </a:ext>
                <a:ext uri="{FF2B5EF4-FFF2-40B4-BE49-F238E27FC236}">
                  <a16:creationId xmlns:a16="http://schemas.microsoft.com/office/drawing/2014/main" id="{00000000-0008-0000-0A00-00004CD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Policies &amp; Procedures are in place to adequately monitor subcontractors/consultants.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1526</xdr:row>
          <xdr:rowOff>19050</xdr:rowOff>
        </xdr:from>
        <xdr:to>
          <xdr:col>4</xdr:col>
          <xdr:colOff>266700</xdr:colOff>
          <xdr:row>1528</xdr:row>
          <xdr:rowOff>50800</xdr:rowOff>
        </xdr:to>
        <xdr:sp macro="" textlink="">
          <xdr:nvSpPr>
            <xdr:cNvPr id="55117" name="Check Box 845" hidden="1">
              <a:extLst>
                <a:ext uri="{63B3BB69-23CF-44E3-9099-C40C66FF867C}">
                  <a14:compatExt spid="_x0000_s55117"/>
                </a:ext>
                <a:ext uri="{FF2B5EF4-FFF2-40B4-BE49-F238E27FC236}">
                  <a16:creationId xmlns:a16="http://schemas.microsoft.com/office/drawing/2014/main" id="{00000000-0008-0000-0A00-00004DD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Read and reviewed contract Article 1, §1.4, including but not limited to the Mandated Clauses and the Standard Terms and Conditions required in subcontract/consultant agreements.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1527</xdr:row>
          <xdr:rowOff>146050</xdr:rowOff>
        </xdr:from>
        <xdr:to>
          <xdr:col>2</xdr:col>
          <xdr:colOff>3695700</xdr:colOff>
          <xdr:row>1529</xdr:row>
          <xdr:rowOff>57150</xdr:rowOff>
        </xdr:to>
        <xdr:sp macro="" textlink="">
          <xdr:nvSpPr>
            <xdr:cNvPr id="55118" name="Check Box 846" hidden="1">
              <a:extLst>
                <a:ext uri="{63B3BB69-23CF-44E3-9099-C40C66FF867C}">
                  <a14:compatExt spid="_x0000_s55118"/>
                </a:ext>
                <a:ext uri="{FF2B5EF4-FFF2-40B4-BE49-F238E27FC236}">
                  <a16:creationId xmlns:a16="http://schemas.microsoft.com/office/drawing/2014/main" id="{00000000-0008-0000-0A00-00004ED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Policies &amp; Procedures are in place to adequately monitor subcontractors/consultants.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1526</xdr:row>
          <xdr:rowOff>19050</xdr:rowOff>
        </xdr:from>
        <xdr:to>
          <xdr:col>4</xdr:col>
          <xdr:colOff>266700</xdr:colOff>
          <xdr:row>1528</xdr:row>
          <xdr:rowOff>50800</xdr:rowOff>
        </xdr:to>
        <xdr:sp macro="" textlink="">
          <xdr:nvSpPr>
            <xdr:cNvPr id="55119" name="Check Box 847" hidden="1">
              <a:extLst>
                <a:ext uri="{63B3BB69-23CF-44E3-9099-C40C66FF867C}">
                  <a14:compatExt spid="_x0000_s55119"/>
                </a:ext>
                <a:ext uri="{FF2B5EF4-FFF2-40B4-BE49-F238E27FC236}">
                  <a16:creationId xmlns:a16="http://schemas.microsoft.com/office/drawing/2014/main" id="{00000000-0008-0000-0A00-00004FD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Read and reviewed contract Article 1, §1.4, including but not limited to the Mandated Clauses and the Standard Terms and Conditions required in subcontract/consultant agreements.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1527</xdr:row>
          <xdr:rowOff>146050</xdr:rowOff>
        </xdr:from>
        <xdr:to>
          <xdr:col>2</xdr:col>
          <xdr:colOff>3695700</xdr:colOff>
          <xdr:row>1529</xdr:row>
          <xdr:rowOff>57150</xdr:rowOff>
        </xdr:to>
        <xdr:sp macro="" textlink="">
          <xdr:nvSpPr>
            <xdr:cNvPr id="55120" name="Check Box 848" hidden="1">
              <a:extLst>
                <a:ext uri="{63B3BB69-23CF-44E3-9099-C40C66FF867C}">
                  <a14:compatExt spid="_x0000_s55120"/>
                </a:ext>
                <a:ext uri="{FF2B5EF4-FFF2-40B4-BE49-F238E27FC236}">
                  <a16:creationId xmlns:a16="http://schemas.microsoft.com/office/drawing/2014/main" id="{00000000-0008-0000-0A00-000050D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Policies &amp; Procedures are in place to adequately monitor subcontractors/consultants.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1526</xdr:row>
          <xdr:rowOff>19050</xdr:rowOff>
        </xdr:from>
        <xdr:to>
          <xdr:col>4</xdr:col>
          <xdr:colOff>266700</xdr:colOff>
          <xdr:row>1528</xdr:row>
          <xdr:rowOff>50800</xdr:rowOff>
        </xdr:to>
        <xdr:sp macro="" textlink="">
          <xdr:nvSpPr>
            <xdr:cNvPr id="55121" name="Check Box 849" hidden="1">
              <a:extLst>
                <a:ext uri="{63B3BB69-23CF-44E3-9099-C40C66FF867C}">
                  <a14:compatExt spid="_x0000_s55121"/>
                </a:ext>
                <a:ext uri="{FF2B5EF4-FFF2-40B4-BE49-F238E27FC236}">
                  <a16:creationId xmlns:a16="http://schemas.microsoft.com/office/drawing/2014/main" id="{00000000-0008-0000-0A00-000051D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Read and reviewed contract Article 1, §1.4, including but not limited to the Mandated Clauses and the Standard Terms and Conditions required in subcontract/consultant agreements.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1527</xdr:row>
          <xdr:rowOff>146050</xdr:rowOff>
        </xdr:from>
        <xdr:to>
          <xdr:col>2</xdr:col>
          <xdr:colOff>3695700</xdr:colOff>
          <xdr:row>1529</xdr:row>
          <xdr:rowOff>57150</xdr:rowOff>
        </xdr:to>
        <xdr:sp macro="" textlink="">
          <xdr:nvSpPr>
            <xdr:cNvPr id="55122" name="Check Box 850" hidden="1">
              <a:extLst>
                <a:ext uri="{63B3BB69-23CF-44E3-9099-C40C66FF867C}">
                  <a14:compatExt spid="_x0000_s55122"/>
                </a:ext>
                <a:ext uri="{FF2B5EF4-FFF2-40B4-BE49-F238E27FC236}">
                  <a16:creationId xmlns:a16="http://schemas.microsoft.com/office/drawing/2014/main" id="{00000000-0008-0000-0A00-000052D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Policies &amp; Procedures are in place to adequately monitor subcontractors/consultants.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1526</xdr:row>
          <xdr:rowOff>19050</xdr:rowOff>
        </xdr:from>
        <xdr:to>
          <xdr:col>4</xdr:col>
          <xdr:colOff>266700</xdr:colOff>
          <xdr:row>1528</xdr:row>
          <xdr:rowOff>50800</xdr:rowOff>
        </xdr:to>
        <xdr:sp macro="" textlink="">
          <xdr:nvSpPr>
            <xdr:cNvPr id="55123" name="Check Box 851" hidden="1">
              <a:extLst>
                <a:ext uri="{63B3BB69-23CF-44E3-9099-C40C66FF867C}">
                  <a14:compatExt spid="_x0000_s55123"/>
                </a:ext>
                <a:ext uri="{FF2B5EF4-FFF2-40B4-BE49-F238E27FC236}">
                  <a16:creationId xmlns:a16="http://schemas.microsoft.com/office/drawing/2014/main" id="{00000000-0008-0000-0A00-000053D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Read and reviewed contract Article 1, §1.4, including but not limited to the Mandated Clauses and the Standard Terms and Conditions required in subcontract/consultant agreements.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1527</xdr:row>
          <xdr:rowOff>146050</xdr:rowOff>
        </xdr:from>
        <xdr:to>
          <xdr:col>2</xdr:col>
          <xdr:colOff>3695700</xdr:colOff>
          <xdr:row>1529</xdr:row>
          <xdr:rowOff>57150</xdr:rowOff>
        </xdr:to>
        <xdr:sp macro="" textlink="">
          <xdr:nvSpPr>
            <xdr:cNvPr id="55124" name="Check Box 852" hidden="1">
              <a:extLst>
                <a:ext uri="{63B3BB69-23CF-44E3-9099-C40C66FF867C}">
                  <a14:compatExt spid="_x0000_s55124"/>
                </a:ext>
                <a:ext uri="{FF2B5EF4-FFF2-40B4-BE49-F238E27FC236}">
                  <a16:creationId xmlns:a16="http://schemas.microsoft.com/office/drawing/2014/main" id="{00000000-0008-0000-0A00-000054D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Policies &amp; Procedures are in place to adequately monitor subcontractors/consultants.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1526</xdr:row>
          <xdr:rowOff>19050</xdr:rowOff>
        </xdr:from>
        <xdr:to>
          <xdr:col>4</xdr:col>
          <xdr:colOff>266700</xdr:colOff>
          <xdr:row>1528</xdr:row>
          <xdr:rowOff>50800</xdr:rowOff>
        </xdr:to>
        <xdr:sp macro="" textlink="">
          <xdr:nvSpPr>
            <xdr:cNvPr id="55125" name="Check Box 853" hidden="1">
              <a:extLst>
                <a:ext uri="{63B3BB69-23CF-44E3-9099-C40C66FF867C}">
                  <a14:compatExt spid="_x0000_s55125"/>
                </a:ext>
                <a:ext uri="{FF2B5EF4-FFF2-40B4-BE49-F238E27FC236}">
                  <a16:creationId xmlns:a16="http://schemas.microsoft.com/office/drawing/2014/main" id="{00000000-0008-0000-0A00-000055D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Read and reviewed contract Article 1, §1.4, including but not limited to the Mandated Clauses and the Standard Terms and Conditions required in subcontract/consultant agreements.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1527</xdr:row>
          <xdr:rowOff>146050</xdr:rowOff>
        </xdr:from>
        <xdr:to>
          <xdr:col>2</xdr:col>
          <xdr:colOff>3695700</xdr:colOff>
          <xdr:row>1529</xdr:row>
          <xdr:rowOff>57150</xdr:rowOff>
        </xdr:to>
        <xdr:sp macro="" textlink="">
          <xdr:nvSpPr>
            <xdr:cNvPr id="55126" name="Check Box 854" hidden="1">
              <a:extLst>
                <a:ext uri="{63B3BB69-23CF-44E3-9099-C40C66FF867C}">
                  <a14:compatExt spid="_x0000_s55126"/>
                </a:ext>
                <a:ext uri="{FF2B5EF4-FFF2-40B4-BE49-F238E27FC236}">
                  <a16:creationId xmlns:a16="http://schemas.microsoft.com/office/drawing/2014/main" id="{00000000-0008-0000-0A00-000056D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Policies &amp; Procedures are in place to adequately monitor subcontractors/consultants.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1581</xdr:row>
          <xdr:rowOff>19050</xdr:rowOff>
        </xdr:from>
        <xdr:to>
          <xdr:col>4</xdr:col>
          <xdr:colOff>266700</xdr:colOff>
          <xdr:row>1583</xdr:row>
          <xdr:rowOff>50800</xdr:rowOff>
        </xdr:to>
        <xdr:sp macro="" textlink="">
          <xdr:nvSpPr>
            <xdr:cNvPr id="55127" name="Check Box 855" hidden="1">
              <a:extLst>
                <a:ext uri="{63B3BB69-23CF-44E3-9099-C40C66FF867C}">
                  <a14:compatExt spid="_x0000_s55127"/>
                </a:ext>
                <a:ext uri="{FF2B5EF4-FFF2-40B4-BE49-F238E27FC236}">
                  <a16:creationId xmlns:a16="http://schemas.microsoft.com/office/drawing/2014/main" id="{00000000-0008-0000-0A00-000057D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Read and reviewed contract Article 1, §1.4, including but not limited to the Mandated Clauses and the Standard Terms and Conditions required in subcontract/consultant agreements.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1582</xdr:row>
          <xdr:rowOff>146050</xdr:rowOff>
        </xdr:from>
        <xdr:to>
          <xdr:col>2</xdr:col>
          <xdr:colOff>3695700</xdr:colOff>
          <xdr:row>1584</xdr:row>
          <xdr:rowOff>57150</xdr:rowOff>
        </xdr:to>
        <xdr:sp macro="" textlink="">
          <xdr:nvSpPr>
            <xdr:cNvPr id="55128" name="Check Box 856" hidden="1">
              <a:extLst>
                <a:ext uri="{63B3BB69-23CF-44E3-9099-C40C66FF867C}">
                  <a14:compatExt spid="_x0000_s55128"/>
                </a:ext>
                <a:ext uri="{FF2B5EF4-FFF2-40B4-BE49-F238E27FC236}">
                  <a16:creationId xmlns:a16="http://schemas.microsoft.com/office/drawing/2014/main" id="{00000000-0008-0000-0A00-000058D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Policies &amp; Procedures are in place to adequately monitor subcontractors/consultants.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1581</xdr:row>
          <xdr:rowOff>19050</xdr:rowOff>
        </xdr:from>
        <xdr:to>
          <xdr:col>4</xdr:col>
          <xdr:colOff>266700</xdr:colOff>
          <xdr:row>1583</xdr:row>
          <xdr:rowOff>50800</xdr:rowOff>
        </xdr:to>
        <xdr:sp macro="" textlink="">
          <xdr:nvSpPr>
            <xdr:cNvPr id="55129" name="Check Box 857" hidden="1">
              <a:extLst>
                <a:ext uri="{63B3BB69-23CF-44E3-9099-C40C66FF867C}">
                  <a14:compatExt spid="_x0000_s55129"/>
                </a:ext>
                <a:ext uri="{FF2B5EF4-FFF2-40B4-BE49-F238E27FC236}">
                  <a16:creationId xmlns:a16="http://schemas.microsoft.com/office/drawing/2014/main" id="{00000000-0008-0000-0A00-000059D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Read and reviewed contract Article 1, §1.4, including but not limited to the Mandated Clauses and the Standard Terms and Conditions required in subcontract/consultant agreements.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1582</xdr:row>
          <xdr:rowOff>146050</xdr:rowOff>
        </xdr:from>
        <xdr:to>
          <xdr:col>2</xdr:col>
          <xdr:colOff>3695700</xdr:colOff>
          <xdr:row>1584</xdr:row>
          <xdr:rowOff>57150</xdr:rowOff>
        </xdr:to>
        <xdr:sp macro="" textlink="">
          <xdr:nvSpPr>
            <xdr:cNvPr id="55130" name="Check Box 858" hidden="1">
              <a:extLst>
                <a:ext uri="{63B3BB69-23CF-44E3-9099-C40C66FF867C}">
                  <a14:compatExt spid="_x0000_s55130"/>
                </a:ext>
                <a:ext uri="{FF2B5EF4-FFF2-40B4-BE49-F238E27FC236}">
                  <a16:creationId xmlns:a16="http://schemas.microsoft.com/office/drawing/2014/main" id="{00000000-0008-0000-0A00-00005AD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Policies &amp; Procedures are in place to adequately monitor subcontractors/consultants.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1581</xdr:row>
          <xdr:rowOff>19050</xdr:rowOff>
        </xdr:from>
        <xdr:to>
          <xdr:col>4</xdr:col>
          <xdr:colOff>266700</xdr:colOff>
          <xdr:row>1583</xdr:row>
          <xdr:rowOff>50800</xdr:rowOff>
        </xdr:to>
        <xdr:sp macro="" textlink="">
          <xdr:nvSpPr>
            <xdr:cNvPr id="55131" name="Check Box 859" hidden="1">
              <a:extLst>
                <a:ext uri="{63B3BB69-23CF-44E3-9099-C40C66FF867C}">
                  <a14:compatExt spid="_x0000_s55131"/>
                </a:ext>
                <a:ext uri="{FF2B5EF4-FFF2-40B4-BE49-F238E27FC236}">
                  <a16:creationId xmlns:a16="http://schemas.microsoft.com/office/drawing/2014/main" id="{00000000-0008-0000-0A00-00005BD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Read and reviewed contract Article 1, §1.4, including but not limited to the Mandated Clauses and the Standard Terms and Conditions required in subcontract/consultant agreements.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1582</xdr:row>
          <xdr:rowOff>146050</xdr:rowOff>
        </xdr:from>
        <xdr:to>
          <xdr:col>2</xdr:col>
          <xdr:colOff>3695700</xdr:colOff>
          <xdr:row>1584</xdr:row>
          <xdr:rowOff>57150</xdr:rowOff>
        </xdr:to>
        <xdr:sp macro="" textlink="">
          <xdr:nvSpPr>
            <xdr:cNvPr id="55132" name="Check Box 860" hidden="1">
              <a:extLst>
                <a:ext uri="{63B3BB69-23CF-44E3-9099-C40C66FF867C}">
                  <a14:compatExt spid="_x0000_s55132"/>
                </a:ext>
                <a:ext uri="{FF2B5EF4-FFF2-40B4-BE49-F238E27FC236}">
                  <a16:creationId xmlns:a16="http://schemas.microsoft.com/office/drawing/2014/main" id="{00000000-0008-0000-0A00-00005CD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Policies &amp; Procedures are in place to adequately monitor subcontractors/consultants.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1581</xdr:row>
          <xdr:rowOff>19050</xdr:rowOff>
        </xdr:from>
        <xdr:to>
          <xdr:col>4</xdr:col>
          <xdr:colOff>266700</xdr:colOff>
          <xdr:row>1583</xdr:row>
          <xdr:rowOff>50800</xdr:rowOff>
        </xdr:to>
        <xdr:sp macro="" textlink="">
          <xdr:nvSpPr>
            <xdr:cNvPr id="55133" name="Check Box 861" hidden="1">
              <a:extLst>
                <a:ext uri="{63B3BB69-23CF-44E3-9099-C40C66FF867C}">
                  <a14:compatExt spid="_x0000_s55133"/>
                </a:ext>
                <a:ext uri="{FF2B5EF4-FFF2-40B4-BE49-F238E27FC236}">
                  <a16:creationId xmlns:a16="http://schemas.microsoft.com/office/drawing/2014/main" id="{00000000-0008-0000-0A00-00005DD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Read and reviewed contract Article 1, §1.4, including but not limited to the Mandated Clauses and the Standard Terms and Conditions required in subcontract/consultant agreements.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1582</xdr:row>
          <xdr:rowOff>146050</xdr:rowOff>
        </xdr:from>
        <xdr:to>
          <xdr:col>2</xdr:col>
          <xdr:colOff>3695700</xdr:colOff>
          <xdr:row>1584</xdr:row>
          <xdr:rowOff>57150</xdr:rowOff>
        </xdr:to>
        <xdr:sp macro="" textlink="">
          <xdr:nvSpPr>
            <xdr:cNvPr id="55134" name="Check Box 862" hidden="1">
              <a:extLst>
                <a:ext uri="{63B3BB69-23CF-44E3-9099-C40C66FF867C}">
                  <a14:compatExt spid="_x0000_s55134"/>
                </a:ext>
                <a:ext uri="{FF2B5EF4-FFF2-40B4-BE49-F238E27FC236}">
                  <a16:creationId xmlns:a16="http://schemas.microsoft.com/office/drawing/2014/main" id="{00000000-0008-0000-0A00-00005ED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Policies &amp; Procedures are in place to adequately monitor subcontractors/consultants.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1581</xdr:row>
          <xdr:rowOff>19050</xdr:rowOff>
        </xdr:from>
        <xdr:to>
          <xdr:col>4</xdr:col>
          <xdr:colOff>266700</xdr:colOff>
          <xdr:row>1583</xdr:row>
          <xdr:rowOff>50800</xdr:rowOff>
        </xdr:to>
        <xdr:sp macro="" textlink="">
          <xdr:nvSpPr>
            <xdr:cNvPr id="55135" name="Check Box 863" hidden="1">
              <a:extLst>
                <a:ext uri="{63B3BB69-23CF-44E3-9099-C40C66FF867C}">
                  <a14:compatExt spid="_x0000_s55135"/>
                </a:ext>
                <a:ext uri="{FF2B5EF4-FFF2-40B4-BE49-F238E27FC236}">
                  <a16:creationId xmlns:a16="http://schemas.microsoft.com/office/drawing/2014/main" id="{00000000-0008-0000-0A00-00005FD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Read and reviewed contract Article 1, §1.4, including but not limited to the Mandated Clauses and the Standard Terms and Conditions required in subcontract/consultant agreements.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1582</xdr:row>
          <xdr:rowOff>146050</xdr:rowOff>
        </xdr:from>
        <xdr:to>
          <xdr:col>2</xdr:col>
          <xdr:colOff>3695700</xdr:colOff>
          <xdr:row>1584</xdr:row>
          <xdr:rowOff>57150</xdr:rowOff>
        </xdr:to>
        <xdr:sp macro="" textlink="">
          <xdr:nvSpPr>
            <xdr:cNvPr id="55136" name="Check Box 864" hidden="1">
              <a:extLst>
                <a:ext uri="{63B3BB69-23CF-44E3-9099-C40C66FF867C}">
                  <a14:compatExt spid="_x0000_s55136"/>
                </a:ext>
                <a:ext uri="{FF2B5EF4-FFF2-40B4-BE49-F238E27FC236}">
                  <a16:creationId xmlns:a16="http://schemas.microsoft.com/office/drawing/2014/main" id="{00000000-0008-0000-0A00-000060D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Policies &amp; Procedures are in place to adequately monitor subcontractors/consultants.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1581</xdr:row>
          <xdr:rowOff>19050</xdr:rowOff>
        </xdr:from>
        <xdr:to>
          <xdr:col>4</xdr:col>
          <xdr:colOff>266700</xdr:colOff>
          <xdr:row>1583</xdr:row>
          <xdr:rowOff>50800</xdr:rowOff>
        </xdr:to>
        <xdr:sp macro="" textlink="">
          <xdr:nvSpPr>
            <xdr:cNvPr id="55137" name="Check Box 865" hidden="1">
              <a:extLst>
                <a:ext uri="{63B3BB69-23CF-44E3-9099-C40C66FF867C}">
                  <a14:compatExt spid="_x0000_s55137"/>
                </a:ext>
                <a:ext uri="{FF2B5EF4-FFF2-40B4-BE49-F238E27FC236}">
                  <a16:creationId xmlns:a16="http://schemas.microsoft.com/office/drawing/2014/main" id="{00000000-0008-0000-0A00-000061D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Read and reviewed contract Article 1, §1.4, including but not limited to the Mandated Clauses and the Standard Terms and Conditions required in subcontract/consultant agreements.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1582</xdr:row>
          <xdr:rowOff>146050</xdr:rowOff>
        </xdr:from>
        <xdr:to>
          <xdr:col>2</xdr:col>
          <xdr:colOff>3695700</xdr:colOff>
          <xdr:row>1584</xdr:row>
          <xdr:rowOff>57150</xdr:rowOff>
        </xdr:to>
        <xdr:sp macro="" textlink="">
          <xdr:nvSpPr>
            <xdr:cNvPr id="55138" name="Check Box 866" hidden="1">
              <a:extLst>
                <a:ext uri="{63B3BB69-23CF-44E3-9099-C40C66FF867C}">
                  <a14:compatExt spid="_x0000_s55138"/>
                </a:ext>
                <a:ext uri="{FF2B5EF4-FFF2-40B4-BE49-F238E27FC236}">
                  <a16:creationId xmlns:a16="http://schemas.microsoft.com/office/drawing/2014/main" id="{00000000-0008-0000-0A00-000062D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Policies &amp; Procedures are in place to adequately monitor subcontractors/consultants.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1581</xdr:row>
          <xdr:rowOff>19050</xdr:rowOff>
        </xdr:from>
        <xdr:to>
          <xdr:col>4</xdr:col>
          <xdr:colOff>266700</xdr:colOff>
          <xdr:row>1583</xdr:row>
          <xdr:rowOff>50800</xdr:rowOff>
        </xdr:to>
        <xdr:sp macro="" textlink="">
          <xdr:nvSpPr>
            <xdr:cNvPr id="55139" name="Check Box 867" hidden="1">
              <a:extLst>
                <a:ext uri="{63B3BB69-23CF-44E3-9099-C40C66FF867C}">
                  <a14:compatExt spid="_x0000_s55139"/>
                </a:ext>
                <a:ext uri="{FF2B5EF4-FFF2-40B4-BE49-F238E27FC236}">
                  <a16:creationId xmlns:a16="http://schemas.microsoft.com/office/drawing/2014/main" id="{00000000-0008-0000-0A00-000063D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Read and reviewed contract Article 1, §1.4, including but not limited to the Mandated Clauses and the Standard Terms and Conditions required in subcontract/consultant agreements.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1582</xdr:row>
          <xdr:rowOff>146050</xdr:rowOff>
        </xdr:from>
        <xdr:to>
          <xdr:col>2</xdr:col>
          <xdr:colOff>3695700</xdr:colOff>
          <xdr:row>1584</xdr:row>
          <xdr:rowOff>57150</xdr:rowOff>
        </xdr:to>
        <xdr:sp macro="" textlink="">
          <xdr:nvSpPr>
            <xdr:cNvPr id="55140" name="Check Box 868" hidden="1">
              <a:extLst>
                <a:ext uri="{63B3BB69-23CF-44E3-9099-C40C66FF867C}">
                  <a14:compatExt spid="_x0000_s55140"/>
                </a:ext>
                <a:ext uri="{FF2B5EF4-FFF2-40B4-BE49-F238E27FC236}">
                  <a16:creationId xmlns:a16="http://schemas.microsoft.com/office/drawing/2014/main" id="{00000000-0008-0000-0A00-000064D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Policies &amp; Procedures are in place to adequately monitor subcontractors/consultants.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1581</xdr:row>
          <xdr:rowOff>19050</xdr:rowOff>
        </xdr:from>
        <xdr:to>
          <xdr:col>4</xdr:col>
          <xdr:colOff>266700</xdr:colOff>
          <xdr:row>1583</xdr:row>
          <xdr:rowOff>50800</xdr:rowOff>
        </xdr:to>
        <xdr:sp macro="" textlink="">
          <xdr:nvSpPr>
            <xdr:cNvPr id="55141" name="Check Box 869" hidden="1">
              <a:extLst>
                <a:ext uri="{63B3BB69-23CF-44E3-9099-C40C66FF867C}">
                  <a14:compatExt spid="_x0000_s55141"/>
                </a:ext>
                <a:ext uri="{FF2B5EF4-FFF2-40B4-BE49-F238E27FC236}">
                  <a16:creationId xmlns:a16="http://schemas.microsoft.com/office/drawing/2014/main" id="{00000000-0008-0000-0A00-000065D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Read and reviewed contract Article 1, §1.4, including but not limited to the Mandated Clauses and the Standard Terms and Conditions required in subcontract/consultant agreements.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1582</xdr:row>
          <xdr:rowOff>146050</xdr:rowOff>
        </xdr:from>
        <xdr:to>
          <xdr:col>2</xdr:col>
          <xdr:colOff>3695700</xdr:colOff>
          <xdr:row>1584</xdr:row>
          <xdr:rowOff>57150</xdr:rowOff>
        </xdr:to>
        <xdr:sp macro="" textlink="">
          <xdr:nvSpPr>
            <xdr:cNvPr id="55142" name="Check Box 870" hidden="1">
              <a:extLst>
                <a:ext uri="{63B3BB69-23CF-44E3-9099-C40C66FF867C}">
                  <a14:compatExt spid="_x0000_s55142"/>
                </a:ext>
                <a:ext uri="{FF2B5EF4-FFF2-40B4-BE49-F238E27FC236}">
                  <a16:creationId xmlns:a16="http://schemas.microsoft.com/office/drawing/2014/main" id="{00000000-0008-0000-0A00-000066D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Policies &amp; Procedures are in place to adequately monitor subcontractors/consultants.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1581</xdr:row>
          <xdr:rowOff>19050</xdr:rowOff>
        </xdr:from>
        <xdr:to>
          <xdr:col>4</xdr:col>
          <xdr:colOff>266700</xdr:colOff>
          <xdr:row>1583</xdr:row>
          <xdr:rowOff>50800</xdr:rowOff>
        </xdr:to>
        <xdr:sp macro="" textlink="">
          <xdr:nvSpPr>
            <xdr:cNvPr id="55143" name="Check Box 871" hidden="1">
              <a:extLst>
                <a:ext uri="{63B3BB69-23CF-44E3-9099-C40C66FF867C}">
                  <a14:compatExt spid="_x0000_s55143"/>
                </a:ext>
                <a:ext uri="{FF2B5EF4-FFF2-40B4-BE49-F238E27FC236}">
                  <a16:creationId xmlns:a16="http://schemas.microsoft.com/office/drawing/2014/main" id="{00000000-0008-0000-0A00-000067D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Read and reviewed contract Article 1, §1.4, including but not limited to the Mandated Clauses and the Standard Terms and Conditions required in subcontract/consultant agreements.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1582</xdr:row>
          <xdr:rowOff>146050</xdr:rowOff>
        </xdr:from>
        <xdr:to>
          <xdr:col>2</xdr:col>
          <xdr:colOff>3695700</xdr:colOff>
          <xdr:row>1584</xdr:row>
          <xdr:rowOff>57150</xdr:rowOff>
        </xdr:to>
        <xdr:sp macro="" textlink="">
          <xdr:nvSpPr>
            <xdr:cNvPr id="55144" name="Check Box 872" hidden="1">
              <a:extLst>
                <a:ext uri="{63B3BB69-23CF-44E3-9099-C40C66FF867C}">
                  <a14:compatExt spid="_x0000_s55144"/>
                </a:ext>
                <a:ext uri="{FF2B5EF4-FFF2-40B4-BE49-F238E27FC236}">
                  <a16:creationId xmlns:a16="http://schemas.microsoft.com/office/drawing/2014/main" id="{00000000-0008-0000-0A00-000068D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Policies &amp; Procedures are in place to adequately monitor subcontractors/consultants.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1581</xdr:row>
          <xdr:rowOff>19050</xdr:rowOff>
        </xdr:from>
        <xdr:to>
          <xdr:col>4</xdr:col>
          <xdr:colOff>266700</xdr:colOff>
          <xdr:row>1583</xdr:row>
          <xdr:rowOff>50800</xdr:rowOff>
        </xdr:to>
        <xdr:sp macro="" textlink="">
          <xdr:nvSpPr>
            <xdr:cNvPr id="55145" name="Check Box 873" hidden="1">
              <a:extLst>
                <a:ext uri="{63B3BB69-23CF-44E3-9099-C40C66FF867C}">
                  <a14:compatExt spid="_x0000_s55145"/>
                </a:ext>
                <a:ext uri="{FF2B5EF4-FFF2-40B4-BE49-F238E27FC236}">
                  <a16:creationId xmlns:a16="http://schemas.microsoft.com/office/drawing/2014/main" id="{00000000-0008-0000-0A00-000069D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Read and reviewed contract Article 1, §1.4, including but not limited to the Mandated Clauses and the Standard Terms and Conditions required in subcontract/consultant agreements.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1582</xdr:row>
          <xdr:rowOff>146050</xdr:rowOff>
        </xdr:from>
        <xdr:to>
          <xdr:col>2</xdr:col>
          <xdr:colOff>3695700</xdr:colOff>
          <xdr:row>1584</xdr:row>
          <xdr:rowOff>57150</xdr:rowOff>
        </xdr:to>
        <xdr:sp macro="" textlink="">
          <xdr:nvSpPr>
            <xdr:cNvPr id="55146" name="Check Box 874" hidden="1">
              <a:extLst>
                <a:ext uri="{63B3BB69-23CF-44E3-9099-C40C66FF867C}">
                  <a14:compatExt spid="_x0000_s55146"/>
                </a:ext>
                <a:ext uri="{FF2B5EF4-FFF2-40B4-BE49-F238E27FC236}">
                  <a16:creationId xmlns:a16="http://schemas.microsoft.com/office/drawing/2014/main" id="{00000000-0008-0000-0A00-00006AD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Policies &amp; Procedures are in place to adequately monitor subcontractors/consultants.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1581</xdr:row>
          <xdr:rowOff>19050</xdr:rowOff>
        </xdr:from>
        <xdr:to>
          <xdr:col>4</xdr:col>
          <xdr:colOff>266700</xdr:colOff>
          <xdr:row>1583</xdr:row>
          <xdr:rowOff>50800</xdr:rowOff>
        </xdr:to>
        <xdr:sp macro="" textlink="">
          <xdr:nvSpPr>
            <xdr:cNvPr id="55147" name="Check Box 875" hidden="1">
              <a:extLst>
                <a:ext uri="{63B3BB69-23CF-44E3-9099-C40C66FF867C}">
                  <a14:compatExt spid="_x0000_s55147"/>
                </a:ext>
                <a:ext uri="{FF2B5EF4-FFF2-40B4-BE49-F238E27FC236}">
                  <a16:creationId xmlns:a16="http://schemas.microsoft.com/office/drawing/2014/main" id="{00000000-0008-0000-0A00-00006BD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Read and reviewed contract Article 1, §1.4, including but not limited to the Mandated Clauses and the Standard Terms and Conditions required in subcontract/consultant agreements.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1582</xdr:row>
          <xdr:rowOff>146050</xdr:rowOff>
        </xdr:from>
        <xdr:to>
          <xdr:col>2</xdr:col>
          <xdr:colOff>3695700</xdr:colOff>
          <xdr:row>1584</xdr:row>
          <xdr:rowOff>57150</xdr:rowOff>
        </xdr:to>
        <xdr:sp macro="" textlink="">
          <xdr:nvSpPr>
            <xdr:cNvPr id="55148" name="Check Box 876" hidden="1">
              <a:extLst>
                <a:ext uri="{63B3BB69-23CF-44E3-9099-C40C66FF867C}">
                  <a14:compatExt spid="_x0000_s55148"/>
                </a:ext>
                <a:ext uri="{FF2B5EF4-FFF2-40B4-BE49-F238E27FC236}">
                  <a16:creationId xmlns:a16="http://schemas.microsoft.com/office/drawing/2014/main" id="{00000000-0008-0000-0A00-00006CD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Policies &amp; Procedures are in place to adequately monitor subcontractors/consultants.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1581</xdr:row>
          <xdr:rowOff>19050</xdr:rowOff>
        </xdr:from>
        <xdr:to>
          <xdr:col>4</xdr:col>
          <xdr:colOff>266700</xdr:colOff>
          <xdr:row>1583</xdr:row>
          <xdr:rowOff>50800</xdr:rowOff>
        </xdr:to>
        <xdr:sp macro="" textlink="">
          <xdr:nvSpPr>
            <xdr:cNvPr id="55149" name="Check Box 877" hidden="1">
              <a:extLst>
                <a:ext uri="{63B3BB69-23CF-44E3-9099-C40C66FF867C}">
                  <a14:compatExt spid="_x0000_s55149"/>
                </a:ext>
                <a:ext uri="{FF2B5EF4-FFF2-40B4-BE49-F238E27FC236}">
                  <a16:creationId xmlns:a16="http://schemas.microsoft.com/office/drawing/2014/main" id="{00000000-0008-0000-0A00-00006DD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Read and reviewed contract Article 1, §1.4, including but not limited to the Mandated Clauses and the Standard Terms and Conditions required in subcontract/consultant agreements.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1582</xdr:row>
          <xdr:rowOff>146050</xdr:rowOff>
        </xdr:from>
        <xdr:to>
          <xdr:col>2</xdr:col>
          <xdr:colOff>3695700</xdr:colOff>
          <xdr:row>1584</xdr:row>
          <xdr:rowOff>57150</xdr:rowOff>
        </xdr:to>
        <xdr:sp macro="" textlink="">
          <xdr:nvSpPr>
            <xdr:cNvPr id="55150" name="Check Box 878" hidden="1">
              <a:extLst>
                <a:ext uri="{63B3BB69-23CF-44E3-9099-C40C66FF867C}">
                  <a14:compatExt spid="_x0000_s55150"/>
                </a:ext>
                <a:ext uri="{FF2B5EF4-FFF2-40B4-BE49-F238E27FC236}">
                  <a16:creationId xmlns:a16="http://schemas.microsoft.com/office/drawing/2014/main" id="{00000000-0008-0000-0A00-00006ED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Policies &amp; Procedures are in place to adequately monitor subcontractors/consultants.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1581</xdr:row>
          <xdr:rowOff>19050</xdr:rowOff>
        </xdr:from>
        <xdr:to>
          <xdr:col>4</xdr:col>
          <xdr:colOff>266700</xdr:colOff>
          <xdr:row>1583</xdr:row>
          <xdr:rowOff>50800</xdr:rowOff>
        </xdr:to>
        <xdr:sp macro="" textlink="">
          <xdr:nvSpPr>
            <xdr:cNvPr id="55151" name="Check Box 879" hidden="1">
              <a:extLst>
                <a:ext uri="{63B3BB69-23CF-44E3-9099-C40C66FF867C}">
                  <a14:compatExt spid="_x0000_s55151"/>
                </a:ext>
                <a:ext uri="{FF2B5EF4-FFF2-40B4-BE49-F238E27FC236}">
                  <a16:creationId xmlns:a16="http://schemas.microsoft.com/office/drawing/2014/main" id="{00000000-0008-0000-0A00-00006FD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Read and reviewed contract Article 1, §1.4, including but not limited to the Mandated Clauses and the Standard Terms and Conditions required in subcontract/consultant agreements.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1582</xdr:row>
          <xdr:rowOff>146050</xdr:rowOff>
        </xdr:from>
        <xdr:to>
          <xdr:col>2</xdr:col>
          <xdr:colOff>3695700</xdr:colOff>
          <xdr:row>1584</xdr:row>
          <xdr:rowOff>57150</xdr:rowOff>
        </xdr:to>
        <xdr:sp macro="" textlink="">
          <xdr:nvSpPr>
            <xdr:cNvPr id="55152" name="Check Box 880" hidden="1">
              <a:extLst>
                <a:ext uri="{63B3BB69-23CF-44E3-9099-C40C66FF867C}">
                  <a14:compatExt spid="_x0000_s55152"/>
                </a:ext>
                <a:ext uri="{FF2B5EF4-FFF2-40B4-BE49-F238E27FC236}">
                  <a16:creationId xmlns:a16="http://schemas.microsoft.com/office/drawing/2014/main" id="{00000000-0008-0000-0A00-000070D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Policies &amp; Procedures are in place to adequately monitor subcontractors/consultants.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1581</xdr:row>
          <xdr:rowOff>19050</xdr:rowOff>
        </xdr:from>
        <xdr:to>
          <xdr:col>4</xdr:col>
          <xdr:colOff>266700</xdr:colOff>
          <xdr:row>1583</xdr:row>
          <xdr:rowOff>50800</xdr:rowOff>
        </xdr:to>
        <xdr:sp macro="" textlink="">
          <xdr:nvSpPr>
            <xdr:cNvPr id="55153" name="Check Box 881" hidden="1">
              <a:extLst>
                <a:ext uri="{63B3BB69-23CF-44E3-9099-C40C66FF867C}">
                  <a14:compatExt spid="_x0000_s55153"/>
                </a:ext>
                <a:ext uri="{FF2B5EF4-FFF2-40B4-BE49-F238E27FC236}">
                  <a16:creationId xmlns:a16="http://schemas.microsoft.com/office/drawing/2014/main" id="{00000000-0008-0000-0A00-000071D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Read and reviewed contract Article 1, §1.4, including but not limited to the Mandated Clauses and the Standard Terms and Conditions required in subcontract/consultant agreements.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1582</xdr:row>
          <xdr:rowOff>146050</xdr:rowOff>
        </xdr:from>
        <xdr:to>
          <xdr:col>2</xdr:col>
          <xdr:colOff>3695700</xdr:colOff>
          <xdr:row>1584</xdr:row>
          <xdr:rowOff>57150</xdr:rowOff>
        </xdr:to>
        <xdr:sp macro="" textlink="">
          <xdr:nvSpPr>
            <xdr:cNvPr id="55154" name="Check Box 882" hidden="1">
              <a:extLst>
                <a:ext uri="{63B3BB69-23CF-44E3-9099-C40C66FF867C}">
                  <a14:compatExt spid="_x0000_s55154"/>
                </a:ext>
                <a:ext uri="{FF2B5EF4-FFF2-40B4-BE49-F238E27FC236}">
                  <a16:creationId xmlns:a16="http://schemas.microsoft.com/office/drawing/2014/main" id="{00000000-0008-0000-0A00-000072D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Policies &amp; Procedures are in place to adequately monitor subcontractors/consultants.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1581</xdr:row>
          <xdr:rowOff>19050</xdr:rowOff>
        </xdr:from>
        <xdr:to>
          <xdr:col>4</xdr:col>
          <xdr:colOff>266700</xdr:colOff>
          <xdr:row>1583</xdr:row>
          <xdr:rowOff>50800</xdr:rowOff>
        </xdr:to>
        <xdr:sp macro="" textlink="">
          <xdr:nvSpPr>
            <xdr:cNvPr id="55155" name="Check Box 883" hidden="1">
              <a:extLst>
                <a:ext uri="{63B3BB69-23CF-44E3-9099-C40C66FF867C}">
                  <a14:compatExt spid="_x0000_s55155"/>
                </a:ext>
                <a:ext uri="{FF2B5EF4-FFF2-40B4-BE49-F238E27FC236}">
                  <a16:creationId xmlns:a16="http://schemas.microsoft.com/office/drawing/2014/main" id="{00000000-0008-0000-0A00-000073D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Read and reviewed contract Article 1, §1.4, including but not limited to the Mandated Clauses and the Standard Terms and Conditions required in subcontract/consultant agreements.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1582</xdr:row>
          <xdr:rowOff>146050</xdr:rowOff>
        </xdr:from>
        <xdr:to>
          <xdr:col>2</xdr:col>
          <xdr:colOff>3695700</xdr:colOff>
          <xdr:row>1584</xdr:row>
          <xdr:rowOff>57150</xdr:rowOff>
        </xdr:to>
        <xdr:sp macro="" textlink="">
          <xdr:nvSpPr>
            <xdr:cNvPr id="55156" name="Check Box 884" hidden="1">
              <a:extLst>
                <a:ext uri="{63B3BB69-23CF-44E3-9099-C40C66FF867C}">
                  <a14:compatExt spid="_x0000_s55156"/>
                </a:ext>
                <a:ext uri="{FF2B5EF4-FFF2-40B4-BE49-F238E27FC236}">
                  <a16:creationId xmlns:a16="http://schemas.microsoft.com/office/drawing/2014/main" id="{00000000-0008-0000-0A00-000074D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Policies &amp; Procedures are in place to adequately monitor subcontractors/consultants.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1581</xdr:row>
          <xdr:rowOff>19050</xdr:rowOff>
        </xdr:from>
        <xdr:to>
          <xdr:col>4</xdr:col>
          <xdr:colOff>266700</xdr:colOff>
          <xdr:row>1583</xdr:row>
          <xdr:rowOff>50800</xdr:rowOff>
        </xdr:to>
        <xdr:sp macro="" textlink="">
          <xdr:nvSpPr>
            <xdr:cNvPr id="55157" name="Check Box 885" hidden="1">
              <a:extLst>
                <a:ext uri="{63B3BB69-23CF-44E3-9099-C40C66FF867C}">
                  <a14:compatExt spid="_x0000_s55157"/>
                </a:ext>
                <a:ext uri="{FF2B5EF4-FFF2-40B4-BE49-F238E27FC236}">
                  <a16:creationId xmlns:a16="http://schemas.microsoft.com/office/drawing/2014/main" id="{00000000-0008-0000-0A00-000075D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Read and reviewed contract Article 1, §1.4, including but not limited to the Mandated Clauses and the Standard Terms and Conditions required in subcontract/consultant agreements.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1582</xdr:row>
          <xdr:rowOff>146050</xdr:rowOff>
        </xdr:from>
        <xdr:to>
          <xdr:col>2</xdr:col>
          <xdr:colOff>3695700</xdr:colOff>
          <xdr:row>1584</xdr:row>
          <xdr:rowOff>57150</xdr:rowOff>
        </xdr:to>
        <xdr:sp macro="" textlink="">
          <xdr:nvSpPr>
            <xdr:cNvPr id="55158" name="Check Box 886" hidden="1">
              <a:extLst>
                <a:ext uri="{63B3BB69-23CF-44E3-9099-C40C66FF867C}">
                  <a14:compatExt spid="_x0000_s55158"/>
                </a:ext>
                <a:ext uri="{FF2B5EF4-FFF2-40B4-BE49-F238E27FC236}">
                  <a16:creationId xmlns:a16="http://schemas.microsoft.com/office/drawing/2014/main" id="{00000000-0008-0000-0A00-000076D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Policies &amp; Procedures are in place to adequately monitor subcontractors/consultants.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1581</xdr:row>
          <xdr:rowOff>19050</xdr:rowOff>
        </xdr:from>
        <xdr:to>
          <xdr:col>4</xdr:col>
          <xdr:colOff>266700</xdr:colOff>
          <xdr:row>1583</xdr:row>
          <xdr:rowOff>50800</xdr:rowOff>
        </xdr:to>
        <xdr:sp macro="" textlink="">
          <xdr:nvSpPr>
            <xdr:cNvPr id="55159" name="Check Box 887" hidden="1">
              <a:extLst>
                <a:ext uri="{63B3BB69-23CF-44E3-9099-C40C66FF867C}">
                  <a14:compatExt spid="_x0000_s55159"/>
                </a:ext>
                <a:ext uri="{FF2B5EF4-FFF2-40B4-BE49-F238E27FC236}">
                  <a16:creationId xmlns:a16="http://schemas.microsoft.com/office/drawing/2014/main" id="{00000000-0008-0000-0A00-000077D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Read and reviewed contract Article 1, §1.4, including but not limited to the Mandated Clauses and the Standard Terms and Conditions required in subcontract/consultant agreements.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1582</xdr:row>
          <xdr:rowOff>146050</xdr:rowOff>
        </xdr:from>
        <xdr:to>
          <xdr:col>2</xdr:col>
          <xdr:colOff>3695700</xdr:colOff>
          <xdr:row>1584</xdr:row>
          <xdr:rowOff>57150</xdr:rowOff>
        </xdr:to>
        <xdr:sp macro="" textlink="">
          <xdr:nvSpPr>
            <xdr:cNvPr id="55160" name="Check Box 888" hidden="1">
              <a:extLst>
                <a:ext uri="{63B3BB69-23CF-44E3-9099-C40C66FF867C}">
                  <a14:compatExt spid="_x0000_s55160"/>
                </a:ext>
                <a:ext uri="{FF2B5EF4-FFF2-40B4-BE49-F238E27FC236}">
                  <a16:creationId xmlns:a16="http://schemas.microsoft.com/office/drawing/2014/main" id="{00000000-0008-0000-0A00-000078D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Policies &amp; Procedures are in place to adequately monitor subcontractors/consultants.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1581</xdr:row>
          <xdr:rowOff>19050</xdr:rowOff>
        </xdr:from>
        <xdr:to>
          <xdr:col>4</xdr:col>
          <xdr:colOff>266700</xdr:colOff>
          <xdr:row>1583</xdr:row>
          <xdr:rowOff>50800</xdr:rowOff>
        </xdr:to>
        <xdr:sp macro="" textlink="">
          <xdr:nvSpPr>
            <xdr:cNvPr id="55161" name="Check Box 889" hidden="1">
              <a:extLst>
                <a:ext uri="{63B3BB69-23CF-44E3-9099-C40C66FF867C}">
                  <a14:compatExt spid="_x0000_s55161"/>
                </a:ext>
                <a:ext uri="{FF2B5EF4-FFF2-40B4-BE49-F238E27FC236}">
                  <a16:creationId xmlns:a16="http://schemas.microsoft.com/office/drawing/2014/main" id="{00000000-0008-0000-0A00-000079D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Read and reviewed contract Article 1, §1.4, including but not limited to the Mandated Clauses and the Standard Terms and Conditions required in subcontract/consultant agreements.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1582</xdr:row>
          <xdr:rowOff>146050</xdr:rowOff>
        </xdr:from>
        <xdr:to>
          <xdr:col>2</xdr:col>
          <xdr:colOff>3695700</xdr:colOff>
          <xdr:row>1584</xdr:row>
          <xdr:rowOff>57150</xdr:rowOff>
        </xdr:to>
        <xdr:sp macro="" textlink="">
          <xdr:nvSpPr>
            <xdr:cNvPr id="55162" name="Check Box 890" hidden="1">
              <a:extLst>
                <a:ext uri="{63B3BB69-23CF-44E3-9099-C40C66FF867C}">
                  <a14:compatExt spid="_x0000_s55162"/>
                </a:ext>
                <a:ext uri="{FF2B5EF4-FFF2-40B4-BE49-F238E27FC236}">
                  <a16:creationId xmlns:a16="http://schemas.microsoft.com/office/drawing/2014/main" id="{00000000-0008-0000-0A00-00007AD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Policies &amp; Procedures are in place to adequately monitor subcontractors/consultants.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1581</xdr:row>
          <xdr:rowOff>19050</xdr:rowOff>
        </xdr:from>
        <xdr:to>
          <xdr:col>4</xdr:col>
          <xdr:colOff>266700</xdr:colOff>
          <xdr:row>1583</xdr:row>
          <xdr:rowOff>50800</xdr:rowOff>
        </xdr:to>
        <xdr:sp macro="" textlink="">
          <xdr:nvSpPr>
            <xdr:cNvPr id="55163" name="Check Box 891" hidden="1">
              <a:extLst>
                <a:ext uri="{63B3BB69-23CF-44E3-9099-C40C66FF867C}">
                  <a14:compatExt spid="_x0000_s55163"/>
                </a:ext>
                <a:ext uri="{FF2B5EF4-FFF2-40B4-BE49-F238E27FC236}">
                  <a16:creationId xmlns:a16="http://schemas.microsoft.com/office/drawing/2014/main" id="{00000000-0008-0000-0A00-00007BD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Read and reviewed contract Article 1, §1.4, including but not limited to the Mandated Clauses and the Standard Terms and Conditions required in subcontract/consultant agreements.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1582</xdr:row>
          <xdr:rowOff>146050</xdr:rowOff>
        </xdr:from>
        <xdr:to>
          <xdr:col>2</xdr:col>
          <xdr:colOff>3695700</xdr:colOff>
          <xdr:row>1584</xdr:row>
          <xdr:rowOff>57150</xdr:rowOff>
        </xdr:to>
        <xdr:sp macro="" textlink="">
          <xdr:nvSpPr>
            <xdr:cNvPr id="55164" name="Check Box 892" hidden="1">
              <a:extLst>
                <a:ext uri="{63B3BB69-23CF-44E3-9099-C40C66FF867C}">
                  <a14:compatExt spid="_x0000_s55164"/>
                </a:ext>
                <a:ext uri="{FF2B5EF4-FFF2-40B4-BE49-F238E27FC236}">
                  <a16:creationId xmlns:a16="http://schemas.microsoft.com/office/drawing/2014/main" id="{00000000-0008-0000-0A00-00007CD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Policies &amp; Procedures are in place to adequately monitor subcontractors/consultants.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1581</xdr:row>
          <xdr:rowOff>19050</xdr:rowOff>
        </xdr:from>
        <xdr:to>
          <xdr:col>4</xdr:col>
          <xdr:colOff>266700</xdr:colOff>
          <xdr:row>1583</xdr:row>
          <xdr:rowOff>50800</xdr:rowOff>
        </xdr:to>
        <xdr:sp macro="" textlink="">
          <xdr:nvSpPr>
            <xdr:cNvPr id="55165" name="Check Box 893" hidden="1">
              <a:extLst>
                <a:ext uri="{63B3BB69-23CF-44E3-9099-C40C66FF867C}">
                  <a14:compatExt spid="_x0000_s55165"/>
                </a:ext>
                <a:ext uri="{FF2B5EF4-FFF2-40B4-BE49-F238E27FC236}">
                  <a16:creationId xmlns:a16="http://schemas.microsoft.com/office/drawing/2014/main" id="{00000000-0008-0000-0A00-00007DD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Read and reviewed contract Article 1, §1.4, including but not limited to the Mandated Clauses and the Standard Terms and Conditions required in subcontract/consultant agreements.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1582</xdr:row>
          <xdr:rowOff>146050</xdr:rowOff>
        </xdr:from>
        <xdr:to>
          <xdr:col>2</xdr:col>
          <xdr:colOff>3695700</xdr:colOff>
          <xdr:row>1584</xdr:row>
          <xdr:rowOff>57150</xdr:rowOff>
        </xdr:to>
        <xdr:sp macro="" textlink="">
          <xdr:nvSpPr>
            <xdr:cNvPr id="55166" name="Check Box 894" hidden="1">
              <a:extLst>
                <a:ext uri="{63B3BB69-23CF-44E3-9099-C40C66FF867C}">
                  <a14:compatExt spid="_x0000_s55166"/>
                </a:ext>
                <a:ext uri="{FF2B5EF4-FFF2-40B4-BE49-F238E27FC236}">
                  <a16:creationId xmlns:a16="http://schemas.microsoft.com/office/drawing/2014/main" id="{00000000-0008-0000-0A00-00007ED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Policies &amp; Procedures are in place to adequately monitor subcontractors/consultants.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1581</xdr:row>
          <xdr:rowOff>19050</xdr:rowOff>
        </xdr:from>
        <xdr:to>
          <xdr:col>4</xdr:col>
          <xdr:colOff>266700</xdr:colOff>
          <xdr:row>1583</xdr:row>
          <xdr:rowOff>50800</xdr:rowOff>
        </xdr:to>
        <xdr:sp macro="" textlink="">
          <xdr:nvSpPr>
            <xdr:cNvPr id="55167" name="Check Box 895" hidden="1">
              <a:extLst>
                <a:ext uri="{63B3BB69-23CF-44E3-9099-C40C66FF867C}">
                  <a14:compatExt spid="_x0000_s55167"/>
                </a:ext>
                <a:ext uri="{FF2B5EF4-FFF2-40B4-BE49-F238E27FC236}">
                  <a16:creationId xmlns:a16="http://schemas.microsoft.com/office/drawing/2014/main" id="{00000000-0008-0000-0A00-00007FD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Read and reviewed contract Article 1, §1.4, including but not limited to the Mandated Clauses and the Standard Terms and Conditions required in subcontract/consultant agreements.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1582</xdr:row>
          <xdr:rowOff>146050</xdr:rowOff>
        </xdr:from>
        <xdr:to>
          <xdr:col>2</xdr:col>
          <xdr:colOff>3695700</xdr:colOff>
          <xdr:row>1584</xdr:row>
          <xdr:rowOff>57150</xdr:rowOff>
        </xdr:to>
        <xdr:sp macro="" textlink="">
          <xdr:nvSpPr>
            <xdr:cNvPr id="55168" name="Check Box 896" hidden="1">
              <a:extLst>
                <a:ext uri="{63B3BB69-23CF-44E3-9099-C40C66FF867C}">
                  <a14:compatExt spid="_x0000_s55168"/>
                </a:ext>
                <a:ext uri="{FF2B5EF4-FFF2-40B4-BE49-F238E27FC236}">
                  <a16:creationId xmlns:a16="http://schemas.microsoft.com/office/drawing/2014/main" id="{00000000-0008-0000-0A00-000080D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Policies &amp; Procedures are in place to adequately monitor subcontractors/consultants.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1581</xdr:row>
          <xdr:rowOff>19050</xdr:rowOff>
        </xdr:from>
        <xdr:to>
          <xdr:col>4</xdr:col>
          <xdr:colOff>266700</xdr:colOff>
          <xdr:row>1583</xdr:row>
          <xdr:rowOff>50800</xdr:rowOff>
        </xdr:to>
        <xdr:sp macro="" textlink="">
          <xdr:nvSpPr>
            <xdr:cNvPr id="55169" name="Check Box 897" hidden="1">
              <a:extLst>
                <a:ext uri="{63B3BB69-23CF-44E3-9099-C40C66FF867C}">
                  <a14:compatExt spid="_x0000_s55169"/>
                </a:ext>
                <a:ext uri="{FF2B5EF4-FFF2-40B4-BE49-F238E27FC236}">
                  <a16:creationId xmlns:a16="http://schemas.microsoft.com/office/drawing/2014/main" id="{00000000-0008-0000-0A00-000081D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Read and reviewed contract Article 1, §1.4, including but not limited to the Mandated Clauses and the Standard Terms and Conditions required in subcontract/consultant agreements.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1582</xdr:row>
          <xdr:rowOff>146050</xdr:rowOff>
        </xdr:from>
        <xdr:to>
          <xdr:col>2</xdr:col>
          <xdr:colOff>3695700</xdr:colOff>
          <xdr:row>1584</xdr:row>
          <xdr:rowOff>57150</xdr:rowOff>
        </xdr:to>
        <xdr:sp macro="" textlink="">
          <xdr:nvSpPr>
            <xdr:cNvPr id="55170" name="Check Box 898" hidden="1">
              <a:extLst>
                <a:ext uri="{63B3BB69-23CF-44E3-9099-C40C66FF867C}">
                  <a14:compatExt spid="_x0000_s55170"/>
                </a:ext>
                <a:ext uri="{FF2B5EF4-FFF2-40B4-BE49-F238E27FC236}">
                  <a16:creationId xmlns:a16="http://schemas.microsoft.com/office/drawing/2014/main" id="{00000000-0008-0000-0A00-000082D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Policies &amp; Procedures are in place to adequately monitor subcontractors/consultants.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1581</xdr:row>
          <xdr:rowOff>19050</xdr:rowOff>
        </xdr:from>
        <xdr:to>
          <xdr:col>4</xdr:col>
          <xdr:colOff>266700</xdr:colOff>
          <xdr:row>1583</xdr:row>
          <xdr:rowOff>50800</xdr:rowOff>
        </xdr:to>
        <xdr:sp macro="" textlink="">
          <xdr:nvSpPr>
            <xdr:cNvPr id="55171" name="Check Box 899" hidden="1">
              <a:extLst>
                <a:ext uri="{63B3BB69-23CF-44E3-9099-C40C66FF867C}">
                  <a14:compatExt spid="_x0000_s55171"/>
                </a:ext>
                <a:ext uri="{FF2B5EF4-FFF2-40B4-BE49-F238E27FC236}">
                  <a16:creationId xmlns:a16="http://schemas.microsoft.com/office/drawing/2014/main" id="{00000000-0008-0000-0A00-000083D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Read and reviewed contract Article 1, §1.4, including but not limited to the Mandated Clauses and the Standard Terms and Conditions required in subcontract/consultant agreements.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1582</xdr:row>
          <xdr:rowOff>146050</xdr:rowOff>
        </xdr:from>
        <xdr:to>
          <xdr:col>2</xdr:col>
          <xdr:colOff>3695700</xdr:colOff>
          <xdr:row>1584</xdr:row>
          <xdr:rowOff>57150</xdr:rowOff>
        </xdr:to>
        <xdr:sp macro="" textlink="">
          <xdr:nvSpPr>
            <xdr:cNvPr id="55172" name="Check Box 900" hidden="1">
              <a:extLst>
                <a:ext uri="{63B3BB69-23CF-44E3-9099-C40C66FF867C}">
                  <a14:compatExt spid="_x0000_s55172"/>
                </a:ext>
                <a:ext uri="{FF2B5EF4-FFF2-40B4-BE49-F238E27FC236}">
                  <a16:creationId xmlns:a16="http://schemas.microsoft.com/office/drawing/2014/main" id="{00000000-0008-0000-0A00-000084D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Policies &amp; Procedures are in place to adequately monitor subcontractors/consultants.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1581</xdr:row>
          <xdr:rowOff>19050</xdr:rowOff>
        </xdr:from>
        <xdr:to>
          <xdr:col>4</xdr:col>
          <xdr:colOff>266700</xdr:colOff>
          <xdr:row>1583</xdr:row>
          <xdr:rowOff>50800</xdr:rowOff>
        </xdr:to>
        <xdr:sp macro="" textlink="">
          <xdr:nvSpPr>
            <xdr:cNvPr id="55173" name="Check Box 901" hidden="1">
              <a:extLst>
                <a:ext uri="{63B3BB69-23CF-44E3-9099-C40C66FF867C}">
                  <a14:compatExt spid="_x0000_s55173"/>
                </a:ext>
                <a:ext uri="{FF2B5EF4-FFF2-40B4-BE49-F238E27FC236}">
                  <a16:creationId xmlns:a16="http://schemas.microsoft.com/office/drawing/2014/main" id="{00000000-0008-0000-0A00-000085D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Read and reviewed contract Article 1, §1.4, including but not limited to the Mandated Clauses and the Standard Terms and Conditions required in subcontract/consultant agreements.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1582</xdr:row>
          <xdr:rowOff>146050</xdr:rowOff>
        </xdr:from>
        <xdr:to>
          <xdr:col>2</xdr:col>
          <xdr:colOff>3695700</xdr:colOff>
          <xdr:row>1584</xdr:row>
          <xdr:rowOff>57150</xdr:rowOff>
        </xdr:to>
        <xdr:sp macro="" textlink="">
          <xdr:nvSpPr>
            <xdr:cNvPr id="55174" name="Check Box 902" hidden="1">
              <a:extLst>
                <a:ext uri="{63B3BB69-23CF-44E3-9099-C40C66FF867C}">
                  <a14:compatExt spid="_x0000_s55174"/>
                </a:ext>
                <a:ext uri="{FF2B5EF4-FFF2-40B4-BE49-F238E27FC236}">
                  <a16:creationId xmlns:a16="http://schemas.microsoft.com/office/drawing/2014/main" id="{00000000-0008-0000-0A00-000086D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Policies &amp; Procedures are in place to adequately monitor subcontractors/consultants.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1581</xdr:row>
          <xdr:rowOff>19050</xdr:rowOff>
        </xdr:from>
        <xdr:to>
          <xdr:col>4</xdr:col>
          <xdr:colOff>266700</xdr:colOff>
          <xdr:row>1583</xdr:row>
          <xdr:rowOff>50800</xdr:rowOff>
        </xdr:to>
        <xdr:sp macro="" textlink="">
          <xdr:nvSpPr>
            <xdr:cNvPr id="55175" name="Check Box 903" hidden="1">
              <a:extLst>
                <a:ext uri="{63B3BB69-23CF-44E3-9099-C40C66FF867C}">
                  <a14:compatExt spid="_x0000_s55175"/>
                </a:ext>
                <a:ext uri="{FF2B5EF4-FFF2-40B4-BE49-F238E27FC236}">
                  <a16:creationId xmlns:a16="http://schemas.microsoft.com/office/drawing/2014/main" id="{00000000-0008-0000-0A00-000087D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Read and reviewed contract Article 1, §1.4, including but not limited to the Mandated Clauses and the Standard Terms and Conditions required in subcontract/consultant agreements.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1582</xdr:row>
          <xdr:rowOff>146050</xdr:rowOff>
        </xdr:from>
        <xdr:to>
          <xdr:col>2</xdr:col>
          <xdr:colOff>3695700</xdr:colOff>
          <xdr:row>1584</xdr:row>
          <xdr:rowOff>57150</xdr:rowOff>
        </xdr:to>
        <xdr:sp macro="" textlink="">
          <xdr:nvSpPr>
            <xdr:cNvPr id="55176" name="Check Box 904" hidden="1">
              <a:extLst>
                <a:ext uri="{63B3BB69-23CF-44E3-9099-C40C66FF867C}">
                  <a14:compatExt spid="_x0000_s55176"/>
                </a:ext>
                <a:ext uri="{FF2B5EF4-FFF2-40B4-BE49-F238E27FC236}">
                  <a16:creationId xmlns:a16="http://schemas.microsoft.com/office/drawing/2014/main" id="{00000000-0008-0000-0A00-000088D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Policies &amp; Procedures are in place to adequately monitor subcontractors/consultants.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1581</xdr:row>
          <xdr:rowOff>19050</xdr:rowOff>
        </xdr:from>
        <xdr:to>
          <xdr:col>4</xdr:col>
          <xdr:colOff>266700</xdr:colOff>
          <xdr:row>1583</xdr:row>
          <xdr:rowOff>50800</xdr:rowOff>
        </xdr:to>
        <xdr:sp macro="" textlink="">
          <xdr:nvSpPr>
            <xdr:cNvPr id="55177" name="Check Box 905" hidden="1">
              <a:extLst>
                <a:ext uri="{63B3BB69-23CF-44E3-9099-C40C66FF867C}">
                  <a14:compatExt spid="_x0000_s55177"/>
                </a:ext>
                <a:ext uri="{FF2B5EF4-FFF2-40B4-BE49-F238E27FC236}">
                  <a16:creationId xmlns:a16="http://schemas.microsoft.com/office/drawing/2014/main" id="{00000000-0008-0000-0A00-000089D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Read and reviewed contract Article 1, §1.4, including but not limited to the Mandated Clauses and the Standard Terms and Conditions required in subcontract/consultant agreements.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1582</xdr:row>
          <xdr:rowOff>146050</xdr:rowOff>
        </xdr:from>
        <xdr:to>
          <xdr:col>2</xdr:col>
          <xdr:colOff>3695700</xdr:colOff>
          <xdr:row>1584</xdr:row>
          <xdr:rowOff>57150</xdr:rowOff>
        </xdr:to>
        <xdr:sp macro="" textlink="">
          <xdr:nvSpPr>
            <xdr:cNvPr id="55178" name="Check Box 906" hidden="1">
              <a:extLst>
                <a:ext uri="{63B3BB69-23CF-44E3-9099-C40C66FF867C}">
                  <a14:compatExt spid="_x0000_s55178"/>
                </a:ext>
                <a:ext uri="{FF2B5EF4-FFF2-40B4-BE49-F238E27FC236}">
                  <a16:creationId xmlns:a16="http://schemas.microsoft.com/office/drawing/2014/main" id="{00000000-0008-0000-0A00-00008AD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Policies &amp; Procedures are in place to adequately monitor subcontractors/consultants.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1581</xdr:row>
          <xdr:rowOff>19050</xdr:rowOff>
        </xdr:from>
        <xdr:to>
          <xdr:col>4</xdr:col>
          <xdr:colOff>266700</xdr:colOff>
          <xdr:row>1583</xdr:row>
          <xdr:rowOff>50800</xdr:rowOff>
        </xdr:to>
        <xdr:sp macro="" textlink="">
          <xdr:nvSpPr>
            <xdr:cNvPr id="55179" name="Check Box 907" hidden="1">
              <a:extLst>
                <a:ext uri="{63B3BB69-23CF-44E3-9099-C40C66FF867C}">
                  <a14:compatExt spid="_x0000_s55179"/>
                </a:ext>
                <a:ext uri="{FF2B5EF4-FFF2-40B4-BE49-F238E27FC236}">
                  <a16:creationId xmlns:a16="http://schemas.microsoft.com/office/drawing/2014/main" id="{00000000-0008-0000-0A00-00008BD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Read and reviewed contract Article 1, §1.4, including but not limited to the Mandated Clauses and the Standard Terms and Conditions required in subcontract/consultant agreements.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1582</xdr:row>
          <xdr:rowOff>146050</xdr:rowOff>
        </xdr:from>
        <xdr:to>
          <xdr:col>2</xdr:col>
          <xdr:colOff>3695700</xdr:colOff>
          <xdr:row>1584</xdr:row>
          <xdr:rowOff>57150</xdr:rowOff>
        </xdr:to>
        <xdr:sp macro="" textlink="">
          <xdr:nvSpPr>
            <xdr:cNvPr id="55180" name="Check Box 908" hidden="1">
              <a:extLst>
                <a:ext uri="{63B3BB69-23CF-44E3-9099-C40C66FF867C}">
                  <a14:compatExt spid="_x0000_s55180"/>
                </a:ext>
                <a:ext uri="{FF2B5EF4-FFF2-40B4-BE49-F238E27FC236}">
                  <a16:creationId xmlns:a16="http://schemas.microsoft.com/office/drawing/2014/main" id="{00000000-0008-0000-0A00-00008CD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Policies &amp; Procedures are in place to adequately monitor subcontractors/consultants.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1581</xdr:row>
          <xdr:rowOff>19050</xdr:rowOff>
        </xdr:from>
        <xdr:to>
          <xdr:col>4</xdr:col>
          <xdr:colOff>266700</xdr:colOff>
          <xdr:row>1583</xdr:row>
          <xdr:rowOff>50800</xdr:rowOff>
        </xdr:to>
        <xdr:sp macro="" textlink="">
          <xdr:nvSpPr>
            <xdr:cNvPr id="55181" name="Check Box 909" hidden="1">
              <a:extLst>
                <a:ext uri="{63B3BB69-23CF-44E3-9099-C40C66FF867C}">
                  <a14:compatExt spid="_x0000_s55181"/>
                </a:ext>
                <a:ext uri="{FF2B5EF4-FFF2-40B4-BE49-F238E27FC236}">
                  <a16:creationId xmlns:a16="http://schemas.microsoft.com/office/drawing/2014/main" id="{00000000-0008-0000-0A00-00008DD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Read and reviewed contract Article 1, §1.4, including but not limited to the Mandated Clauses and the Standard Terms and Conditions required in subcontract/consultant agreements.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1582</xdr:row>
          <xdr:rowOff>146050</xdr:rowOff>
        </xdr:from>
        <xdr:to>
          <xdr:col>2</xdr:col>
          <xdr:colOff>3695700</xdr:colOff>
          <xdr:row>1584</xdr:row>
          <xdr:rowOff>57150</xdr:rowOff>
        </xdr:to>
        <xdr:sp macro="" textlink="">
          <xdr:nvSpPr>
            <xdr:cNvPr id="55182" name="Check Box 910" hidden="1">
              <a:extLst>
                <a:ext uri="{63B3BB69-23CF-44E3-9099-C40C66FF867C}">
                  <a14:compatExt spid="_x0000_s55182"/>
                </a:ext>
                <a:ext uri="{FF2B5EF4-FFF2-40B4-BE49-F238E27FC236}">
                  <a16:creationId xmlns:a16="http://schemas.microsoft.com/office/drawing/2014/main" id="{00000000-0008-0000-0A00-00008ED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Policies &amp; Procedures are in place to adequately monitor subcontractors/consultants.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1636</xdr:row>
          <xdr:rowOff>19050</xdr:rowOff>
        </xdr:from>
        <xdr:to>
          <xdr:col>4</xdr:col>
          <xdr:colOff>266700</xdr:colOff>
          <xdr:row>1638</xdr:row>
          <xdr:rowOff>50800</xdr:rowOff>
        </xdr:to>
        <xdr:sp macro="" textlink="">
          <xdr:nvSpPr>
            <xdr:cNvPr id="55183" name="Check Box 911" hidden="1">
              <a:extLst>
                <a:ext uri="{63B3BB69-23CF-44E3-9099-C40C66FF867C}">
                  <a14:compatExt spid="_x0000_s55183"/>
                </a:ext>
                <a:ext uri="{FF2B5EF4-FFF2-40B4-BE49-F238E27FC236}">
                  <a16:creationId xmlns:a16="http://schemas.microsoft.com/office/drawing/2014/main" id="{00000000-0008-0000-0A00-00008FD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Read and reviewed contract Article 1, §1.4, including but not limited to the Mandated Clauses and the Standard Terms and Conditions required in subcontract/consultant agreements.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1637</xdr:row>
          <xdr:rowOff>146050</xdr:rowOff>
        </xdr:from>
        <xdr:to>
          <xdr:col>2</xdr:col>
          <xdr:colOff>3695700</xdr:colOff>
          <xdr:row>1639</xdr:row>
          <xdr:rowOff>57150</xdr:rowOff>
        </xdr:to>
        <xdr:sp macro="" textlink="">
          <xdr:nvSpPr>
            <xdr:cNvPr id="55184" name="Check Box 912" hidden="1">
              <a:extLst>
                <a:ext uri="{63B3BB69-23CF-44E3-9099-C40C66FF867C}">
                  <a14:compatExt spid="_x0000_s55184"/>
                </a:ext>
                <a:ext uri="{FF2B5EF4-FFF2-40B4-BE49-F238E27FC236}">
                  <a16:creationId xmlns:a16="http://schemas.microsoft.com/office/drawing/2014/main" id="{00000000-0008-0000-0A00-000090D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Policies &amp; Procedures are in place to adequately monitor subcontractors/consultants.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1636</xdr:row>
          <xdr:rowOff>19050</xdr:rowOff>
        </xdr:from>
        <xdr:to>
          <xdr:col>4</xdr:col>
          <xdr:colOff>266700</xdr:colOff>
          <xdr:row>1638</xdr:row>
          <xdr:rowOff>50800</xdr:rowOff>
        </xdr:to>
        <xdr:sp macro="" textlink="">
          <xdr:nvSpPr>
            <xdr:cNvPr id="55185" name="Check Box 913" hidden="1">
              <a:extLst>
                <a:ext uri="{63B3BB69-23CF-44E3-9099-C40C66FF867C}">
                  <a14:compatExt spid="_x0000_s55185"/>
                </a:ext>
                <a:ext uri="{FF2B5EF4-FFF2-40B4-BE49-F238E27FC236}">
                  <a16:creationId xmlns:a16="http://schemas.microsoft.com/office/drawing/2014/main" id="{00000000-0008-0000-0A00-000091D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Read and reviewed contract Article 1, §1.4, including but not limited to the Mandated Clauses and the Standard Terms and Conditions required in subcontract/consultant agreements.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1637</xdr:row>
          <xdr:rowOff>146050</xdr:rowOff>
        </xdr:from>
        <xdr:to>
          <xdr:col>2</xdr:col>
          <xdr:colOff>3695700</xdr:colOff>
          <xdr:row>1639</xdr:row>
          <xdr:rowOff>57150</xdr:rowOff>
        </xdr:to>
        <xdr:sp macro="" textlink="">
          <xdr:nvSpPr>
            <xdr:cNvPr id="55186" name="Check Box 914" hidden="1">
              <a:extLst>
                <a:ext uri="{63B3BB69-23CF-44E3-9099-C40C66FF867C}">
                  <a14:compatExt spid="_x0000_s55186"/>
                </a:ext>
                <a:ext uri="{FF2B5EF4-FFF2-40B4-BE49-F238E27FC236}">
                  <a16:creationId xmlns:a16="http://schemas.microsoft.com/office/drawing/2014/main" id="{00000000-0008-0000-0A00-000092D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Policies &amp; Procedures are in place to adequately monitor subcontractors/consultants.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1636</xdr:row>
          <xdr:rowOff>19050</xdr:rowOff>
        </xdr:from>
        <xdr:to>
          <xdr:col>4</xdr:col>
          <xdr:colOff>266700</xdr:colOff>
          <xdr:row>1638</xdr:row>
          <xdr:rowOff>50800</xdr:rowOff>
        </xdr:to>
        <xdr:sp macro="" textlink="">
          <xdr:nvSpPr>
            <xdr:cNvPr id="55187" name="Check Box 915" hidden="1">
              <a:extLst>
                <a:ext uri="{63B3BB69-23CF-44E3-9099-C40C66FF867C}">
                  <a14:compatExt spid="_x0000_s55187"/>
                </a:ext>
                <a:ext uri="{FF2B5EF4-FFF2-40B4-BE49-F238E27FC236}">
                  <a16:creationId xmlns:a16="http://schemas.microsoft.com/office/drawing/2014/main" id="{00000000-0008-0000-0A00-000093D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Read and reviewed contract Article 1, §1.4, including but not limited to the Mandated Clauses and the Standard Terms and Conditions required in subcontract/consultant agreements.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1637</xdr:row>
          <xdr:rowOff>146050</xdr:rowOff>
        </xdr:from>
        <xdr:to>
          <xdr:col>2</xdr:col>
          <xdr:colOff>3695700</xdr:colOff>
          <xdr:row>1639</xdr:row>
          <xdr:rowOff>57150</xdr:rowOff>
        </xdr:to>
        <xdr:sp macro="" textlink="">
          <xdr:nvSpPr>
            <xdr:cNvPr id="55188" name="Check Box 916" hidden="1">
              <a:extLst>
                <a:ext uri="{63B3BB69-23CF-44E3-9099-C40C66FF867C}">
                  <a14:compatExt spid="_x0000_s55188"/>
                </a:ext>
                <a:ext uri="{FF2B5EF4-FFF2-40B4-BE49-F238E27FC236}">
                  <a16:creationId xmlns:a16="http://schemas.microsoft.com/office/drawing/2014/main" id="{00000000-0008-0000-0A00-000094D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Policies &amp; Procedures are in place to adequately monitor subcontractors/consultants.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1636</xdr:row>
          <xdr:rowOff>19050</xdr:rowOff>
        </xdr:from>
        <xdr:to>
          <xdr:col>4</xdr:col>
          <xdr:colOff>266700</xdr:colOff>
          <xdr:row>1638</xdr:row>
          <xdr:rowOff>50800</xdr:rowOff>
        </xdr:to>
        <xdr:sp macro="" textlink="">
          <xdr:nvSpPr>
            <xdr:cNvPr id="55189" name="Check Box 917" hidden="1">
              <a:extLst>
                <a:ext uri="{63B3BB69-23CF-44E3-9099-C40C66FF867C}">
                  <a14:compatExt spid="_x0000_s55189"/>
                </a:ext>
                <a:ext uri="{FF2B5EF4-FFF2-40B4-BE49-F238E27FC236}">
                  <a16:creationId xmlns:a16="http://schemas.microsoft.com/office/drawing/2014/main" id="{00000000-0008-0000-0A00-000095D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Read and reviewed contract Article 1, §1.4, including but not limited to the Mandated Clauses and the Standard Terms and Conditions required in subcontract/consultant agreements.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1637</xdr:row>
          <xdr:rowOff>146050</xdr:rowOff>
        </xdr:from>
        <xdr:to>
          <xdr:col>2</xdr:col>
          <xdr:colOff>3695700</xdr:colOff>
          <xdr:row>1639</xdr:row>
          <xdr:rowOff>57150</xdr:rowOff>
        </xdr:to>
        <xdr:sp macro="" textlink="">
          <xdr:nvSpPr>
            <xdr:cNvPr id="55190" name="Check Box 918" hidden="1">
              <a:extLst>
                <a:ext uri="{63B3BB69-23CF-44E3-9099-C40C66FF867C}">
                  <a14:compatExt spid="_x0000_s55190"/>
                </a:ext>
                <a:ext uri="{FF2B5EF4-FFF2-40B4-BE49-F238E27FC236}">
                  <a16:creationId xmlns:a16="http://schemas.microsoft.com/office/drawing/2014/main" id="{00000000-0008-0000-0A00-000096D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Policies &amp; Procedures are in place to adequately monitor subcontractors/consultants.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1636</xdr:row>
          <xdr:rowOff>19050</xdr:rowOff>
        </xdr:from>
        <xdr:to>
          <xdr:col>4</xdr:col>
          <xdr:colOff>266700</xdr:colOff>
          <xdr:row>1638</xdr:row>
          <xdr:rowOff>50800</xdr:rowOff>
        </xdr:to>
        <xdr:sp macro="" textlink="">
          <xdr:nvSpPr>
            <xdr:cNvPr id="55191" name="Check Box 919" hidden="1">
              <a:extLst>
                <a:ext uri="{63B3BB69-23CF-44E3-9099-C40C66FF867C}">
                  <a14:compatExt spid="_x0000_s55191"/>
                </a:ext>
                <a:ext uri="{FF2B5EF4-FFF2-40B4-BE49-F238E27FC236}">
                  <a16:creationId xmlns:a16="http://schemas.microsoft.com/office/drawing/2014/main" id="{00000000-0008-0000-0A00-000097D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Read and reviewed contract Article 1, §1.4, including but not limited to the Mandated Clauses and the Standard Terms and Conditions required in subcontract/consultant agreements.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1637</xdr:row>
          <xdr:rowOff>146050</xdr:rowOff>
        </xdr:from>
        <xdr:to>
          <xdr:col>2</xdr:col>
          <xdr:colOff>3695700</xdr:colOff>
          <xdr:row>1639</xdr:row>
          <xdr:rowOff>57150</xdr:rowOff>
        </xdr:to>
        <xdr:sp macro="" textlink="">
          <xdr:nvSpPr>
            <xdr:cNvPr id="55192" name="Check Box 920" hidden="1">
              <a:extLst>
                <a:ext uri="{63B3BB69-23CF-44E3-9099-C40C66FF867C}">
                  <a14:compatExt spid="_x0000_s55192"/>
                </a:ext>
                <a:ext uri="{FF2B5EF4-FFF2-40B4-BE49-F238E27FC236}">
                  <a16:creationId xmlns:a16="http://schemas.microsoft.com/office/drawing/2014/main" id="{00000000-0008-0000-0A00-000098D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Policies &amp; Procedures are in place to adequately monitor subcontractors/consultants.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1636</xdr:row>
          <xdr:rowOff>19050</xdr:rowOff>
        </xdr:from>
        <xdr:to>
          <xdr:col>4</xdr:col>
          <xdr:colOff>266700</xdr:colOff>
          <xdr:row>1638</xdr:row>
          <xdr:rowOff>50800</xdr:rowOff>
        </xdr:to>
        <xdr:sp macro="" textlink="">
          <xdr:nvSpPr>
            <xdr:cNvPr id="55193" name="Check Box 921" hidden="1">
              <a:extLst>
                <a:ext uri="{63B3BB69-23CF-44E3-9099-C40C66FF867C}">
                  <a14:compatExt spid="_x0000_s55193"/>
                </a:ext>
                <a:ext uri="{FF2B5EF4-FFF2-40B4-BE49-F238E27FC236}">
                  <a16:creationId xmlns:a16="http://schemas.microsoft.com/office/drawing/2014/main" id="{00000000-0008-0000-0A00-000099D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Read and reviewed contract Article 1, §1.4, including but not limited to the Mandated Clauses and the Standard Terms and Conditions required in subcontract/consultant agreements.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1637</xdr:row>
          <xdr:rowOff>146050</xdr:rowOff>
        </xdr:from>
        <xdr:to>
          <xdr:col>2</xdr:col>
          <xdr:colOff>3695700</xdr:colOff>
          <xdr:row>1639</xdr:row>
          <xdr:rowOff>57150</xdr:rowOff>
        </xdr:to>
        <xdr:sp macro="" textlink="">
          <xdr:nvSpPr>
            <xdr:cNvPr id="55194" name="Check Box 922" hidden="1">
              <a:extLst>
                <a:ext uri="{63B3BB69-23CF-44E3-9099-C40C66FF867C}">
                  <a14:compatExt spid="_x0000_s55194"/>
                </a:ext>
                <a:ext uri="{FF2B5EF4-FFF2-40B4-BE49-F238E27FC236}">
                  <a16:creationId xmlns:a16="http://schemas.microsoft.com/office/drawing/2014/main" id="{00000000-0008-0000-0A00-00009AD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Policies &amp; Procedures are in place to adequately monitor subcontractors/consultants.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1636</xdr:row>
          <xdr:rowOff>19050</xdr:rowOff>
        </xdr:from>
        <xdr:to>
          <xdr:col>4</xdr:col>
          <xdr:colOff>266700</xdr:colOff>
          <xdr:row>1638</xdr:row>
          <xdr:rowOff>50800</xdr:rowOff>
        </xdr:to>
        <xdr:sp macro="" textlink="">
          <xdr:nvSpPr>
            <xdr:cNvPr id="55195" name="Check Box 923" hidden="1">
              <a:extLst>
                <a:ext uri="{63B3BB69-23CF-44E3-9099-C40C66FF867C}">
                  <a14:compatExt spid="_x0000_s55195"/>
                </a:ext>
                <a:ext uri="{FF2B5EF4-FFF2-40B4-BE49-F238E27FC236}">
                  <a16:creationId xmlns:a16="http://schemas.microsoft.com/office/drawing/2014/main" id="{00000000-0008-0000-0A00-00009BD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Read and reviewed contract Article 1, §1.4, including but not limited to the Mandated Clauses and the Standard Terms and Conditions required in subcontract/consultant agreements.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1637</xdr:row>
          <xdr:rowOff>146050</xdr:rowOff>
        </xdr:from>
        <xdr:to>
          <xdr:col>2</xdr:col>
          <xdr:colOff>3695700</xdr:colOff>
          <xdr:row>1639</xdr:row>
          <xdr:rowOff>57150</xdr:rowOff>
        </xdr:to>
        <xdr:sp macro="" textlink="">
          <xdr:nvSpPr>
            <xdr:cNvPr id="55196" name="Check Box 924" hidden="1">
              <a:extLst>
                <a:ext uri="{63B3BB69-23CF-44E3-9099-C40C66FF867C}">
                  <a14:compatExt spid="_x0000_s55196"/>
                </a:ext>
                <a:ext uri="{FF2B5EF4-FFF2-40B4-BE49-F238E27FC236}">
                  <a16:creationId xmlns:a16="http://schemas.microsoft.com/office/drawing/2014/main" id="{00000000-0008-0000-0A00-00009CD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Policies &amp; Procedures are in place to adequately monitor subcontractors/consultants.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1636</xdr:row>
          <xdr:rowOff>19050</xdr:rowOff>
        </xdr:from>
        <xdr:to>
          <xdr:col>4</xdr:col>
          <xdr:colOff>266700</xdr:colOff>
          <xdr:row>1638</xdr:row>
          <xdr:rowOff>50800</xdr:rowOff>
        </xdr:to>
        <xdr:sp macro="" textlink="">
          <xdr:nvSpPr>
            <xdr:cNvPr id="55197" name="Check Box 925" hidden="1">
              <a:extLst>
                <a:ext uri="{63B3BB69-23CF-44E3-9099-C40C66FF867C}">
                  <a14:compatExt spid="_x0000_s55197"/>
                </a:ext>
                <a:ext uri="{FF2B5EF4-FFF2-40B4-BE49-F238E27FC236}">
                  <a16:creationId xmlns:a16="http://schemas.microsoft.com/office/drawing/2014/main" id="{00000000-0008-0000-0A00-00009DD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Read and reviewed contract Article 1, §1.4, including but not limited to the Mandated Clauses and the Standard Terms and Conditions required in subcontract/consultant agreements.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1637</xdr:row>
          <xdr:rowOff>146050</xdr:rowOff>
        </xdr:from>
        <xdr:to>
          <xdr:col>2</xdr:col>
          <xdr:colOff>3695700</xdr:colOff>
          <xdr:row>1639</xdr:row>
          <xdr:rowOff>57150</xdr:rowOff>
        </xdr:to>
        <xdr:sp macro="" textlink="">
          <xdr:nvSpPr>
            <xdr:cNvPr id="55198" name="Check Box 926" hidden="1">
              <a:extLst>
                <a:ext uri="{63B3BB69-23CF-44E3-9099-C40C66FF867C}">
                  <a14:compatExt spid="_x0000_s55198"/>
                </a:ext>
                <a:ext uri="{FF2B5EF4-FFF2-40B4-BE49-F238E27FC236}">
                  <a16:creationId xmlns:a16="http://schemas.microsoft.com/office/drawing/2014/main" id="{00000000-0008-0000-0A00-00009ED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Policies &amp; Procedures are in place to adequately monitor subcontractors/consultants.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1636</xdr:row>
          <xdr:rowOff>19050</xdr:rowOff>
        </xdr:from>
        <xdr:to>
          <xdr:col>4</xdr:col>
          <xdr:colOff>266700</xdr:colOff>
          <xdr:row>1638</xdr:row>
          <xdr:rowOff>50800</xdr:rowOff>
        </xdr:to>
        <xdr:sp macro="" textlink="">
          <xdr:nvSpPr>
            <xdr:cNvPr id="55199" name="Check Box 927" hidden="1">
              <a:extLst>
                <a:ext uri="{63B3BB69-23CF-44E3-9099-C40C66FF867C}">
                  <a14:compatExt spid="_x0000_s55199"/>
                </a:ext>
                <a:ext uri="{FF2B5EF4-FFF2-40B4-BE49-F238E27FC236}">
                  <a16:creationId xmlns:a16="http://schemas.microsoft.com/office/drawing/2014/main" id="{00000000-0008-0000-0A00-00009FD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Read and reviewed contract Article 1, §1.4, including but not limited to the Mandated Clauses and the Standard Terms and Conditions required in subcontract/consultant agreements.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1637</xdr:row>
          <xdr:rowOff>146050</xdr:rowOff>
        </xdr:from>
        <xdr:to>
          <xdr:col>2</xdr:col>
          <xdr:colOff>3695700</xdr:colOff>
          <xdr:row>1639</xdr:row>
          <xdr:rowOff>57150</xdr:rowOff>
        </xdr:to>
        <xdr:sp macro="" textlink="">
          <xdr:nvSpPr>
            <xdr:cNvPr id="55200" name="Check Box 928" hidden="1">
              <a:extLst>
                <a:ext uri="{63B3BB69-23CF-44E3-9099-C40C66FF867C}">
                  <a14:compatExt spid="_x0000_s55200"/>
                </a:ext>
                <a:ext uri="{FF2B5EF4-FFF2-40B4-BE49-F238E27FC236}">
                  <a16:creationId xmlns:a16="http://schemas.microsoft.com/office/drawing/2014/main" id="{00000000-0008-0000-0A00-0000A0D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Policies &amp; Procedures are in place to adequately monitor subcontractors/consultants.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1636</xdr:row>
          <xdr:rowOff>19050</xdr:rowOff>
        </xdr:from>
        <xdr:to>
          <xdr:col>4</xdr:col>
          <xdr:colOff>266700</xdr:colOff>
          <xdr:row>1638</xdr:row>
          <xdr:rowOff>50800</xdr:rowOff>
        </xdr:to>
        <xdr:sp macro="" textlink="">
          <xdr:nvSpPr>
            <xdr:cNvPr id="55201" name="Check Box 929" hidden="1">
              <a:extLst>
                <a:ext uri="{63B3BB69-23CF-44E3-9099-C40C66FF867C}">
                  <a14:compatExt spid="_x0000_s55201"/>
                </a:ext>
                <a:ext uri="{FF2B5EF4-FFF2-40B4-BE49-F238E27FC236}">
                  <a16:creationId xmlns:a16="http://schemas.microsoft.com/office/drawing/2014/main" id="{00000000-0008-0000-0A00-0000A1D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Read and reviewed contract Article 1, §1.4, including but not limited to the Mandated Clauses and the Standard Terms and Conditions required in subcontract/consultant agreements.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1637</xdr:row>
          <xdr:rowOff>146050</xdr:rowOff>
        </xdr:from>
        <xdr:to>
          <xdr:col>2</xdr:col>
          <xdr:colOff>3695700</xdr:colOff>
          <xdr:row>1639</xdr:row>
          <xdr:rowOff>57150</xdr:rowOff>
        </xdr:to>
        <xdr:sp macro="" textlink="">
          <xdr:nvSpPr>
            <xdr:cNvPr id="55202" name="Check Box 930" hidden="1">
              <a:extLst>
                <a:ext uri="{63B3BB69-23CF-44E3-9099-C40C66FF867C}">
                  <a14:compatExt spid="_x0000_s55202"/>
                </a:ext>
                <a:ext uri="{FF2B5EF4-FFF2-40B4-BE49-F238E27FC236}">
                  <a16:creationId xmlns:a16="http://schemas.microsoft.com/office/drawing/2014/main" id="{00000000-0008-0000-0A00-0000A2D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Policies &amp; Procedures are in place to adequately monitor subcontractors/consultants.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1636</xdr:row>
          <xdr:rowOff>19050</xdr:rowOff>
        </xdr:from>
        <xdr:to>
          <xdr:col>4</xdr:col>
          <xdr:colOff>266700</xdr:colOff>
          <xdr:row>1638</xdr:row>
          <xdr:rowOff>50800</xdr:rowOff>
        </xdr:to>
        <xdr:sp macro="" textlink="">
          <xdr:nvSpPr>
            <xdr:cNvPr id="55203" name="Check Box 931" hidden="1">
              <a:extLst>
                <a:ext uri="{63B3BB69-23CF-44E3-9099-C40C66FF867C}">
                  <a14:compatExt spid="_x0000_s55203"/>
                </a:ext>
                <a:ext uri="{FF2B5EF4-FFF2-40B4-BE49-F238E27FC236}">
                  <a16:creationId xmlns:a16="http://schemas.microsoft.com/office/drawing/2014/main" id="{00000000-0008-0000-0A00-0000A3D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Read and reviewed contract Article 1, §1.4, including but not limited to the Mandated Clauses and the Standard Terms and Conditions required in subcontract/consultant agreements.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1637</xdr:row>
          <xdr:rowOff>146050</xdr:rowOff>
        </xdr:from>
        <xdr:to>
          <xdr:col>2</xdr:col>
          <xdr:colOff>3695700</xdr:colOff>
          <xdr:row>1639</xdr:row>
          <xdr:rowOff>57150</xdr:rowOff>
        </xdr:to>
        <xdr:sp macro="" textlink="">
          <xdr:nvSpPr>
            <xdr:cNvPr id="55204" name="Check Box 932" hidden="1">
              <a:extLst>
                <a:ext uri="{63B3BB69-23CF-44E3-9099-C40C66FF867C}">
                  <a14:compatExt spid="_x0000_s55204"/>
                </a:ext>
                <a:ext uri="{FF2B5EF4-FFF2-40B4-BE49-F238E27FC236}">
                  <a16:creationId xmlns:a16="http://schemas.microsoft.com/office/drawing/2014/main" id="{00000000-0008-0000-0A00-0000A4D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Policies &amp; Procedures are in place to adequately monitor subcontractors/consultants.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1636</xdr:row>
          <xdr:rowOff>19050</xdr:rowOff>
        </xdr:from>
        <xdr:to>
          <xdr:col>4</xdr:col>
          <xdr:colOff>266700</xdr:colOff>
          <xdr:row>1638</xdr:row>
          <xdr:rowOff>50800</xdr:rowOff>
        </xdr:to>
        <xdr:sp macro="" textlink="">
          <xdr:nvSpPr>
            <xdr:cNvPr id="55205" name="Check Box 933" hidden="1">
              <a:extLst>
                <a:ext uri="{63B3BB69-23CF-44E3-9099-C40C66FF867C}">
                  <a14:compatExt spid="_x0000_s55205"/>
                </a:ext>
                <a:ext uri="{FF2B5EF4-FFF2-40B4-BE49-F238E27FC236}">
                  <a16:creationId xmlns:a16="http://schemas.microsoft.com/office/drawing/2014/main" id="{00000000-0008-0000-0A00-0000A5D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Read and reviewed contract Article 1, §1.4, including but not limited to the Mandated Clauses and the Standard Terms and Conditions required in subcontract/consultant agreements.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1637</xdr:row>
          <xdr:rowOff>146050</xdr:rowOff>
        </xdr:from>
        <xdr:to>
          <xdr:col>2</xdr:col>
          <xdr:colOff>3695700</xdr:colOff>
          <xdr:row>1639</xdr:row>
          <xdr:rowOff>57150</xdr:rowOff>
        </xdr:to>
        <xdr:sp macro="" textlink="">
          <xdr:nvSpPr>
            <xdr:cNvPr id="55206" name="Check Box 934" hidden="1">
              <a:extLst>
                <a:ext uri="{63B3BB69-23CF-44E3-9099-C40C66FF867C}">
                  <a14:compatExt spid="_x0000_s55206"/>
                </a:ext>
                <a:ext uri="{FF2B5EF4-FFF2-40B4-BE49-F238E27FC236}">
                  <a16:creationId xmlns:a16="http://schemas.microsoft.com/office/drawing/2014/main" id="{00000000-0008-0000-0A00-0000A6D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Policies &amp; Procedures are in place to adequately monitor subcontractors/consultants.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1636</xdr:row>
          <xdr:rowOff>19050</xdr:rowOff>
        </xdr:from>
        <xdr:to>
          <xdr:col>4</xdr:col>
          <xdr:colOff>266700</xdr:colOff>
          <xdr:row>1638</xdr:row>
          <xdr:rowOff>50800</xdr:rowOff>
        </xdr:to>
        <xdr:sp macro="" textlink="">
          <xdr:nvSpPr>
            <xdr:cNvPr id="55207" name="Check Box 935" hidden="1">
              <a:extLst>
                <a:ext uri="{63B3BB69-23CF-44E3-9099-C40C66FF867C}">
                  <a14:compatExt spid="_x0000_s55207"/>
                </a:ext>
                <a:ext uri="{FF2B5EF4-FFF2-40B4-BE49-F238E27FC236}">
                  <a16:creationId xmlns:a16="http://schemas.microsoft.com/office/drawing/2014/main" id="{00000000-0008-0000-0A00-0000A7D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Read and reviewed contract Article 1, §1.4, including but not limited to the Mandated Clauses and the Standard Terms and Conditions required in subcontract/consultant agreements.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1637</xdr:row>
          <xdr:rowOff>146050</xdr:rowOff>
        </xdr:from>
        <xdr:to>
          <xdr:col>2</xdr:col>
          <xdr:colOff>3695700</xdr:colOff>
          <xdr:row>1639</xdr:row>
          <xdr:rowOff>57150</xdr:rowOff>
        </xdr:to>
        <xdr:sp macro="" textlink="">
          <xdr:nvSpPr>
            <xdr:cNvPr id="55208" name="Check Box 936" hidden="1">
              <a:extLst>
                <a:ext uri="{63B3BB69-23CF-44E3-9099-C40C66FF867C}">
                  <a14:compatExt spid="_x0000_s55208"/>
                </a:ext>
                <a:ext uri="{FF2B5EF4-FFF2-40B4-BE49-F238E27FC236}">
                  <a16:creationId xmlns:a16="http://schemas.microsoft.com/office/drawing/2014/main" id="{00000000-0008-0000-0A00-0000A8D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Policies &amp; Procedures are in place to adequately monitor subcontractors/consultants.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1636</xdr:row>
          <xdr:rowOff>19050</xdr:rowOff>
        </xdr:from>
        <xdr:to>
          <xdr:col>4</xdr:col>
          <xdr:colOff>266700</xdr:colOff>
          <xdr:row>1638</xdr:row>
          <xdr:rowOff>50800</xdr:rowOff>
        </xdr:to>
        <xdr:sp macro="" textlink="">
          <xdr:nvSpPr>
            <xdr:cNvPr id="55209" name="Check Box 937" hidden="1">
              <a:extLst>
                <a:ext uri="{63B3BB69-23CF-44E3-9099-C40C66FF867C}">
                  <a14:compatExt spid="_x0000_s55209"/>
                </a:ext>
                <a:ext uri="{FF2B5EF4-FFF2-40B4-BE49-F238E27FC236}">
                  <a16:creationId xmlns:a16="http://schemas.microsoft.com/office/drawing/2014/main" id="{00000000-0008-0000-0A00-0000A9D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Read and reviewed contract Article 1, §1.4, including but not limited to the Mandated Clauses and the Standard Terms and Conditions required in subcontract/consultant agreements.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1637</xdr:row>
          <xdr:rowOff>146050</xdr:rowOff>
        </xdr:from>
        <xdr:to>
          <xdr:col>2</xdr:col>
          <xdr:colOff>3695700</xdr:colOff>
          <xdr:row>1639</xdr:row>
          <xdr:rowOff>57150</xdr:rowOff>
        </xdr:to>
        <xdr:sp macro="" textlink="">
          <xdr:nvSpPr>
            <xdr:cNvPr id="55210" name="Check Box 938" hidden="1">
              <a:extLst>
                <a:ext uri="{63B3BB69-23CF-44E3-9099-C40C66FF867C}">
                  <a14:compatExt spid="_x0000_s55210"/>
                </a:ext>
                <a:ext uri="{FF2B5EF4-FFF2-40B4-BE49-F238E27FC236}">
                  <a16:creationId xmlns:a16="http://schemas.microsoft.com/office/drawing/2014/main" id="{00000000-0008-0000-0A00-0000AAD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Policies &amp; Procedures are in place to adequately monitor subcontractors/consultants.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1636</xdr:row>
          <xdr:rowOff>19050</xdr:rowOff>
        </xdr:from>
        <xdr:to>
          <xdr:col>4</xdr:col>
          <xdr:colOff>266700</xdr:colOff>
          <xdr:row>1638</xdr:row>
          <xdr:rowOff>50800</xdr:rowOff>
        </xdr:to>
        <xdr:sp macro="" textlink="">
          <xdr:nvSpPr>
            <xdr:cNvPr id="55211" name="Check Box 939" hidden="1">
              <a:extLst>
                <a:ext uri="{63B3BB69-23CF-44E3-9099-C40C66FF867C}">
                  <a14:compatExt spid="_x0000_s55211"/>
                </a:ext>
                <a:ext uri="{FF2B5EF4-FFF2-40B4-BE49-F238E27FC236}">
                  <a16:creationId xmlns:a16="http://schemas.microsoft.com/office/drawing/2014/main" id="{00000000-0008-0000-0A00-0000ABD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Read and reviewed contract Article 1, §1.4, including but not limited to the Mandated Clauses and the Standard Terms and Conditions required in subcontract/consultant agreements.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1637</xdr:row>
          <xdr:rowOff>146050</xdr:rowOff>
        </xdr:from>
        <xdr:to>
          <xdr:col>2</xdr:col>
          <xdr:colOff>3695700</xdr:colOff>
          <xdr:row>1639</xdr:row>
          <xdr:rowOff>57150</xdr:rowOff>
        </xdr:to>
        <xdr:sp macro="" textlink="">
          <xdr:nvSpPr>
            <xdr:cNvPr id="55212" name="Check Box 940" hidden="1">
              <a:extLst>
                <a:ext uri="{63B3BB69-23CF-44E3-9099-C40C66FF867C}">
                  <a14:compatExt spid="_x0000_s55212"/>
                </a:ext>
                <a:ext uri="{FF2B5EF4-FFF2-40B4-BE49-F238E27FC236}">
                  <a16:creationId xmlns:a16="http://schemas.microsoft.com/office/drawing/2014/main" id="{00000000-0008-0000-0A00-0000ACD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Policies &amp; Procedures are in place to adequately monitor subcontractors/consultants.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1636</xdr:row>
          <xdr:rowOff>19050</xdr:rowOff>
        </xdr:from>
        <xdr:to>
          <xdr:col>4</xdr:col>
          <xdr:colOff>266700</xdr:colOff>
          <xdr:row>1638</xdr:row>
          <xdr:rowOff>50800</xdr:rowOff>
        </xdr:to>
        <xdr:sp macro="" textlink="">
          <xdr:nvSpPr>
            <xdr:cNvPr id="55213" name="Check Box 941" hidden="1">
              <a:extLst>
                <a:ext uri="{63B3BB69-23CF-44E3-9099-C40C66FF867C}">
                  <a14:compatExt spid="_x0000_s55213"/>
                </a:ext>
                <a:ext uri="{FF2B5EF4-FFF2-40B4-BE49-F238E27FC236}">
                  <a16:creationId xmlns:a16="http://schemas.microsoft.com/office/drawing/2014/main" id="{00000000-0008-0000-0A00-0000ADD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Read and reviewed contract Article 1, §1.4, including but not limited to the Mandated Clauses and the Standard Terms and Conditions required in subcontract/consultant agreements.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1637</xdr:row>
          <xdr:rowOff>146050</xdr:rowOff>
        </xdr:from>
        <xdr:to>
          <xdr:col>2</xdr:col>
          <xdr:colOff>3695700</xdr:colOff>
          <xdr:row>1639</xdr:row>
          <xdr:rowOff>57150</xdr:rowOff>
        </xdr:to>
        <xdr:sp macro="" textlink="">
          <xdr:nvSpPr>
            <xdr:cNvPr id="55214" name="Check Box 942" hidden="1">
              <a:extLst>
                <a:ext uri="{63B3BB69-23CF-44E3-9099-C40C66FF867C}">
                  <a14:compatExt spid="_x0000_s55214"/>
                </a:ext>
                <a:ext uri="{FF2B5EF4-FFF2-40B4-BE49-F238E27FC236}">
                  <a16:creationId xmlns:a16="http://schemas.microsoft.com/office/drawing/2014/main" id="{00000000-0008-0000-0A00-0000AED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Policies &amp; Procedures are in place to adequately monitor subcontractors/consultants.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1636</xdr:row>
          <xdr:rowOff>19050</xdr:rowOff>
        </xdr:from>
        <xdr:to>
          <xdr:col>4</xdr:col>
          <xdr:colOff>266700</xdr:colOff>
          <xdr:row>1638</xdr:row>
          <xdr:rowOff>50800</xdr:rowOff>
        </xdr:to>
        <xdr:sp macro="" textlink="">
          <xdr:nvSpPr>
            <xdr:cNvPr id="55215" name="Check Box 943" hidden="1">
              <a:extLst>
                <a:ext uri="{63B3BB69-23CF-44E3-9099-C40C66FF867C}">
                  <a14:compatExt spid="_x0000_s55215"/>
                </a:ext>
                <a:ext uri="{FF2B5EF4-FFF2-40B4-BE49-F238E27FC236}">
                  <a16:creationId xmlns:a16="http://schemas.microsoft.com/office/drawing/2014/main" id="{00000000-0008-0000-0A00-0000AFD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Read and reviewed contract Article 1, §1.4, including but not limited to the Mandated Clauses and the Standard Terms and Conditions required in subcontract/consultant agreements.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1637</xdr:row>
          <xdr:rowOff>146050</xdr:rowOff>
        </xdr:from>
        <xdr:to>
          <xdr:col>2</xdr:col>
          <xdr:colOff>3695700</xdr:colOff>
          <xdr:row>1639</xdr:row>
          <xdr:rowOff>57150</xdr:rowOff>
        </xdr:to>
        <xdr:sp macro="" textlink="">
          <xdr:nvSpPr>
            <xdr:cNvPr id="55216" name="Check Box 944" hidden="1">
              <a:extLst>
                <a:ext uri="{63B3BB69-23CF-44E3-9099-C40C66FF867C}">
                  <a14:compatExt spid="_x0000_s55216"/>
                </a:ext>
                <a:ext uri="{FF2B5EF4-FFF2-40B4-BE49-F238E27FC236}">
                  <a16:creationId xmlns:a16="http://schemas.microsoft.com/office/drawing/2014/main" id="{00000000-0008-0000-0A00-0000B0D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Policies &amp; Procedures are in place to adequately monitor subcontractors/consultants.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1636</xdr:row>
          <xdr:rowOff>19050</xdr:rowOff>
        </xdr:from>
        <xdr:to>
          <xdr:col>4</xdr:col>
          <xdr:colOff>266700</xdr:colOff>
          <xdr:row>1638</xdr:row>
          <xdr:rowOff>50800</xdr:rowOff>
        </xdr:to>
        <xdr:sp macro="" textlink="">
          <xdr:nvSpPr>
            <xdr:cNvPr id="55217" name="Check Box 945" hidden="1">
              <a:extLst>
                <a:ext uri="{63B3BB69-23CF-44E3-9099-C40C66FF867C}">
                  <a14:compatExt spid="_x0000_s55217"/>
                </a:ext>
                <a:ext uri="{FF2B5EF4-FFF2-40B4-BE49-F238E27FC236}">
                  <a16:creationId xmlns:a16="http://schemas.microsoft.com/office/drawing/2014/main" id="{00000000-0008-0000-0A00-0000B1D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Read and reviewed contract Article 1, §1.4, including but not limited to the Mandated Clauses and the Standard Terms and Conditions required in subcontract/consultant agreements.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1637</xdr:row>
          <xdr:rowOff>146050</xdr:rowOff>
        </xdr:from>
        <xdr:to>
          <xdr:col>2</xdr:col>
          <xdr:colOff>3695700</xdr:colOff>
          <xdr:row>1639</xdr:row>
          <xdr:rowOff>57150</xdr:rowOff>
        </xdr:to>
        <xdr:sp macro="" textlink="">
          <xdr:nvSpPr>
            <xdr:cNvPr id="55218" name="Check Box 946" hidden="1">
              <a:extLst>
                <a:ext uri="{63B3BB69-23CF-44E3-9099-C40C66FF867C}">
                  <a14:compatExt spid="_x0000_s55218"/>
                </a:ext>
                <a:ext uri="{FF2B5EF4-FFF2-40B4-BE49-F238E27FC236}">
                  <a16:creationId xmlns:a16="http://schemas.microsoft.com/office/drawing/2014/main" id="{00000000-0008-0000-0A00-0000B2D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Policies &amp; Procedures are in place to adequately monitor subcontractors/consultants.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1636</xdr:row>
          <xdr:rowOff>19050</xdr:rowOff>
        </xdr:from>
        <xdr:to>
          <xdr:col>4</xdr:col>
          <xdr:colOff>266700</xdr:colOff>
          <xdr:row>1638</xdr:row>
          <xdr:rowOff>50800</xdr:rowOff>
        </xdr:to>
        <xdr:sp macro="" textlink="">
          <xdr:nvSpPr>
            <xdr:cNvPr id="55219" name="Check Box 947" hidden="1">
              <a:extLst>
                <a:ext uri="{63B3BB69-23CF-44E3-9099-C40C66FF867C}">
                  <a14:compatExt spid="_x0000_s55219"/>
                </a:ext>
                <a:ext uri="{FF2B5EF4-FFF2-40B4-BE49-F238E27FC236}">
                  <a16:creationId xmlns:a16="http://schemas.microsoft.com/office/drawing/2014/main" id="{00000000-0008-0000-0A00-0000B3D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Read and reviewed contract Article 1, §1.4, including but not limited to the Mandated Clauses and the Standard Terms and Conditions required in subcontract/consultant agreements.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1637</xdr:row>
          <xdr:rowOff>146050</xdr:rowOff>
        </xdr:from>
        <xdr:to>
          <xdr:col>2</xdr:col>
          <xdr:colOff>3695700</xdr:colOff>
          <xdr:row>1639</xdr:row>
          <xdr:rowOff>57150</xdr:rowOff>
        </xdr:to>
        <xdr:sp macro="" textlink="">
          <xdr:nvSpPr>
            <xdr:cNvPr id="55220" name="Check Box 948" hidden="1">
              <a:extLst>
                <a:ext uri="{63B3BB69-23CF-44E3-9099-C40C66FF867C}">
                  <a14:compatExt spid="_x0000_s55220"/>
                </a:ext>
                <a:ext uri="{FF2B5EF4-FFF2-40B4-BE49-F238E27FC236}">
                  <a16:creationId xmlns:a16="http://schemas.microsoft.com/office/drawing/2014/main" id="{00000000-0008-0000-0A00-0000B4D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Policies &amp; Procedures are in place to adequately monitor subcontractors/consultants.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1636</xdr:row>
          <xdr:rowOff>19050</xdr:rowOff>
        </xdr:from>
        <xdr:to>
          <xdr:col>4</xdr:col>
          <xdr:colOff>266700</xdr:colOff>
          <xdr:row>1638</xdr:row>
          <xdr:rowOff>50800</xdr:rowOff>
        </xdr:to>
        <xdr:sp macro="" textlink="">
          <xdr:nvSpPr>
            <xdr:cNvPr id="55221" name="Check Box 949" hidden="1">
              <a:extLst>
                <a:ext uri="{63B3BB69-23CF-44E3-9099-C40C66FF867C}">
                  <a14:compatExt spid="_x0000_s55221"/>
                </a:ext>
                <a:ext uri="{FF2B5EF4-FFF2-40B4-BE49-F238E27FC236}">
                  <a16:creationId xmlns:a16="http://schemas.microsoft.com/office/drawing/2014/main" id="{00000000-0008-0000-0A00-0000B5D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Read and reviewed contract Article 1, §1.4, including but not limited to the Mandated Clauses and the Standard Terms and Conditions required in subcontract/consultant agreements.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1637</xdr:row>
          <xdr:rowOff>146050</xdr:rowOff>
        </xdr:from>
        <xdr:to>
          <xdr:col>2</xdr:col>
          <xdr:colOff>3695700</xdr:colOff>
          <xdr:row>1639</xdr:row>
          <xdr:rowOff>57150</xdr:rowOff>
        </xdr:to>
        <xdr:sp macro="" textlink="">
          <xdr:nvSpPr>
            <xdr:cNvPr id="55222" name="Check Box 950" hidden="1">
              <a:extLst>
                <a:ext uri="{63B3BB69-23CF-44E3-9099-C40C66FF867C}">
                  <a14:compatExt spid="_x0000_s55222"/>
                </a:ext>
                <a:ext uri="{FF2B5EF4-FFF2-40B4-BE49-F238E27FC236}">
                  <a16:creationId xmlns:a16="http://schemas.microsoft.com/office/drawing/2014/main" id="{00000000-0008-0000-0A00-0000B6D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Policies &amp; Procedures are in place to adequately monitor subcontractors/consultants.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1636</xdr:row>
          <xdr:rowOff>19050</xdr:rowOff>
        </xdr:from>
        <xdr:to>
          <xdr:col>4</xdr:col>
          <xdr:colOff>266700</xdr:colOff>
          <xdr:row>1638</xdr:row>
          <xdr:rowOff>50800</xdr:rowOff>
        </xdr:to>
        <xdr:sp macro="" textlink="">
          <xdr:nvSpPr>
            <xdr:cNvPr id="55223" name="Check Box 951" hidden="1">
              <a:extLst>
                <a:ext uri="{63B3BB69-23CF-44E3-9099-C40C66FF867C}">
                  <a14:compatExt spid="_x0000_s55223"/>
                </a:ext>
                <a:ext uri="{FF2B5EF4-FFF2-40B4-BE49-F238E27FC236}">
                  <a16:creationId xmlns:a16="http://schemas.microsoft.com/office/drawing/2014/main" id="{00000000-0008-0000-0A00-0000B7D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Read and reviewed contract Article 1, §1.4, including but not limited to the Mandated Clauses and the Standard Terms and Conditions required in subcontract/consultant agreements.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1637</xdr:row>
          <xdr:rowOff>146050</xdr:rowOff>
        </xdr:from>
        <xdr:to>
          <xdr:col>2</xdr:col>
          <xdr:colOff>3695700</xdr:colOff>
          <xdr:row>1639</xdr:row>
          <xdr:rowOff>57150</xdr:rowOff>
        </xdr:to>
        <xdr:sp macro="" textlink="">
          <xdr:nvSpPr>
            <xdr:cNvPr id="55224" name="Check Box 952" hidden="1">
              <a:extLst>
                <a:ext uri="{63B3BB69-23CF-44E3-9099-C40C66FF867C}">
                  <a14:compatExt spid="_x0000_s55224"/>
                </a:ext>
                <a:ext uri="{FF2B5EF4-FFF2-40B4-BE49-F238E27FC236}">
                  <a16:creationId xmlns:a16="http://schemas.microsoft.com/office/drawing/2014/main" id="{00000000-0008-0000-0A00-0000B8D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Policies &amp; Procedures are in place to adequately monitor subcontractors/consultants.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1636</xdr:row>
          <xdr:rowOff>19050</xdr:rowOff>
        </xdr:from>
        <xdr:to>
          <xdr:col>4</xdr:col>
          <xdr:colOff>266700</xdr:colOff>
          <xdr:row>1638</xdr:row>
          <xdr:rowOff>50800</xdr:rowOff>
        </xdr:to>
        <xdr:sp macro="" textlink="">
          <xdr:nvSpPr>
            <xdr:cNvPr id="55225" name="Check Box 953" hidden="1">
              <a:extLst>
                <a:ext uri="{63B3BB69-23CF-44E3-9099-C40C66FF867C}">
                  <a14:compatExt spid="_x0000_s55225"/>
                </a:ext>
                <a:ext uri="{FF2B5EF4-FFF2-40B4-BE49-F238E27FC236}">
                  <a16:creationId xmlns:a16="http://schemas.microsoft.com/office/drawing/2014/main" id="{00000000-0008-0000-0A00-0000B9D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Read and reviewed contract Article 1, §1.4, including but not limited to the Mandated Clauses and the Standard Terms and Conditions required in subcontract/consultant agreements.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1637</xdr:row>
          <xdr:rowOff>146050</xdr:rowOff>
        </xdr:from>
        <xdr:to>
          <xdr:col>2</xdr:col>
          <xdr:colOff>3695700</xdr:colOff>
          <xdr:row>1639</xdr:row>
          <xdr:rowOff>57150</xdr:rowOff>
        </xdr:to>
        <xdr:sp macro="" textlink="">
          <xdr:nvSpPr>
            <xdr:cNvPr id="55226" name="Check Box 954" hidden="1">
              <a:extLst>
                <a:ext uri="{63B3BB69-23CF-44E3-9099-C40C66FF867C}">
                  <a14:compatExt spid="_x0000_s55226"/>
                </a:ext>
                <a:ext uri="{FF2B5EF4-FFF2-40B4-BE49-F238E27FC236}">
                  <a16:creationId xmlns:a16="http://schemas.microsoft.com/office/drawing/2014/main" id="{00000000-0008-0000-0A00-0000BAD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Policies &amp; Procedures are in place to adequately monitor subcontractors/consultants.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1636</xdr:row>
          <xdr:rowOff>19050</xdr:rowOff>
        </xdr:from>
        <xdr:to>
          <xdr:col>4</xdr:col>
          <xdr:colOff>266700</xdr:colOff>
          <xdr:row>1638</xdr:row>
          <xdr:rowOff>50800</xdr:rowOff>
        </xdr:to>
        <xdr:sp macro="" textlink="">
          <xdr:nvSpPr>
            <xdr:cNvPr id="55227" name="Check Box 955" hidden="1">
              <a:extLst>
                <a:ext uri="{63B3BB69-23CF-44E3-9099-C40C66FF867C}">
                  <a14:compatExt spid="_x0000_s55227"/>
                </a:ext>
                <a:ext uri="{FF2B5EF4-FFF2-40B4-BE49-F238E27FC236}">
                  <a16:creationId xmlns:a16="http://schemas.microsoft.com/office/drawing/2014/main" id="{00000000-0008-0000-0A00-0000BBD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Read and reviewed contract Article 1, §1.4, including but not limited to the Mandated Clauses and the Standard Terms and Conditions required in subcontract/consultant agreements.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1637</xdr:row>
          <xdr:rowOff>146050</xdr:rowOff>
        </xdr:from>
        <xdr:to>
          <xdr:col>2</xdr:col>
          <xdr:colOff>3695700</xdr:colOff>
          <xdr:row>1639</xdr:row>
          <xdr:rowOff>57150</xdr:rowOff>
        </xdr:to>
        <xdr:sp macro="" textlink="">
          <xdr:nvSpPr>
            <xdr:cNvPr id="55228" name="Check Box 956" hidden="1">
              <a:extLst>
                <a:ext uri="{63B3BB69-23CF-44E3-9099-C40C66FF867C}">
                  <a14:compatExt spid="_x0000_s55228"/>
                </a:ext>
                <a:ext uri="{FF2B5EF4-FFF2-40B4-BE49-F238E27FC236}">
                  <a16:creationId xmlns:a16="http://schemas.microsoft.com/office/drawing/2014/main" id="{00000000-0008-0000-0A00-0000BCD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Policies &amp; Procedures are in place to adequately monitor subcontractors/consultants.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1636</xdr:row>
          <xdr:rowOff>19050</xdr:rowOff>
        </xdr:from>
        <xdr:to>
          <xdr:col>4</xdr:col>
          <xdr:colOff>266700</xdr:colOff>
          <xdr:row>1638</xdr:row>
          <xdr:rowOff>50800</xdr:rowOff>
        </xdr:to>
        <xdr:sp macro="" textlink="">
          <xdr:nvSpPr>
            <xdr:cNvPr id="55229" name="Check Box 957" hidden="1">
              <a:extLst>
                <a:ext uri="{63B3BB69-23CF-44E3-9099-C40C66FF867C}">
                  <a14:compatExt spid="_x0000_s55229"/>
                </a:ext>
                <a:ext uri="{FF2B5EF4-FFF2-40B4-BE49-F238E27FC236}">
                  <a16:creationId xmlns:a16="http://schemas.microsoft.com/office/drawing/2014/main" id="{00000000-0008-0000-0A00-0000BDD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Read and reviewed contract Article 1, §1.4, including but not limited to the Mandated Clauses and the Standard Terms and Conditions required in subcontract/consultant agreements.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1637</xdr:row>
          <xdr:rowOff>146050</xdr:rowOff>
        </xdr:from>
        <xdr:to>
          <xdr:col>2</xdr:col>
          <xdr:colOff>3695700</xdr:colOff>
          <xdr:row>1639</xdr:row>
          <xdr:rowOff>57150</xdr:rowOff>
        </xdr:to>
        <xdr:sp macro="" textlink="">
          <xdr:nvSpPr>
            <xdr:cNvPr id="55230" name="Check Box 958" hidden="1">
              <a:extLst>
                <a:ext uri="{63B3BB69-23CF-44E3-9099-C40C66FF867C}">
                  <a14:compatExt spid="_x0000_s55230"/>
                </a:ext>
                <a:ext uri="{FF2B5EF4-FFF2-40B4-BE49-F238E27FC236}">
                  <a16:creationId xmlns:a16="http://schemas.microsoft.com/office/drawing/2014/main" id="{00000000-0008-0000-0A00-0000BED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Policies &amp; Procedures are in place to adequately monitor subcontractors/consultants.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1636</xdr:row>
          <xdr:rowOff>19050</xdr:rowOff>
        </xdr:from>
        <xdr:to>
          <xdr:col>4</xdr:col>
          <xdr:colOff>266700</xdr:colOff>
          <xdr:row>1638</xdr:row>
          <xdr:rowOff>50800</xdr:rowOff>
        </xdr:to>
        <xdr:sp macro="" textlink="">
          <xdr:nvSpPr>
            <xdr:cNvPr id="55231" name="Check Box 959" hidden="1">
              <a:extLst>
                <a:ext uri="{63B3BB69-23CF-44E3-9099-C40C66FF867C}">
                  <a14:compatExt spid="_x0000_s55231"/>
                </a:ext>
                <a:ext uri="{FF2B5EF4-FFF2-40B4-BE49-F238E27FC236}">
                  <a16:creationId xmlns:a16="http://schemas.microsoft.com/office/drawing/2014/main" id="{00000000-0008-0000-0A00-0000BFD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Read and reviewed contract Article 1, §1.4, including but not limited to the Mandated Clauses and the Standard Terms and Conditions required in subcontract/consultant agreements.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1637</xdr:row>
          <xdr:rowOff>146050</xdr:rowOff>
        </xdr:from>
        <xdr:to>
          <xdr:col>2</xdr:col>
          <xdr:colOff>3695700</xdr:colOff>
          <xdr:row>1639</xdr:row>
          <xdr:rowOff>57150</xdr:rowOff>
        </xdr:to>
        <xdr:sp macro="" textlink="">
          <xdr:nvSpPr>
            <xdr:cNvPr id="55232" name="Check Box 960" hidden="1">
              <a:extLst>
                <a:ext uri="{63B3BB69-23CF-44E3-9099-C40C66FF867C}">
                  <a14:compatExt spid="_x0000_s55232"/>
                </a:ext>
                <a:ext uri="{FF2B5EF4-FFF2-40B4-BE49-F238E27FC236}">
                  <a16:creationId xmlns:a16="http://schemas.microsoft.com/office/drawing/2014/main" id="{00000000-0008-0000-0A00-0000C0D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Policies &amp; Procedures are in place to adequately monitor subcontractors/consultants.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1636</xdr:row>
          <xdr:rowOff>19050</xdr:rowOff>
        </xdr:from>
        <xdr:to>
          <xdr:col>4</xdr:col>
          <xdr:colOff>266700</xdr:colOff>
          <xdr:row>1638</xdr:row>
          <xdr:rowOff>50800</xdr:rowOff>
        </xdr:to>
        <xdr:sp macro="" textlink="">
          <xdr:nvSpPr>
            <xdr:cNvPr id="55233" name="Check Box 961" hidden="1">
              <a:extLst>
                <a:ext uri="{63B3BB69-23CF-44E3-9099-C40C66FF867C}">
                  <a14:compatExt spid="_x0000_s55233"/>
                </a:ext>
                <a:ext uri="{FF2B5EF4-FFF2-40B4-BE49-F238E27FC236}">
                  <a16:creationId xmlns:a16="http://schemas.microsoft.com/office/drawing/2014/main" id="{00000000-0008-0000-0A00-0000C1D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Read and reviewed contract Article 1, §1.4, including but not limited to the Mandated Clauses and the Standard Terms and Conditions required in subcontract/consultant agreements.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1637</xdr:row>
          <xdr:rowOff>146050</xdr:rowOff>
        </xdr:from>
        <xdr:to>
          <xdr:col>2</xdr:col>
          <xdr:colOff>3695700</xdr:colOff>
          <xdr:row>1639</xdr:row>
          <xdr:rowOff>57150</xdr:rowOff>
        </xdr:to>
        <xdr:sp macro="" textlink="">
          <xdr:nvSpPr>
            <xdr:cNvPr id="55234" name="Check Box 962" hidden="1">
              <a:extLst>
                <a:ext uri="{63B3BB69-23CF-44E3-9099-C40C66FF867C}">
                  <a14:compatExt spid="_x0000_s55234"/>
                </a:ext>
                <a:ext uri="{FF2B5EF4-FFF2-40B4-BE49-F238E27FC236}">
                  <a16:creationId xmlns:a16="http://schemas.microsoft.com/office/drawing/2014/main" id="{00000000-0008-0000-0A00-0000C2D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Policies &amp; Procedures are in place to adequately monitor subcontractors/consultants.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1636</xdr:row>
          <xdr:rowOff>19050</xdr:rowOff>
        </xdr:from>
        <xdr:to>
          <xdr:col>4</xdr:col>
          <xdr:colOff>266700</xdr:colOff>
          <xdr:row>1638</xdr:row>
          <xdr:rowOff>50800</xdr:rowOff>
        </xdr:to>
        <xdr:sp macro="" textlink="">
          <xdr:nvSpPr>
            <xdr:cNvPr id="55235" name="Check Box 963" hidden="1">
              <a:extLst>
                <a:ext uri="{63B3BB69-23CF-44E3-9099-C40C66FF867C}">
                  <a14:compatExt spid="_x0000_s55235"/>
                </a:ext>
                <a:ext uri="{FF2B5EF4-FFF2-40B4-BE49-F238E27FC236}">
                  <a16:creationId xmlns:a16="http://schemas.microsoft.com/office/drawing/2014/main" id="{00000000-0008-0000-0A00-0000C3D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Read and reviewed contract Article 1, §1.4, including but not limited to the Mandated Clauses and the Standard Terms and Conditions required in subcontract/consultant agreements.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1637</xdr:row>
          <xdr:rowOff>146050</xdr:rowOff>
        </xdr:from>
        <xdr:to>
          <xdr:col>2</xdr:col>
          <xdr:colOff>3695700</xdr:colOff>
          <xdr:row>1639</xdr:row>
          <xdr:rowOff>57150</xdr:rowOff>
        </xdr:to>
        <xdr:sp macro="" textlink="">
          <xdr:nvSpPr>
            <xdr:cNvPr id="55236" name="Check Box 964" hidden="1">
              <a:extLst>
                <a:ext uri="{63B3BB69-23CF-44E3-9099-C40C66FF867C}">
                  <a14:compatExt spid="_x0000_s55236"/>
                </a:ext>
                <a:ext uri="{FF2B5EF4-FFF2-40B4-BE49-F238E27FC236}">
                  <a16:creationId xmlns:a16="http://schemas.microsoft.com/office/drawing/2014/main" id="{00000000-0008-0000-0A00-0000C4D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Policies &amp; Procedures are in place to adequately monitor subcontractors/consultants.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1636</xdr:row>
          <xdr:rowOff>19050</xdr:rowOff>
        </xdr:from>
        <xdr:to>
          <xdr:col>4</xdr:col>
          <xdr:colOff>266700</xdr:colOff>
          <xdr:row>1638</xdr:row>
          <xdr:rowOff>50800</xdr:rowOff>
        </xdr:to>
        <xdr:sp macro="" textlink="">
          <xdr:nvSpPr>
            <xdr:cNvPr id="55237" name="Check Box 965" hidden="1">
              <a:extLst>
                <a:ext uri="{63B3BB69-23CF-44E3-9099-C40C66FF867C}">
                  <a14:compatExt spid="_x0000_s55237"/>
                </a:ext>
                <a:ext uri="{FF2B5EF4-FFF2-40B4-BE49-F238E27FC236}">
                  <a16:creationId xmlns:a16="http://schemas.microsoft.com/office/drawing/2014/main" id="{00000000-0008-0000-0A00-0000C5D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Read and reviewed contract Article 1, §1.4, including but not limited to the Mandated Clauses and the Standard Terms and Conditions required in subcontract/consultant agreements.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1637</xdr:row>
          <xdr:rowOff>146050</xdr:rowOff>
        </xdr:from>
        <xdr:to>
          <xdr:col>2</xdr:col>
          <xdr:colOff>3695700</xdr:colOff>
          <xdr:row>1639</xdr:row>
          <xdr:rowOff>57150</xdr:rowOff>
        </xdr:to>
        <xdr:sp macro="" textlink="">
          <xdr:nvSpPr>
            <xdr:cNvPr id="55238" name="Check Box 966" hidden="1">
              <a:extLst>
                <a:ext uri="{63B3BB69-23CF-44E3-9099-C40C66FF867C}">
                  <a14:compatExt spid="_x0000_s55238"/>
                </a:ext>
                <a:ext uri="{FF2B5EF4-FFF2-40B4-BE49-F238E27FC236}">
                  <a16:creationId xmlns:a16="http://schemas.microsoft.com/office/drawing/2014/main" id="{00000000-0008-0000-0A00-0000C6D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Policies &amp; Procedures are in place to adequately monitor subcontractors/consultants.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1636</xdr:row>
          <xdr:rowOff>19050</xdr:rowOff>
        </xdr:from>
        <xdr:to>
          <xdr:col>4</xdr:col>
          <xdr:colOff>266700</xdr:colOff>
          <xdr:row>1638</xdr:row>
          <xdr:rowOff>50800</xdr:rowOff>
        </xdr:to>
        <xdr:sp macro="" textlink="">
          <xdr:nvSpPr>
            <xdr:cNvPr id="55239" name="Check Box 967" hidden="1">
              <a:extLst>
                <a:ext uri="{63B3BB69-23CF-44E3-9099-C40C66FF867C}">
                  <a14:compatExt spid="_x0000_s55239"/>
                </a:ext>
                <a:ext uri="{FF2B5EF4-FFF2-40B4-BE49-F238E27FC236}">
                  <a16:creationId xmlns:a16="http://schemas.microsoft.com/office/drawing/2014/main" id="{00000000-0008-0000-0A00-0000C7D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Read and reviewed contract Article 1, §1.4, including but not limited to the Mandated Clauses and the Standard Terms and Conditions required in subcontract/consultant agreements.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1637</xdr:row>
          <xdr:rowOff>146050</xdr:rowOff>
        </xdr:from>
        <xdr:to>
          <xdr:col>2</xdr:col>
          <xdr:colOff>3695700</xdr:colOff>
          <xdr:row>1639</xdr:row>
          <xdr:rowOff>57150</xdr:rowOff>
        </xdr:to>
        <xdr:sp macro="" textlink="">
          <xdr:nvSpPr>
            <xdr:cNvPr id="55240" name="Check Box 968" hidden="1">
              <a:extLst>
                <a:ext uri="{63B3BB69-23CF-44E3-9099-C40C66FF867C}">
                  <a14:compatExt spid="_x0000_s55240"/>
                </a:ext>
                <a:ext uri="{FF2B5EF4-FFF2-40B4-BE49-F238E27FC236}">
                  <a16:creationId xmlns:a16="http://schemas.microsoft.com/office/drawing/2014/main" id="{00000000-0008-0000-0A00-0000C8D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Policies &amp; Procedures are in place to adequately monitor subcontractors/consultants.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43</xdr:row>
          <xdr:rowOff>146050</xdr:rowOff>
        </xdr:from>
        <xdr:to>
          <xdr:col>2</xdr:col>
          <xdr:colOff>3695700</xdr:colOff>
          <xdr:row>45</xdr:row>
          <xdr:rowOff>57150</xdr:rowOff>
        </xdr:to>
        <xdr:sp macro="" textlink="">
          <xdr:nvSpPr>
            <xdr:cNvPr id="55241" name="Check Box 969" hidden="1">
              <a:extLst>
                <a:ext uri="{63B3BB69-23CF-44E3-9099-C40C66FF867C}">
                  <a14:compatExt spid="_x0000_s55241"/>
                </a:ext>
                <a:ext uri="{FF2B5EF4-FFF2-40B4-BE49-F238E27FC236}">
                  <a16:creationId xmlns:a16="http://schemas.microsoft.com/office/drawing/2014/main" id="{00000000-0008-0000-0A00-0000C9D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Compliance with CFR 200.459.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98</xdr:row>
          <xdr:rowOff>146050</xdr:rowOff>
        </xdr:from>
        <xdr:to>
          <xdr:col>2</xdr:col>
          <xdr:colOff>3695700</xdr:colOff>
          <xdr:row>100</xdr:row>
          <xdr:rowOff>57150</xdr:rowOff>
        </xdr:to>
        <xdr:sp macro="" textlink="">
          <xdr:nvSpPr>
            <xdr:cNvPr id="55242" name="Check Box 970" hidden="1">
              <a:extLst>
                <a:ext uri="{63B3BB69-23CF-44E3-9099-C40C66FF867C}">
                  <a14:compatExt spid="_x0000_s55242"/>
                </a:ext>
                <a:ext uri="{FF2B5EF4-FFF2-40B4-BE49-F238E27FC236}">
                  <a16:creationId xmlns:a16="http://schemas.microsoft.com/office/drawing/2014/main" id="{00000000-0008-0000-0A00-0000CAD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Compliance with CFR 200.459.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153</xdr:row>
          <xdr:rowOff>146050</xdr:rowOff>
        </xdr:from>
        <xdr:to>
          <xdr:col>2</xdr:col>
          <xdr:colOff>3695700</xdr:colOff>
          <xdr:row>155</xdr:row>
          <xdr:rowOff>57150</xdr:rowOff>
        </xdr:to>
        <xdr:sp macro="" textlink="">
          <xdr:nvSpPr>
            <xdr:cNvPr id="55243" name="Check Box 971" hidden="1">
              <a:extLst>
                <a:ext uri="{63B3BB69-23CF-44E3-9099-C40C66FF867C}">
                  <a14:compatExt spid="_x0000_s55243"/>
                </a:ext>
                <a:ext uri="{FF2B5EF4-FFF2-40B4-BE49-F238E27FC236}">
                  <a16:creationId xmlns:a16="http://schemas.microsoft.com/office/drawing/2014/main" id="{00000000-0008-0000-0A00-0000CBD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Compliance with CFR 200.459.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208</xdr:row>
          <xdr:rowOff>146050</xdr:rowOff>
        </xdr:from>
        <xdr:to>
          <xdr:col>2</xdr:col>
          <xdr:colOff>3695700</xdr:colOff>
          <xdr:row>210</xdr:row>
          <xdr:rowOff>57150</xdr:rowOff>
        </xdr:to>
        <xdr:sp macro="" textlink="">
          <xdr:nvSpPr>
            <xdr:cNvPr id="55244" name="Check Box 972" hidden="1">
              <a:extLst>
                <a:ext uri="{63B3BB69-23CF-44E3-9099-C40C66FF867C}">
                  <a14:compatExt spid="_x0000_s55244"/>
                </a:ext>
                <a:ext uri="{FF2B5EF4-FFF2-40B4-BE49-F238E27FC236}">
                  <a16:creationId xmlns:a16="http://schemas.microsoft.com/office/drawing/2014/main" id="{00000000-0008-0000-0A00-0000CCD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Compliance with CFR 200.459.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263</xdr:row>
          <xdr:rowOff>146050</xdr:rowOff>
        </xdr:from>
        <xdr:to>
          <xdr:col>2</xdr:col>
          <xdr:colOff>3695700</xdr:colOff>
          <xdr:row>265</xdr:row>
          <xdr:rowOff>57150</xdr:rowOff>
        </xdr:to>
        <xdr:sp macro="" textlink="">
          <xdr:nvSpPr>
            <xdr:cNvPr id="55245" name="Check Box 973" hidden="1">
              <a:extLst>
                <a:ext uri="{63B3BB69-23CF-44E3-9099-C40C66FF867C}">
                  <a14:compatExt spid="_x0000_s55245"/>
                </a:ext>
                <a:ext uri="{FF2B5EF4-FFF2-40B4-BE49-F238E27FC236}">
                  <a16:creationId xmlns:a16="http://schemas.microsoft.com/office/drawing/2014/main" id="{00000000-0008-0000-0A00-0000CDD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Compliance with CFR 200.459.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318</xdr:row>
          <xdr:rowOff>146050</xdr:rowOff>
        </xdr:from>
        <xdr:to>
          <xdr:col>2</xdr:col>
          <xdr:colOff>3695700</xdr:colOff>
          <xdr:row>320</xdr:row>
          <xdr:rowOff>57150</xdr:rowOff>
        </xdr:to>
        <xdr:sp macro="" textlink="">
          <xdr:nvSpPr>
            <xdr:cNvPr id="55246" name="Check Box 974" hidden="1">
              <a:extLst>
                <a:ext uri="{63B3BB69-23CF-44E3-9099-C40C66FF867C}">
                  <a14:compatExt spid="_x0000_s55246"/>
                </a:ext>
                <a:ext uri="{FF2B5EF4-FFF2-40B4-BE49-F238E27FC236}">
                  <a16:creationId xmlns:a16="http://schemas.microsoft.com/office/drawing/2014/main" id="{00000000-0008-0000-0A00-0000CED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Compliance with CFR 200.459.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373</xdr:row>
          <xdr:rowOff>146050</xdr:rowOff>
        </xdr:from>
        <xdr:to>
          <xdr:col>2</xdr:col>
          <xdr:colOff>3695700</xdr:colOff>
          <xdr:row>375</xdr:row>
          <xdr:rowOff>50800</xdr:rowOff>
        </xdr:to>
        <xdr:sp macro="" textlink="">
          <xdr:nvSpPr>
            <xdr:cNvPr id="55248" name="Check Box 976" hidden="1">
              <a:extLst>
                <a:ext uri="{63B3BB69-23CF-44E3-9099-C40C66FF867C}">
                  <a14:compatExt spid="_x0000_s55248"/>
                </a:ext>
                <a:ext uri="{FF2B5EF4-FFF2-40B4-BE49-F238E27FC236}">
                  <a16:creationId xmlns:a16="http://schemas.microsoft.com/office/drawing/2014/main" id="{00000000-0008-0000-0A00-0000D0D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Compliance with CFR 200.459.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428</xdr:row>
          <xdr:rowOff>146050</xdr:rowOff>
        </xdr:from>
        <xdr:to>
          <xdr:col>2</xdr:col>
          <xdr:colOff>3695700</xdr:colOff>
          <xdr:row>430</xdr:row>
          <xdr:rowOff>50800</xdr:rowOff>
        </xdr:to>
        <xdr:sp macro="" textlink="">
          <xdr:nvSpPr>
            <xdr:cNvPr id="55249" name="Check Box 977" hidden="1">
              <a:extLst>
                <a:ext uri="{63B3BB69-23CF-44E3-9099-C40C66FF867C}">
                  <a14:compatExt spid="_x0000_s55249"/>
                </a:ext>
                <a:ext uri="{FF2B5EF4-FFF2-40B4-BE49-F238E27FC236}">
                  <a16:creationId xmlns:a16="http://schemas.microsoft.com/office/drawing/2014/main" id="{00000000-0008-0000-0A00-0000D1D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Compliance with CFR 200.459.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483</xdr:row>
          <xdr:rowOff>146050</xdr:rowOff>
        </xdr:from>
        <xdr:to>
          <xdr:col>2</xdr:col>
          <xdr:colOff>3695700</xdr:colOff>
          <xdr:row>485</xdr:row>
          <xdr:rowOff>50800</xdr:rowOff>
        </xdr:to>
        <xdr:sp macro="" textlink="">
          <xdr:nvSpPr>
            <xdr:cNvPr id="55250" name="Check Box 978" hidden="1">
              <a:extLst>
                <a:ext uri="{63B3BB69-23CF-44E3-9099-C40C66FF867C}">
                  <a14:compatExt spid="_x0000_s55250"/>
                </a:ext>
                <a:ext uri="{FF2B5EF4-FFF2-40B4-BE49-F238E27FC236}">
                  <a16:creationId xmlns:a16="http://schemas.microsoft.com/office/drawing/2014/main" id="{00000000-0008-0000-0A00-0000D2D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Compliance with CFR 200.459.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538</xdr:row>
          <xdr:rowOff>146050</xdr:rowOff>
        </xdr:from>
        <xdr:to>
          <xdr:col>2</xdr:col>
          <xdr:colOff>3695700</xdr:colOff>
          <xdr:row>540</xdr:row>
          <xdr:rowOff>50800</xdr:rowOff>
        </xdr:to>
        <xdr:sp macro="" textlink="">
          <xdr:nvSpPr>
            <xdr:cNvPr id="55251" name="Check Box 979" hidden="1">
              <a:extLst>
                <a:ext uri="{63B3BB69-23CF-44E3-9099-C40C66FF867C}">
                  <a14:compatExt spid="_x0000_s55251"/>
                </a:ext>
                <a:ext uri="{FF2B5EF4-FFF2-40B4-BE49-F238E27FC236}">
                  <a16:creationId xmlns:a16="http://schemas.microsoft.com/office/drawing/2014/main" id="{00000000-0008-0000-0A00-0000D3D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Compliance with CFR 200.459.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593</xdr:row>
          <xdr:rowOff>146050</xdr:rowOff>
        </xdr:from>
        <xdr:to>
          <xdr:col>2</xdr:col>
          <xdr:colOff>3695700</xdr:colOff>
          <xdr:row>595</xdr:row>
          <xdr:rowOff>50800</xdr:rowOff>
        </xdr:to>
        <xdr:sp macro="" textlink="">
          <xdr:nvSpPr>
            <xdr:cNvPr id="55252" name="Check Box 980" hidden="1">
              <a:extLst>
                <a:ext uri="{63B3BB69-23CF-44E3-9099-C40C66FF867C}">
                  <a14:compatExt spid="_x0000_s55252"/>
                </a:ext>
                <a:ext uri="{FF2B5EF4-FFF2-40B4-BE49-F238E27FC236}">
                  <a16:creationId xmlns:a16="http://schemas.microsoft.com/office/drawing/2014/main" id="{00000000-0008-0000-0A00-0000D4D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Compliance with CFR 200.459.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648</xdr:row>
          <xdr:rowOff>146050</xdr:rowOff>
        </xdr:from>
        <xdr:to>
          <xdr:col>2</xdr:col>
          <xdr:colOff>3695700</xdr:colOff>
          <xdr:row>650</xdr:row>
          <xdr:rowOff>50800</xdr:rowOff>
        </xdr:to>
        <xdr:sp macro="" textlink="">
          <xdr:nvSpPr>
            <xdr:cNvPr id="55253" name="Check Box 981" hidden="1">
              <a:extLst>
                <a:ext uri="{63B3BB69-23CF-44E3-9099-C40C66FF867C}">
                  <a14:compatExt spid="_x0000_s55253"/>
                </a:ext>
                <a:ext uri="{FF2B5EF4-FFF2-40B4-BE49-F238E27FC236}">
                  <a16:creationId xmlns:a16="http://schemas.microsoft.com/office/drawing/2014/main" id="{00000000-0008-0000-0A00-0000D5D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Compliance with CFR 200.459.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703</xdr:row>
          <xdr:rowOff>146050</xdr:rowOff>
        </xdr:from>
        <xdr:to>
          <xdr:col>2</xdr:col>
          <xdr:colOff>3695700</xdr:colOff>
          <xdr:row>705</xdr:row>
          <xdr:rowOff>50800</xdr:rowOff>
        </xdr:to>
        <xdr:sp macro="" textlink="">
          <xdr:nvSpPr>
            <xdr:cNvPr id="55254" name="Check Box 982" hidden="1">
              <a:extLst>
                <a:ext uri="{63B3BB69-23CF-44E3-9099-C40C66FF867C}">
                  <a14:compatExt spid="_x0000_s55254"/>
                </a:ext>
                <a:ext uri="{FF2B5EF4-FFF2-40B4-BE49-F238E27FC236}">
                  <a16:creationId xmlns:a16="http://schemas.microsoft.com/office/drawing/2014/main" id="{00000000-0008-0000-0A00-0000D6D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Compliance with CFR 200.459.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758</xdr:row>
          <xdr:rowOff>146050</xdr:rowOff>
        </xdr:from>
        <xdr:to>
          <xdr:col>2</xdr:col>
          <xdr:colOff>3695700</xdr:colOff>
          <xdr:row>760</xdr:row>
          <xdr:rowOff>50800</xdr:rowOff>
        </xdr:to>
        <xdr:sp macro="" textlink="">
          <xdr:nvSpPr>
            <xdr:cNvPr id="55255" name="Check Box 983" hidden="1">
              <a:extLst>
                <a:ext uri="{63B3BB69-23CF-44E3-9099-C40C66FF867C}">
                  <a14:compatExt spid="_x0000_s55255"/>
                </a:ext>
                <a:ext uri="{FF2B5EF4-FFF2-40B4-BE49-F238E27FC236}">
                  <a16:creationId xmlns:a16="http://schemas.microsoft.com/office/drawing/2014/main" id="{00000000-0008-0000-0A00-0000D7D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Compliance with CFR 200.459.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813</xdr:row>
          <xdr:rowOff>146050</xdr:rowOff>
        </xdr:from>
        <xdr:to>
          <xdr:col>2</xdr:col>
          <xdr:colOff>3695700</xdr:colOff>
          <xdr:row>815</xdr:row>
          <xdr:rowOff>50800</xdr:rowOff>
        </xdr:to>
        <xdr:sp macro="" textlink="">
          <xdr:nvSpPr>
            <xdr:cNvPr id="55256" name="Check Box 984" hidden="1">
              <a:extLst>
                <a:ext uri="{63B3BB69-23CF-44E3-9099-C40C66FF867C}">
                  <a14:compatExt spid="_x0000_s55256"/>
                </a:ext>
                <a:ext uri="{FF2B5EF4-FFF2-40B4-BE49-F238E27FC236}">
                  <a16:creationId xmlns:a16="http://schemas.microsoft.com/office/drawing/2014/main" id="{00000000-0008-0000-0A00-0000D8D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Compliance with CFR 200.459.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868</xdr:row>
          <xdr:rowOff>146050</xdr:rowOff>
        </xdr:from>
        <xdr:to>
          <xdr:col>2</xdr:col>
          <xdr:colOff>3695700</xdr:colOff>
          <xdr:row>870</xdr:row>
          <xdr:rowOff>50800</xdr:rowOff>
        </xdr:to>
        <xdr:sp macro="" textlink="">
          <xdr:nvSpPr>
            <xdr:cNvPr id="55257" name="Check Box 985" hidden="1">
              <a:extLst>
                <a:ext uri="{63B3BB69-23CF-44E3-9099-C40C66FF867C}">
                  <a14:compatExt spid="_x0000_s55257"/>
                </a:ext>
                <a:ext uri="{FF2B5EF4-FFF2-40B4-BE49-F238E27FC236}">
                  <a16:creationId xmlns:a16="http://schemas.microsoft.com/office/drawing/2014/main" id="{00000000-0008-0000-0A00-0000D9D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Compliance with CFR 200.459.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923</xdr:row>
          <xdr:rowOff>146050</xdr:rowOff>
        </xdr:from>
        <xdr:to>
          <xdr:col>2</xdr:col>
          <xdr:colOff>3695700</xdr:colOff>
          <xdr:row>925</xdr:row>
          <xdr:rowOff>50800</xdr:rowOff>
        </xdr:to>
        <xdr:sp macro="" textlink="">
          <xdr:nvSpPr>
            <xdr:cNvPr id="55258" name="Check Box 986" hidden="1">
              <a:extLst>
                <a:ext uri="{63B3BB69-23CF-44E3-9099-C40C66FF867C}">
                  <a14:compatExt spid="_x0000_s55258"/>
                </a:ext>
                <a:ext uri="{FF2B5EF4-FFF2-40B4-BE49-F238E27FC236}">
                  <a16:creationId xmlns:a16="http://schemas.microsoft.com/office/drawing/2014/main" id="{00000000-0008-0000-0A00-0000DAD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Compliance with CFR 200.459.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978</xdr:row>
          <xdr:rowOff>146050</xdr:rowOff>
        </xdr:from>
        <xdr:to>
          <xdr:col>2</xdr:col>
          <xdr:colOff>3695700</xdr:colOff>
          <xdr:row>980</xdr:row>
          <xdr:rowOff>50800</xdr:rowOff>
        </xdr:to>
        <xdr:sp macro="" textlink="">
          <xdr:nvSpPr>
            <xdr:cNvPr id="55260" name="Check Box 988" hidden="1">
              <a:extLst>
                <a:ext uri="{63B3BB69-23CF-44E3-9099-C40C66FF867C}">
                  <a14:compatExt spid="_x0000_s55260"/>
                </a:ext>
                <a:ext uri="{FF2B5EF4-FFF2-40B4-BE49-F238E27FC236}">
                  <a16:creationId xmlns:a16="http://schemas.microsoft.com/office/drawing/2014/main" id="{00000000-0008-0000-0A00-0000DCD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Compliance with CFR 200.459.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1033</xdr:row>
          <xdr:rowOff>146050</xdr:rowOff>
        </xdr:from>
        <xdr:to>
          <xdr:col>2</xdr:col>
          <xdr:colOff>3695700</xdr:colOff>
          <xdr:row>1035</xdr:row>
          <xdr:rowOff>50800</xdr:rowOff>
        </xdr:to>
        <xdr:sp macro="" textlink="">
          <xdr:nvSpPr>
            <xdr:cNvPr id="55261" name="Check Box 989" hidden="1">
              <a:extLst>
                <a:ext uri="{63B3BB69-23CF-44E3-9099-C40C66FF867C}">
                  <a14:compatExt spid="_x0000_s55261"/>
                </a:ext>
                <a:ext uri="{FF2B5EF4-FFF2-40B4-BE49-F238E27FC236}">
                  <a16:creationId xmlns:a16="http://schemas.microsoft.com/office/drawing/2014/main" id="{00000000-0008-0000-0A00-0000DDD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Compliance with CFR 200.459.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1088</xdr:row>
          <xdr:rowOff>146050</xdr:rowOff>
        </xdr:from>
        <xdr:to>
          <xdr:col>2</xdr:col>
          <xdr:colOff>3695700</xdr:colOff>
          <xdr:row>1090</xdr:row>
          <xdr:rowOff>50800</xdr:rowOff>
        </xdr:to>
        <xdr:sp macro="" textlink="">
          <xdr:nvSpPr>
            <xdr:cNvPr id="55262" name="Check Box 990" hidden="1">
              <a:extLst>
                <a:ext uri="{63B3BB69-23CF-44E3-9099-C40C66FF867C}">
                  <a14:compatExt spid="_x0000_s55262"/>
                </a:ext>
                <a:ext uri="{FF2B5EF4-FFF2-40B4-BE49-F238E27FC236}">
                  <a16:creationId xmlns:a16="http://schemas.microsoft.com/office/drawing/2014/main" id="{00000000-0008-0000-0A00-0000DED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Compliance with CFR 200.459.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1143</xdr:row>
          <xdr:rowOff>146050</xdr:rowOff>
        </xdr:from>
        <xdr:to>
          <xdr:col>2</xdr:col>
          <xdr:colOff>3695700</xdr:colOff>
          <xdr:row>1145</xdr:row>
          <xdr:rowOff>50800</xdr:rowOff>
        </xdr:to>
        <xdr:sp macro="" textlink="">
          <xdr:nvSpPr>
            <xdr:cNvPr id="55263" name="Check Box 991" hidden="1">
              <a:extLst>
                <a:ext uri="{63B3BB69-23CF-44E3-9099-C40C66FF867C}">
                  <a14:compatExt spid="_x0000_s55263"/>
                </a:ext>
                <a:ext uri="{FF2B5EF4-FFF2-40B4-BE49-F238E27FC236}">
                  <a16:creationId xmlns:a16="http://schemas.microsoft.com/office/drawing/2014/main" id="{00000000-0008-0000-0A00-0000DFD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Compliance with CFR 200.459.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1198</xdr:row>
          <xdr:rowOff>146050</xdr:rowOff>
        </xdr:from>
        <xdr:to>
          <xdr:col>2</xdr:col>
          <xdr:colOff>3695700</xdr:colOff>
          <xdr:row>1200</xdr:row>
          <xdr:rowOff>50800</xdr:rowOff>
        </xdr:to>
        <xdr:sp macro="" textlink="">
          <xdr:nvSpPr>
            <xdr:cNvPr id="55264" name="Check Box 992" hidden="1">
              <a:extLst>
                <a:ext uri="{63B3BB69-23CF-44E3-9099-C40C66FF867C}">
                  <a14:compatExt spid="_x0000_s55264"/>
                </a:ext>
                <a:ext uri="{FF2B5EF4-FFF2-40B4-BE49-F238E27FC236}">
                  <a16:creationId xmlns:a16="http://schemas.microsoft.com/office/drawing/2014/main" id="{00000000-0008-0000-0A00-0000E0D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Compliance with CFR 200.459.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1253</xdr:row>
          <xdr:rowOff>146050</xdr:rowOff>
        </xdr:from>
        <xdr:to>
          <xdr:col>2</xdr:col>
          <xdr:colOff>3695700</xdr:colOff>
          <xdr:row>1255</xdr:row>
          <xdr:rowOff>50800</xdr:rowOff>
        </xdr:to>
        <xdr:sp macro="" textlink="">
          <xdr:nvSpPr>
            <xdr:cNvPr id="55265" name="Check Box 993" hidden="1">
              <a:extLst>
                <a:ext uri="{63B3BB69-23CF-44E3-9099-C40C66FF867C}">
                  <a14:compatExt spid="_x0000_s55265"/>
                </a:ext>
                <a:ext uri="{FF2B5EF4-FFF2-40B4-BE49-F238E27FC236}">
                  <a16:creationId xmlns:a16="http://schemas.microsoft.com/office/drawing/2014/main" id="{00000000-0008-0000-0A00-0000E1D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Compliance with CFR 200.459.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1308</xdr:row>
          <xdr:rowOff>146050</xdr:rowOff>
        </xdr:from>
        <xdr:to>
          <xdr:col>2</xdr:col>
          <xdr:colOff>3695700</xdr:colOff>
          <xdr:row>1310</xdr:row>
          <xdr:rowOff>50800</xdr:rowOff>
        </xdr:to>
        <xdr:sp macro="" textlink="">
          <xdr:nvSpPr>
            <xdr:cNvPr id="55266" name="Check Box 994" hidden="1">
              <a:extLst>
                <a:ext uri="{63B3BB69-23CF-44E3-9099-C40C66FF867C}">
                  <a14:compatExt spid="_x0000_s55266"/>
                </a:ext>
                <a:ext uri="{FF2B5EF4-FFF2-40B4-BE49-F238E27FC236}">
                  <a16:creationId xmlns:a16="http://schemas.microsoft.com/office/drawing/2014/main" id="{00000000-0008-0000-0A00-0000E2D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Compliance with CFR 200.459.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1363</xdr:row>
          <xdr:rowOff>146050</xdr:rowOff>
        </xdr:from>
        <xdr:to>
          <xdr:col>2</xdr:col>
          <xdr:colOff>3695700</xdr:colOff>
          <xdr:row>1365</xdr:row>
          <xdr:rowOff>50800</xdr:rowOff>
        </xdr:to>
        <xdr:sp macro="" textlink="">
          <xdr:nvSpPr>
            <xdr:cNvPr id="55268" name="Check Box 996" hidden="1">
              <a:extLst>
                <a:ext uri="{63B3BB69-23CF-44E3-9099-C40C66FF867C}">
                  <a14:compatExt spid="_x0000_s55268"/>
                </a:ext>
                <a:ext uri="{FF2B5EF4-FFF2-40B4-BE49-F238E27FC236}">
                  <a16:creationId xmlns:a16="http://schemas.microsoft.com/office/drawing/2014/main" id="{00000000-0008-0000-0A00-0000E4D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Compliance with CFR 200.459.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1418</xdr:row>
          <xdr:rowOff>146050</xdr:rowOff>
        </xdr:from>
        <xdr:to>
          <xdr:col>2</xdr:col>
          <xdr:colOff>3695700</xdr:colOff>
          <xdr:row>1420</xdr:row>
          <xdr:rowOff>50800</xdr:rowOff>
        </xdr:to>
        <xdr:sp macro="" textlink="">
          <xdr:nvSpPr>
            <xdr:cNvPr id="55270" name="Check Box 998" hidden="1">
              <a:extLst>
                <a:ext uri="{63B3BB69-23CF-44E3-9099-C40C66FF867C}">
                  <a14:compatExt spid="_x0000_s55270"/>
                </a:ext>
                <a:ext uri="{FF2B5EF4-FFF2-40B4-BE49-F238E27FC236}">
                  <a16:creationId xmlns:a16="http://schemas.microsoft.com/office/drawing/2014/main" id="{00000000-0008-0000-0A00-0000E6D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Compliance with CFR 200.459.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1473</xdr:row>
          <xdr:rowOff>146050</xdr:rowOff>
        </xdr:from>
        <xdr:to>
          <xdr:col>2</xdr:col>
          <xdr:colOff>3695700</xdr:colOff>
          <xdr:row>1475</xdr:row>
          <xdr:rowOff>50800</xdr:rowOff>
        </xdr:to>
        <xdr:sp macro="" textlink="">
          <xdr:nvSpPr>
            <xdr:cNvPr id="55271" name="Check Box 999" hidden="1">
              <a:extLst>
                <a:ext uri="{63B3BB69-23CF-44E3-9099-C40C66FF867C}">
                  <a14:compatExt spid="_x0000_s55271"/>
                </a:ext>
                <a:ext uri="{FF2B5EF4-FFF2-40B4-BE49-F238E27FC236}">
                  <a16:creationId xmlns:a16="http://schemas.microsoft.com/office/drawing/2014/main" id="{00000000-0008-0000-0A00-0000E7D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Compliance with CFR 200.459.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1528</xdr:row>
          <xdr:rowOff>146050</xdr:rowOff>
        </xdr:from>
        <xdr:to>
          <xdr:col>2</xdr:col>
          <xdr:colOff>3695700</xdr:colOff>
          <xdr:row>1530</xdr:row>
          <xdr:rowOff>50800</xdr:rowOff>
        </xdr:to>
        <xdr:sp macro="" textlink="">
          <xdr:nvSpPr>
            <xdr:cNvPr id="55272" name="Check Box 1000" hidden="1">
              <a:extLst>
                <a:ext uri="{63B3BB69-23CF-44E3-9099-C40C66FF867C}">
                  <a14:compatExt spid="_x0000_s55272"/>
                </a:ext>
                <a:ext uri="{FF2B5EF4-FFF2-40B4-BE49-F238E27FC236}">
                  <a16:creationId xmlns:a16="http://schemas.microsoft.com/office/drawing/2014/main" id="{00000000-0008-0000-0A00-0000E8D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Compliance with CFR 200.459.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1583</xdr:row>
          <xdr:rowOff>146050</xdr:rowOff>
        </xdr:from>
        <xdr:to>
          <xdr:col>2</xdr:col>
          <xdr:colOff>3695700</xdr:colOff>
          <xdr:row>1585</xdr:row>
          <xdr:rowOff>50800</xdr:rowOff>
        </xdr:to>
        <xdr:sp macro="" textlink="">
          <xdr:nvSpPr>
            <xdr:cNvPr id="55273" name="Check Box 1001" hidden="1">
              <a:extLst>
                <a:ext uri="{63B3BB69-23CF-44E3-9099-C40C66FF867C}">
                  <a14:compatExt spid="_x0000_s55273"/>
                </a:ext>
                <a:ext uri="{FF2B5EF4-FFF2-40B4-BE49-F238E27FC236}">
                  <a16:creationId xmlns:a16="http://schemas.microsoft.com/office/drawing/2014/main" id="{00000000-0008-0000-0A00-0000E9D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Compliance with CFR 200.459.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1638</xdr:row>
          <xdr:rowOff>146050</xdr:rowOff>
        </xdr:from>
        <xdr:to>
          <xdr:col>2</xdr:col>
          <xdr:colOff>3695700</xdr:colOff>
          <xdr:row>1640</xdr:row>
          <xdr:rowOff>50800</xdr:rowOff>
        </xdr:to>
        <xdr:sp macro="" textlink="">
          <xdr:nvSpPr>
            <xdr:cNvPr id="55274" name="Check Box 1002" hidden="1">
              <a:extLst>
                <a:ext uri="{63B3BB69-23CF-44E3-9099-C40C66FF867C}">
                  <a14:compatExt spid="_x0000_s55274"/>
                </a:ext>
                <a:ext uri="{FF2B5EF4-FFF2-40B4-BE49-F238E27FC236}">
                  <a16:creationId xmlns:a16="http://schemas.microsoft.com/office/drawing/2014/main" id="{00000000-0008-0000-0A00-0000EAD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Compliance with CFR 200.459. </a:t>
              </a:r>
            </a:p>
          </xdr:txBody>
        </xdr:sp>
        <xdr:clientData/>
      </xdr:twoCellAnchor>
    </mc:Choice>
    <mc:Fallback/>
  </mc:AlternateContent>
</xdr:wsDr>
</file>

<file path=xl/drawings/drawing4.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0</xdr:col>
          <xdr:colOff>19050</xdr:colOff>
          <xdr:row>24</xdr:row>
          <xdr:rowOff>88900</xdr:rowOff>
        </xdr:from>
        <xdr:to>
          <xdr:col>7</xdr:col>
          <xdr:colOff>38100</xdr:colOff>
          <xdr:row>26</xdr:row>
          <xdr:rowOff>184150</xdr:rowOff>
        </xdr:to>
        <xdr:sp macro="" textlink="">
          <xdr:nvSpPr>
            <xdr:cNvPr id="15361" name="Check Box 1" hidden="1">
              <a:extLst>
                <a:ext uri="{63B3BB69-23CF-44E3-9099-C40C66FF867C}">
                  <a14:compatExt spid="_x0000_s15361"/>
                </a:ext>
                <a:ext uri="{FF2B5EF4-FFF2-40B4-BE49-F238E27FC236}">
                  <a16:creationId xmlns:a16="http://schemas.microsoft.com/office/drawing/2014/main" id="{00000000-0008-0000-0C00-000001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en-US" sz="800" b="0" i="0" u="none" strike="noStrike" baseline="0">
                  <a:solidFill>
                    <a:srgbClr val="000000"/>
                  </a:solidFill>
                  <a:latin typeface="MS Shell Dlg"/>
                  <a:ea typeface="MS Shell Dlg"/>
                  <a:cs typeface="MS Shell Dlg"/>
                </a:rPr>
                <a:t>  Have adequate internal controls and procedures in place to mitigate misappropriation of Gift Cards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38100</xdr:colOff>
          <xdr:row>41</xdr:row>
          <xdr:rowOff>133350</xdr:rowOff>
        </xdr:from>
        <xdr:to>
          <xdr:col>7</xdr:col>
          <xdr:colOff>57150</xdr:colOff>
          <xdr:row>42</xdr:row>
          <xdr:rowOff>165100</xdr:rowOff>
        </xdr:to>
        <xdr:sp macro="" textlink="">
          <xdr:nvSpPr>
            <xdr:cNvPr id="15362" name="Check Box 2" hidden="1">
              <a:extLst>
                <a:ext uri="{63B3BB69-23CF-44E3-9099-C40C66FF867C}">
                  <a14:compatExt spid="_x0000_s15362"/>
                </a:ext>
                <a:ext uri="{FF2B5EF4-FFF2-40B4-BE49-F238E27FC236}">
                  <a16:creationId xmlns:a16="http://schemas.microsoft.com/office/drawing/2014/main" id="{00000000-0008-0000-0C00-000002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en-US" sz="800" b="0" i="0" u="none" strike="noStrike" baseline="0">
                  <a:solidFill>
                    <a:srgbClr val="000000"/>
                  </a:solidFill>
                  <a:latin typeface="MS Shell Dlg"/>
                  <a:ea typeface="MS Shell Dlg"/>
                  <a:cs typeface="MS Shell Dlg"/>
                </a:rPr>
                <a:t> Gift cards directly benefit clients and program objectives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19050</xdr:colOff>
          <xdr:row>26</xdr:row>
          <xdr:rowOff>146050</xdr:rowOff>
        </xdr:from>
        <xdr:to>
          <xdr:col>4</xdr:col>
          <xdr:colOff>698500</xdr:colOff>
          <xdr:row>27</xdr:row>
          <xdr:rowOff>88900</xdr:rowOff>
        </xdr:to>
        <xdr:sp macro="" textlink="">
          <xdr:nvSpPr>
            <xdr:cNvPr id="15363" name="Check Box 3" hidden="1">
              <a:extLst>
                <a:ext uri="{63B3BB69-23CF-44E3-9099-C40C66FF867C}">
                  <a14:compatExt spid="_x0000_s15363"/>
                </a:ext>
                <a:ext uri="{FF2B5EF4-FFF2-40B4-BE49-F238E27FC236}">
                  <a16:creationId xmlns:a16="http://schemas.microsoft.com/office/drawing/2014/main" id="{00000000-0008-0000-0C00-000003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en-US" sz="800" b="0" i="0" u="none" strike="noStrike" baseline="0">
                  <a:solidFill>
                    <a:srgbClr val="000000"/>
                  </a:solidFill>
                  <a:latin typeface="MS Shell Dlg"/>
                  <a:ea typeface="MS Shell Dlg"/>
                  <a:cs typeface="MS Shell Dlg"/>
                </a:rPr>
                <a:t>Gift Cards maintained in a secured and locked environment accessible only to the designated Contractor employees.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27</xdr:row>
          <xdr:rowOff>88900</xdr:rowOff>
        </xdr:from>
        <xdr:to>
          <xdr:col>4</xdr:col>
          <xdr:colOff>800100</xdr:colOff>
          <xdr:row>30</xdr:row>
          <xdr:rowOff>107950</xdr:rowOff>
        </xdr:to>
        <xdr:sp macro="" textlink="">
          <xdr:nvSpPr>
            <xdr:cNvPr id="15364" name="Check Box 4" hidden="1">
              <a:extLst>
                <a:ext uri="{63B3BB69-23CF-44E3-9099-C40C66FF867C}">
                  <a14:compatExt spid="_x0000_s15364"/>
                </a:ext>
                <a:ext uri="{FF2B5EF4-FFF2-40B4-BE49-F238E27FC236}">
                  <a16:creationId xmlns:a16="http://schemas.microsoft.com/office/drawing/2014/main" id="{00000000-0008-0000-0C00-000004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en-US" sz="800" b="0" i="0" u="none" strike="noStrike" baseline="0">
                  <a:solidFill>
                    <a:srgbClr val="000000"/>
                  </a:solidFill>
                  <a:latin typeface="MS Shell Dlg"/>
                  <a:ea typeface="MS Shell Dlg"/>
                  <a:cs typeface="MS Shell Dlg"/>
                </a:rPr>
                <a:t>Gift Card are accounted for by receipts, tracking system and follow the Contractor’s internal purchase policies.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19050</xdr:colOff>
          <xdr:row>30</xdr:row>
          <xdr:rowOff>107950</xdr:rowOff>
        </xdr:from>
        <xdr:to>
          <xdr:col>4</xdr:col>
          <xdr:colOff>831850</xdr:colOff>
          <xdr:row>34</xdr:row>
          <xdr:rowOff>0</xdr:rowOff>
        </xdr:to>
        <xdr:sp macro="" textlink="">
          <xdr:nvSpPr>
            <xdr:cNvPr id="15366" name="Check Box 6" hidden="1">
              <a:extLst>
                <a:ext uri="{63B3BB69-23CF-44E3-9099-C40C66FF867C}">
                  <a14:compatExt spid="_x0000_s15366"/>
                </a:ext>
                <a:ext uri="{FF2B5EF4-FFF2-40B4-BE49-F238E27FC236}">
                  <a16:creationId xmlns:a16="http://schemas.microsoft.com/office/drawing/2014/main" id="{00000000-0008-0000-0C00-000006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en-US" sz="800" b="0" i="0" u="none" strike="noStrike" baseline="0">
                  <a:solidFill>
                    <a:srgbClr val="000000"/>
                  </a:solidFill>
                  <a:latin typeface="MS Shell Dlg"/>
                  <a:ea typeface="MS Shell Dlg"/>
                  <a:cs typeface="MS Shell Dlg"/>
                </a:rPr>
                <a:t>Disbursement of Gift Cards are accounted for  by a tracking system that indicates at a minimum: full name of the recipient, amount of the Gift Card, date disbursed, two full signatures one of which must be a Contractor employee. If both signatures are those of contract employees, one must be a supervisor.</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31750</xdr:colOff>
          <xdr:row>34</xdr:row>
          <xdr:rowOff>0</xdr:rowOff>
        </xdr:from>
        <xdr:to>
          <xdr:col>4</xdr:col>
          <xdr:colOff>793750</xdr:colOff>
          <xdr:row>35</xdr:row>
          <xdr:rowOff>247650</xdr:rowOff>
        </xdr:to>
        <xdr:sp macro="" textlink="">
          <xdr:nvSpPr>
            <xdr:cNvPr id="15368" name="Check Box 8" hidden="1">
              <a:extLst>
                <a:ext uri="{63B3BB69-23CF-44E3-9099-C40C66FF867C}">
                  <a14:compatExt spid="_x0000_s15368"/>
                </a:ext>
                <a:ext uri="{FF2B5EF4-FFF2-40B4-BE49-F238E27FC236}">
                  <a16:creationId xmlns:a16="http://schemas.microsoft.com/office/drawing/2014/main" id="{00000000-0008-0000-0C00-000008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en-US" sz="800" b="0" i="0" u="none" strike="noStrike" baseline="0">
                  <a:solidFill>
                    <a:srgbClr val="000000"/>
                  </a:solidFill>
                  <a:latin typeface="MS Shell Dlg"/>
                  <a:ea typeface="MS Shell Dlg"/>
                  <a:cs typeface="MS Shell Dlg"/>
                </a:rPr>
                <a:t>Gift Card purchase receipts, tracking logs, and internal policies shall be available for COR review and inspection at any time.</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31750</xdr:colOff>
          <xdr:row>35</xdr:row>
          <xdr:rowOff>228600</xdr:rowOff>
        </xdr:from>
        <xdr:to>
          <xdr:col>4</xdr:col>
          <xdr:colOff>831850</xdr:colOff>
          <xdr:row>39</xdr:row>
          <xdr:rowOff>12700</xdr:rowOff>
        </xdr:to>
        <xdr:sp macro="" textlink="">
          <xdr:nvSpPr>
            <xdr:cNvPr id="15369" name="Check Box 9" hidden="1">
              <a:extLst>
                <a:ext uri="{63B3BB69-23CF-44E3-9099-C40C66FF867C}">
                  <a14:compatExt spid="_x0000_s15369"/>
                </a:ext>
                <a:ext uri="{FF2B5EF4-FFF2-40B4-BE49-F238E27FC236}">
                  <a16:creationId xmlns:a16="http://schemas.microsoft.com/office/drawing/2014/main" id="{00000000-0008-0000-0C00-000009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en-US" sz="800" b="0" i="0" u="none" strike="noStrike" baseline="0">
                  <a:solidFill>
                    <a:srgbClr val="000000"/>
                  </a:solidFill>
                  <a:latin typeface="MS Shell Dlg"/>
                  <a:ea typeface="MS Shell Dlg"/>
                  <a:cs typeface="MS Shell Dlg"/>
                </a:rPr>
                <a:t>In the event Contractor discovers misappropriation of Gift Cards, Contractor must contact assigned BHS COR within one business day of the occurrence.</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50800</xdr:colOff>
          <xdr:row>38</xdr:row>
          <xdr:rowOff>88900</xdr:rowOff>
        </xdr:from>
        <xdr:to>
          <xdr:col>4</xdr:col>
          <xdr:colOff>781050</xdr:colOff>
          <xdr:row>41</xdr:row>
          <xdr:rowOff>133350</xdr:rowOff>
        </xdr:to>
        <xdr:sp macro="" textlink="">
          <xdr:nvSpPr>
            <xdr:cNvPr id="15371" name="Check Box 11" hidden="1">
              <a:extLst>
                <a:ext uri="{63B3BB69-23CF-44E3-9099-C40C66FF867C}">
                  <a14:compatExt spid="_x0000_s15371"/>
                </a:ext>
                <a:ext uri="{FF2B5EF4-FFF2-40B4-BE49-F238E27FC236}">
                  <a16:creationId xmlns:a16="http://schemas.microsoft.com/office/drawing/2014/main" id="{00000000-0008-0000-0C00-00000B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en-US" sz="800" b="0" i="0" u="none" strike="noStrike" baseline="0">
                  <a:solidFill>
                    <a:srgbClr val="000000"/>
                  </a:solidFill>
                  <a:latin typeface="MS Shell Dlg"/>
                  <a:ea typeface="MS Shell Dlg"/>
                  <a:cs typeface="MS Shell Dlg"/>
                </a:rPr>
                <a:t>Gift card purchase receipts, tracking log and internal policies shall be available to COR or Designee review and inspection at any time.</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50800</xdr:colOff>
          <xdr:row>42</xdr:row>
          <xdr:rowOff>95250</xdr:rowOff>
        </xdr:from>
        <xdr:to>
          <xdr:col>4</xdr:col>
          <xdr:colOff>762000</xdr:colOff>
          <xdr:row>44</xdr:row>
          <xdr:rowOff>19050</xdr:rowOff>
        </xdr:to>
        <xdr:sp macro="" textlink="">
          <xdr:nvSpPr>
            <xdr:cNvPr id="15372" name="Check Box 12" hidden="1">
              <a:extLst>
                <a:ext uri="{63B3BB69-23CF-44E3-9099-C40C66FF867C}">
                  <a14:compatExt spid="_x0000_s15372"/>
                </a:ext>
                <a:ext uri="{FF2B5EF4-FFF2-40B4-BE49-F238E27FC236}">
                  <a16:creationId xmlns:a16="http://schemas.microsoft.com/office/drawing/2014/main" id="{00000000-0008-0000-0C00-00000C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en-US" sz="800" b="0" i="0" u="none" strike="noStrike" baseline="0">
                  <a:solidFill>
                    <a:srgbClr val="000000"/>
                  </a:solidFill>
                  <a:latin typeface="MS Shell Dlg"/>
                  <a:ea typeface="MS Shell Dlg"/>
                  <a:cs typeface="MS Shell Dlg"/>
                </a:rPr>
                <a:t>Records to support the use of gift cards shall be available for in-depth review visits.  Gift Cards that are not used or disbursed at the end of their original approved contract year must be justified and pre-approved (again) prior to being used in the next or any future contract years.</a:t>
              </a:r>
            </a:p>
          </xdr:txBody>
        </xdr:sp>
        <xdr:clientData/>
      </xdr:twoCellAnchor>
    </mc:Choice>
    <mc:Fallback/>
  </mc:AlternateContent>
</xdr:wsDr>
</file>

<file path=xl/drawings/drawing5.xml><?xml version="1.0" encoding="utf-8"?>
<xdr:wsDr xmlns:xdr="http://schemas.openxmlformats.org/drawingml/2006/spreadsheetDrawing" xmlns:a="http://schemas.openxmlformats.org/drawingml/2006/main">
  <xdr:twoCellAnchor>
    <xdr:from>
      <xdr:col>8</xdr:col>
      <xdr:colOff>904875</xdr:colOff>
      <xdr:row>34</xdr:row>
      <xdr:rowOff>47625</xdr:rowOff>
    </xdr:from>
    <xdr:to>
      <xdr:col>10</xdr:col>
      <xdr:colOff>76200</xdr:colOff>
      <xdr:row>36</xdr:row>
      <xdr:rowOff>638175</xdr:rowOff>
    </xdr:to>
    <xdr:sp macro="" textlink="">
      <xdr:nvSpPr>
        <xdr:cNvPr id="2" name="TextBox 1">
          <a:extLst>
            <a:ext uri="{FF2B5EF4-FFF2-40B4-BE49-F238E27FC236}">
              <a16:creationId xmlns:a16="http://schemas.microsoft.com/office/drawing/2014/main" id="{00000000-0008-0000-0D00-000002000000}"/>
            </a:ext>
          </a:extLst>
        </xdr:cNvPr>
        <xdr:cNvSpPr txBox="1"/>
      </xdr:nvSpPr>
      <xdr:spPr>
        <a:xfrm>
          <a:off x="8458200" y="7991475"/>
          <a:ext cx="914400" cy="9144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lang="en-US" sz="1100"/>
        </a:p>
      </xdr:txBody>
    </xdr:sp>
    <xdr:clientData/>
  </xdr:twoCellAnchor>
  <mc:AlternateContent xmlns:mc="http://schemas.openxmlformats.org/markup-compatibility/2006">
    <mc:Choice xmlns:a14="http://schemas.microsoft.com/office/drawing/2010/main" Requires="a14">
      <xdr:twoCellAnchor editAs="oneCell">
        <xdr:from>
          <xdr:col>0</xdr:col>
          <xdr:colOff>88900</xdr:colOff>
          <xdr:row>41</xdr:row>
          <xdr:rowOff>114300</xdr:rowOff>
        </xdr:from>
        <xdr:to>
          <xdr:col>0</xdr:col>
          <xdr:colOff>393700</xdr:colOff>
          <xdr:row>41</xdr:row>
          <xdr:rowOff>336550</xdr:rowOff>
        </xdr:to>
        <xdr:sp macro="" textlink="">
          <xdr:nvSpPr>
            <xdr:cNvPr id="67585" name="Check Box 1" hidden="1">
              <a:extLst>
                <a:ext uri="{63B3BB69-23CF-44E3-9099-C40C66FF867C}">
                  <a14:compatExt spid="_x0000_s67585"/>
                </a:ext>
                <a:ext uri="{FF2B5EF4-FFF2-40B4-BE49-F238E27FC236}">
                  <a16:creationId xmlns:a16="http://schemas.microsoft.com/office/drawing/2014/main" id="{00000000-0008-0000-0D00-0000010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88900</xdr:colOff>
          <xdr:row>42</xdr:row>
          <xdr:rowOff>114300</xdr:rowOff>
        </xdr:from>
        <xdr:to>
          <xdr:col>0</xdr:col>
          <xdr:colOff>393700</xdr:colOff>
          <xdr:row>42</xdr:row>
          <xdr:rowOff>336550</xdr:rowOff>
        </xdr:to>
        <xdr:sp macro="" textlink="">
          <xdr:nvSpPr>
            <xdr:cNvPr id="67586" name="Check Box 2" hidden="1">
              <a:extLst>
                <a:ext uri="{63B3BB69-23CF-44E3-9099-C40C66FF867C}">
                  <a14:compatExt spid="_x0000_s67586"/>
                </a:ext>
                <a:ext uri="{FF2B5EF4-FFF2-40B4-BE49-F238E27FC236}">
                  <a16:creationId xmlns:a16="http://schemas.microsoft.com/office/drawing/2014/main" id="{00000000-0008-0000-0D00-0000020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88900</xdr:colOff>
          <xdr:row>43</xdr:row>
          <xdr:rowOff>114300</xdr:rowOff>
        </xdr:from>
        <xdr:to>
          <xdr:col>0</xdr:col>
          <xdr:colOff>393700</xdr:colOff>
          <xdr:row>43</xdr:row>
          <xdr:rowOff>336550</xdr:rowOff>
        </xdr:to>
        <xdr:sp macro="" textlink="">
          <xdr:nvSpPr>
            <xdr:cNvPr id="67587" name="Check Box 3" hidden="1">
              <a:extLst>
                <a:ext uri="{63B3BB69-23CF-44E3-9099-C40C66FF867C}">
                  <a14:compatExt spid="_x0000_s67587"/>
                </a:ext>
                <a:ext uri="{FF2B5EF4-FFF2-40B4-BE49-F238E27FC236}">
                  <a16:creationId xmlns:a16="http://schemas.microsoft.com/office/drawing/2014/main" id="{00000000-0008-0000-0D00-0000030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externalLinks/_rels/externalLink1.xml.rels><?xml version="1.0" encoding="UTF-8" standalone="yes"?>
<Relationships xmlns="http://schemas.openxmlformats.org/package/2006/relationships"><Relationship Id="rId2" Type="http://schemas.openxmlformats.org/officeDocument/2006/relationships/externalLinkPath" Target="file:///S:\BHS\Admin%20Services\CSU\TEMPLATES\FY2324%20-%20Templates\DMC%20Budget%20Master%20Template%20FY2324.xlsm" TargetMode="External"/><Relationship Id="rId1" Type="http://schemas.openxmlformats.org/officeDocument/2006/relationships/externalLinkPath" Target="https://sdcountycagov-my.sharepoint.com/BHS/Admin%20Services/CSU/TEMPLATES/FY2324%20-%20Templates/DMC%20Budget%20Master%20Template%20FY2324.xlsm"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C:\Users\jbersabe\AppData\Local\Microsoft\Windows\Temporary%20Internet%20Files\Content.Outlook\VWOAME99\SUD%20UOS.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Instructions"/>
      <sheetName val="Dropdown"/>
      <sheetName val="Validation"/>
      <sheetName val="Instructions 2 S&amp;B"/>
      <sheetName val="Cover Page"/>
      <sheetName val="Budget Summary"/>
      <sheetName val="MH Units"/>
      <sheetName val="MH Units &amp; Cost Center"/>
      <sheetName val="SUD Units &amp; Cost Center"/>
      <sheetName val="Sch I S&amp;B"/>
      <sheetName val="Sch II OE"/>
      <sheetName val="Sch III Indirect"/>
      <sheetName val="Supp A Fixed Assets"/>
      <sheetName val="Supp B Subs Consultants"/>
      <sheetName val="Supp C Gift Cards"/>
      <sheetName val="Line Item Justification"/>
      <sheetName val="DMC Budget Master Template FY23"/>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SUD UOS"/>
    </sheetNames>
    <sheetDataSet>
      <sheetData sheetId="0"/>
    </sheetDataSet>
  </externalBook>
</externalLink>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 xr:uid="{E7419F5D-FE58-466D-8C91-ADB7F1E0BF66}" name="SUD_UOS" displayName="SUD_UOS" ref="A8:T209" totalsRowCount="1" headerRowDxfId="111" dataDxfId="110" totalsRowDxfId="109">
  <tableColumns count="20">
    <tableColumn id="1" xr3:uid="{5D5DB32F-F837-4DC6-8F88-6A1BEB451426}" name="Line" totalsRowLabel="Total" dataDxfId="108" totalsRowDxfId="107"/>
    <tableColumn id="23" xr3:uid="{2FA05A00-60F4-4CDE-947E-29CB71247A6D}" name="Funding Source" dataDxfId="106" totalsRowDxfId="105" dataCellStyle="Normal 2"/>
    <tableColumn id="2" xr3:uid="{148E586D-E1CC-4792-8CD7-EE794F8A6A56}" name="Level of Care" dataDxfId="104" totalsRowDxfId="103" dataCellStyle="Normal 2"/>
    <tableColumn id="6" xr3:uid="{AE66A16F-93DE-48AF-9F4D-39A521B8A57F}" name="Service" dataDxfId="102" totalsRowDxfId="101"/>
    <tableColumn id="11" xr3:uid="{BA533B9E-3A1E-4E2B-83AF-88B231945446}" name="Gross Cost $" totalsRowFunction="sum" dataDxfId="100" totalsRowDxfId="99" dataCellStyle="Normal 2"/>
    <tableColumn id="16" xr3:uid="{1ACEC80D-28F8-4021-A8FC-CB98E9B451DC}" name="Other Revenues $" totalsRowFunction="sum" dataDxfId="98" totalsRowDxfId="97" dataCellStyle="Normal 2"/>
    <tableColumn id="17" xr3:uid="{87970848-B3C0-4B83-8940-5C667EDEB8A6}" name="Net Cost $" totalsRowFunction="sum" dataDxfId="96" totalsRowDxfId="95" dataCellStyle="Normal 2">
      <calculatedColumnFormula>IFERROR(SUD_UOS[[#This Row],[Gross Cost $]]-SUD_UOS[[#This Row],[Other Revenues $]],0)</calculatedColumnFormula>
    </tableColumn>
    <tableColumn id="8" xr3:uid="{CCBBDDD3-69F0-48F0-9D64-04B43766E341}" name="Proposed: Total Units of Service" totalsRowFunction="sum" dataDxfId="94" totalsRowDxfId="93" dataCellStyle="Normal 2"/>
    <tableColumn id="34" xr3:uid="{5C2E5B7A-8047-4244-8217-17227FC765FC}" name="Proposed: DMC Units" totalsRowFunction="sum" dataDxfId="92" totalsRowDxfId="91" dataCellStyle="Normal 2"/>
    <tableColumn id="35" xr3:uid="{7B9DDFF8-B293-4C06-BA6D-818529F04CC8}" name="Proposed: DMC %" totalsRowFunction="custom" dataDxfId="90" totalsRowDxfId="89" dataCellStyle="Percent">
      <calculatedColumnFormula>IFERROR(SUD_UOS[[#This Row],[Proposed: DMC Units]]/SUD_UOS[[#This Row],[Proposed: Total Units of Service]],"")</calculatedColumnFormula>
      <totalsRowFormula>IFERROR(SUD_UOS[[#Totals],[Proposed: DMC Units]]/SUD_UOS[[#Totals],[Proposed: Total Units of Service]],0)</totalsRowFormula>
    </tableColumn>
    <tableColumn id="42" xr3:uid="{0752B520-0682-4912-8290-559DF604B793}" name="Interim Rate (Rate Cap) $" dataDxfId="88" totalsRowDxfId="87" dataCellStyle="Percent"/>
    <tableColumn id="18" xr3:uid="{950C7E35-C846-415B-AAE2-CA5BBA5B0F23}" name="Gross Cost per Unit $" dataDxfId="86" totalsRowDxfId="85" dataCellStyle="Normal 2">
      <calculatedColumnFormula>IFERROR(SUD_UOS[[#This Row],[Gross Cost $]]/SUD_UOS[[#This Row],[Proposed: Total Units of Service]],0)</calculatedColumnFormula>
    </tableColumn>
    <tableColumn id="41" xr3:uid="{4FC5411A-EEDD-46D4-865D-44A2CEA3BAC8}" name="Net Cost per Unit $" dataDxfId="84" totalsRowDxfId="83" dataCellStyle="Normal 2">
      <calculatedColumnFormula>IFERROR(SUD_UOS[[#This Row],[Net Cost $]]/SUD_UOS[[#This Row],[Proposed: Total Units of Service]],0)</calculatedColumnFormula>
    </tableColumn>
    <tableColumn id="38" xr3:uid="{170D6BD1-2C13-443C-A4DF-80AEEBDCC625}" name="DMC $" dataDxfId="82" totalsRowDxfId="81" dataCellStyle="Normal 2">
      <calculatedColumnFormula>IFERROR(MIN(SUD_UOS[[#This Row],[Interim Rate (Rate Cap) $]:[Net Cost per Unit $]])*SUD_UOS[[#This Row],[Proposed: DMC Units]],0)</calculatedColumnFormula>
    </tableColumn>
    <tableColumn id="39" xr3:uid="{C56AB4F4-C55F-4C2D-8DF1-9B8C3228AAEE}" name="Non-DMC $" dataDxfId="80" totalsRowDxfId="79" dataCellStyle="Normal 2">
      <calculatedColumnFormula>IFERROR(MIN(SUD_UOS[[#This Row],[Interim Rate (Rate Cap) $]:[Net Cost per Unit $]])*(SUD_UOS[[#This Row],[Proposed: Total Units of Service]]-SUD_UOS[[#This Row],[Proposed: DMC Units]]),0)</calculatedColumnFormula>
    </tableColumn>
    <tableColumn id="28" xr3:uid="{8671BFCE-BDA5-4CE8-B079-72AD6C964654}" name="Prior Approved: Total Units of Service" totalsRowFunction="sum" dataDxfId="78" totalsRowDxfId="77" dataCellStyle="Normal 2"/>
    <tableColumn id="21" xr3:uid="{042208E0-527E-4366-967E-F47D19FF9AA1}" name="Prior Approved: DMC Units" totalsRowFunction="sum" dataDxfId="76" totalsRowDxfId="75" dataCellStyle="Normal 2"/>
    <tableColumn id="29" xr3:uid="{7E7D13F2-96E8-41BA-84C8-19BE17062377}" name="Prior Approved: Billing %" totalsRowFunction="custom" dataDxfId="74" totalsRowDxfId="73" dataCellStyle="Percent">
      <calculatedColumnFormula>IFERROR(SUD_UOS[[#This Row],[Prior Approved: DMC Units]]/SUD_UOS[[#This Row],[Prior Approved: Total Units of Service]],"")</calculatedColumnFormula>
      <totalsRowFormula>IFERROR(SUD_UOS[[#Totals],[Prior Approved: DMC Units]]/SUD_UOS[[#Totals],[Prior Approved: Total Units of Service]],0)</totalsRowFormula>
    </tableColumn>
    <tableColumn id="5" xr3:uid="{6A02DF34-F253-49C2-B484-D2A146583A17}" name="Net Increase (Decrease): Total Units of Service" totalsRowFunction="sum" dataDxfId="72" totalsRowDxfId="71" dataCellStyle="Normal 2">
      <calculatedColumnFormula>IFERROR(SUD_UOS[[#This Row],[Proposed: Total Units of Service]]-SUD_UOS[[#This Row],[Prior Approved: Total Units of Service]],0)</calculatedColumnFormula>
    </tableColumn>
    <tableColumn id="37" xr3:uid="{26041C5F-A555-4569-A6E3-ACA910B48D66}" name="Net Increase (Decrease): Billing Units" totalsRowFunction="sum" dataDxfId="70" totalsRowDxfId="69" dataCellStyle="Normal 2">
      <calculatedColumnFormula>IFERROR(SUD_UOS[[#This Row],[Proposed: DMC Units]]-SUD_UOS[[#This Row],[Prior Approved: DMC Units]],0)</calculatedColumnFormula>
    </tableColumn>
  </tableColumns>
  <tableStyleInfo name="Table Style 1"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 xr:uid="{5C82A5FC-0A76-4078-ADB6-46D573E4053A}" name="LOC" displayName="LOC" ref="A211:B218" totalsRowShown="0" headerRowDxfId="68" dataDxfId="67">
  <sortState xmlns:xlrd2="http://schemas.microsoft.com/office/spreadsheetml/2017/richdata2" ref="A212:B218">
    <sortCondition ref="B211:B218"/>
  </sortState>
  <tableColumns count="2">
    <tableColumn id="1" xr3:uid="{3A041E6B-5261-43BA-9B8B-AA6BBD933E10}" name="LOC" dataDxfId="66"/>
    <tableColumn id="2" xr3:uid="{A634762E-D1DB-4FAA-8D37-F2D3665125C8}" name="Sort" dataDxfId="65"/>
  </tableColumns>
  <tableStyleInfo name="TableStyleLight1" showFirstColumn="0" showLastColumn="0" showRowStripes="0"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 xr:uid="{AF04B73C-0EC7-41DE-A7F9-1AD38B058524}" name="Service" displayName="Service" ref="D211:D222" totalsRowShown="0" headerRowDxfId="64" dataDxfId="63">
  <tableColumns count="1">
    <tableColumn id="1" xr3:uid="{946A8ACC-8CA9-41B5-A2FE-3190C3654ABB}" name="Service" dataDxfId="62"/>
  </tableColumns>
  <tableStyleInfo name="TableStyleLight1" showFirstColumn="0" showLastColumn="0" showRowStripes="0"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CC6FFD8C-FD25-4A23-818E-EF32C30D3EC6}" name="Sch_I_SB" displayName="Sch_I_SB" ref="A3:AC304" totalsRowCount="1" headerRowDxfId="61" dataDxfId="60" totalsRowDxfId="58" tableBorderDxfId="59">
  <tableColumns count="29">
    <tableColumn id="28" xr3:uid="{0E915537-E8CF-4F79-BEBC-BCC8748087E0}" name="Line" dataDxfId="57" totalsRowDxfId="56" dataCellStyle="Normal 2"/>
    <tableColumn id="1" xr3:uid="{7F646363-2AAA-45AD-9525-515DF22635BA}" name="Contract #" dataDxfId="55" totalsRowDxfId="54" dataCellStyle="Normal 2 5">
      <calculatedColumnFormula>+'Budget Summ Amt'!L6</calculatedColumnFormula>
    </tableColumn>
    <tableColumn id="2" xr3:uid="{48E6B3FD-BFC1-478D-A09B-0099043E4C9E}" name="Contractor" dataDxfId="53" totalsRowDxfId="52" dataCellStyle="Normal 2 5">
      <calculatedColumnFormula>+'Budget Summ Amt'!$D$6</calculatedColumnFormula>
    </tableColumn>
    <tableColumn id="25" xr3:uid="{F8935FAF-7CD4-44A5-A71A-869CB090A355}" name="Program Name" dataDxfId="51" totalsRowDxfId="50" dataCellStyle="Normal 2"/>
    <tableColumn id="6" xr3:uid="{6604F610-AA28-488C-8779-0CCBB3DBEDEC}" name="STANDARD POSITION TITLE_x000a_(Use drop-down)" dataDxfId="49" totalsRowDxfId="48"/>
    <tableColumn id="20" xr3:uid="{D8C154FC-B460-454C-81AD-F9EEB877C014}" name="WORKING TITLE_x000a_(Free-form entry)" dataDxfId="47" totalsRowDxfId="46" dataCellStyle="Normal 2"/>
    <tableColumn id="23" xr3:uid="{82C4E54C-5D20-48EA-8469-FC9958B53341}" name="CREDENTIAL_x000a_(Use drop-down)" dataDxfId="45" totalsRowDxfId="44" dataCellStyle="Normal 2"/>
    <tableColumn id="21" xr3:uid="{CF936222-A6A0-4C58-A52F-03EFF4C221CE}" name="SPECIALTY_x000a_(Use drop-down)" dataDxfId="43" totalsRowDxfId="42" dataCellStyle="Normal 2"/>
    <tableColumn id="7" xr3:uid="{445804C2-AACD-4851-A5AD-D86D4CA59261}" name="Modifiers_x000a_(Use drop-down)" dataDxfId="41" totalsRowDxfId="40"/>
    <tableColumn id="3" xr3:uid="{D0FCAA2F-6EE6-4D51-957F-756D70685D42}" name="Salary Range_x000a_(Max may not exceed above 5% w/o COR approval)" dataDxfId="39" totalsRowDxfId="38" dataCellStyle="Normal 2 5"/>
    <tableColumn id="8" xr3:uid="{50DFC312-32E6-4C98-AB65-9B0B3492C556}" name="Proposed: Direct FTE" totalsRowFunction="custom" dataDxfId="37" totalsRowDxfId="36">
      <totalsRowFormula>SUBTOTAL(9,Sch_I_SB[Proposed: Direct FTE])</totalsRowFormula>
    </tableColumn>
    <tableColumn id="9" xr3:uid="{871DA9EE-21EE-4E79-A4FD-A6B3ECC4F4AC}" name="Proposed: Admin FTE" totalsRowFunction="custom" dataDxfId="35" totalsRowDxfId="34">
      <totalsRowFormula>SUBTOTAL(9,Sch_I_SB[Proposed: Admin FTE])</totalsRowFormula>
    </tableColumn>
    <tableColumn id="10" xr3:uid="{BB347DC4-AB48-48E4-AD1A-0AD419B10AAB}" name="Proposed: Annual FTE salary $" totalsRowFunction="custom" dataDxfId="33" totalsRowDxfId="32">
      <totalsRowFormula>SUBTOTAL(9,Sch_I_SB[Proposed: Annual FTE salary $])</totalsRowFormula>
    </tableColumn>
    <tableColumn id="11" xr3:uid="{79C8706E-3E2B-4050-9E29-A5511D9D2313}" name="Proposed: Number of months" dataDxfId="31" totalsRowDxfId="30"/>
    <tableColumn id="12" xr3:uid="{AF39D608-1074-4B2E-9620-1B7186A132AD}" name="Proposed: Total salary expense $" totalsRowFunction="custom" dataDxfId="29" totalsRowDxfId="28">
      <calculatedColumnFormula>IFERROR((Sch_I_SB[[#This Row],[Proposed: Direct FTE]]+Sch_I_SB[[#This Row],[Proposed: Admin FTE]])*Sch_I_SB[[#This Row],[Proposed: Annual FTE salary $]]*(Sch_I_SB[[#This Row],[Proposed: Number of months]]/12),0)</calculatedColumnFormula>
      <totalsRowFormula>SUBTOTAL(9,Sch_I_SB[Proposed: Total salary expense $])</totalsRowFormula>
    </tableColumn>
    <tableColumn id="33" xr3:uid="{7E682D29-B016-4D17-9392-EEE56CCA396C}" name="Proposed: Benefits Rate %" dataDxfId="27" totalsRowDxfId="26" dataCellStyle="Normal 2"/>
    <tableColumn id="42" xr3:uid="{B5E0EFB3-7EAE-4E89-AE66-3CAAECA0C518}" name="Proposed: Benefits $" totalsRowFunction="custom" dataDxfId="25" totalsRowDxfId="24" dataCellStyle="Normal 2">
      <calculatedColumnFormula>Sch_I_SB[[#This Row],[Proposed: Benefits Rate %]]*Sch_I_SB[[#This Row],[Proposed: Total salary expense $]]</calculatedColumnFormula>
      <totalsRowFormula>SUBTOTAL(9,Sch_I_SB[Proposed: Benefits $])</totalsRowFormula>
    </tableColumn>
    <tableColumn id="34" xr3:uid="{230674C3-6FBB-486D-BE46-2221D56455DC}" name="Proposed: Total S&amp;B $" totalsRowFunction="custom" dataDxfId="23" totalsRowDxfId="22" dataCellStyle="Normal 2">
      <calculatedColumnFormula>Sch_I_SB[[#This Row],[Proposed: Total salary expense $]]+Sch_I_SB[[#This Row],[Proposed: Benefits $]]</calculatedColumnFormula>
      <totalsRowFormula>SUBTOTAL(9,Sch_I_SB[Proposed: Total S&amp;B $])</totalsRowFormula>
    </tableColumn>
    <tableColumn id="13" xr3:uid="{6D7C5928-884A-4C82-91EB-43E413FBCB08}" name="Prior Approved: Direct FTE" totalsRowFunction="custom" dataDxfId="21" totalsRowDxfId="20">
      <totalsRowFormula>SUBTOTAL(9,Sch_I_SB[Prior Approved: Direct FTE])</totalsRowFormula>
    </tableColumn>
    <tableColumn id="14" xr3:uid="{9525A9E7-6DF0-4431-A37D-5B7DEE2500C8}" name="Prior Approved: Admin FTE" totalsRowFunction="custom" dataDxfId="19" totalsRowDxfId="18">
      <totalsRowFormula>SUBTOTAL(9,Sch_I_SB[Prior Approved: Admin FTE])</totalsRowFormula>
    </tableColumn>
    <tableColumn id="15" xr3:uid="{46B8F0AE-DDB7-471B-8A52-F92C7A9DFE96}" name="Prior Approved: Annual FTE salary $" dataDxfId="17" totalsRowDxfId="16"/>
    <tableColumn id="16" xr3:uid="{553593A5-0442-4EFC-8378-9B8351160336}" name="Prior Approved: Number of months" dataDxfId="15" totalsRowDxfId="14"/>
    <tableColumn id="17" xr3:uid="{4A1F3E84-EEC0-47A1-AD9F-C6BCF8B1A82C}" name="Prior Approved: Total salary expense $" totalsRowFunction="custom" dataDxfId="13" totalsRowDxfId="12">
      <calculatedColumnFormula>IFERROR((Sch_I_SB[[#This Row],[Prior Approved: Direct FTE]]+Sch_I_SB[[#This Row],[Prior Approved: Admin FTE]])*Sch_I_SB[[#This Row],[Prior Approved: Annual FTE salary $]]*(Sch_I_SB[[#This Row],[Prior Approved: Number of months]]/12),0)</calculatedColumnFormula>
      <totalsRowFormula>SUBTOTAL(9,Sch_I_SB[Prior Approved: Total salary expense $])</totalsRowFormula>
    </tableColumn>
    <tableColumn id="38" xr3:uid="{06C67CB7-FCB3-46AE-B017-4262B04C732F}" name="Prior Approved: Benefits Rate %" dataDxfId="11" totalsRowDxfId="10" dataCellStyle="Normal 2"/>
    <tableColumn id="43" xr3:uid="{F0A7E138-4D7B-420B-A380-58E779DA2233}" name="Prior Approved: Benefits $" totalsRowFunction="custom" dataDxfId="9" totalsRowDxfId="8" dataCellStyle="Normal 2">
      <calculatedColumnFormula>Sch_I_SB[[#This Row],[Prior Approved: Total salary expense $]]*Sch_I_SB[[#This Row],[Prior Approved: Benefits Rate %]]</calculatedColumnFormula>
      <totalsRowFormula>SUBTOTAL(9,Sch_I_SB[Prior Approved: Benefits $])</totalsRowFormula>
    </tableColumn>
    <tableColumn id="35" xr3:uid="{B09357A0-2D6F-439D-BE5A-A5F8F5CD752E}" name="Prior Approved: Total S&amp;B $" totalsRowFunction="custom" dataDxfId="7" totalsRowDxfId="6" dataCellStyle="Normal 2">
      <calculatedColumnFormula>+Sch_I_SB[[#This Row],[Prior Approved: Total salary expense $]]+Sch_I_SB[[#This Row],[Prior Approved: Benefits $]]</calculatedColumnFormula>
      <totalsRowFormula>SUBTOTAL(9,Sch_I_SB[Prior Approved: Total S&amp;B $])</totalsRowFormula>
    </tableColumn>
    <tableColumn id="18" xr3:uid="{BBBE6D33-541A-4051-943C-F00E024564AA}" name="Net Increase (Decrease): Direct FTE" totalsRowFunction="custom" dataDxfId="5" totalsRowDxfId="4">
      <calculatedColumnFormula>IFERROR(Sch_I_SB[[#This Row],[Proposed: Direct FTE]]-Sch_I_SB[[#This Row],[Prior Approved: Direct FTE]],0)</calculatedColumnFormula>
      <totalsRowFormula>SUBTOTAL(9,Sch_I_SB[Net Increase (Decrease): Direct FTE])</totalsRowFormula>
    </tableColumn>
    <tableColumn id="19" xr3:uid="{D01A534A-375E-4BE5-B6F6-7B1FFAB8022B}" name="Net Increase (Decrease): Admin FTE" totalsRowFunction="custom" dataDxfId="3" totalsRowDxfId="2">
      <calculatedColumnFormula>IFERROR(Sch_I_SB[[#This Row],[Proposed: Admin FTE]]-Sch_I_SB[[#This Row],[Prior Approved: Admin FTE]],0)</calculatedColumnFormula>
      <totalsRowFormula>SUBTOTAL(9,Sch_I_SB[Net Increase (Decrease): Admin FTE])</totalsRowFormula>
    </tableColumn>
    <tableColumn id="22" xr3:uid="{EC8283B1-FB84-4966-B7B4-0BB717E738C6}" name="Net Increase (Decrease): Total S&amp;B" totalsRowFunction="custom" dataDxfId="1" totalsRowDxfId="0">
      <calculatedColumnFormula>IFERROR(Sch_I_SB[[#This Row],[Proposed: Total S&amp;B $]]-Sch_I_SB[[#This Row],[Prior Approved: Total S&amp;B $]],0)</calculatedColumnFormula>
      <totalsRowFormula>SUBTOTAL(9,Sch_I_SB[Net Increase (Decrease): Total S&amp;B])</totalsRowFormula>
    </tableColumn>
  </tableColumns>
  <tableStyleInfo name="Table Style 1" showFirstColumn="0" showLastColumn="0" showRowStripes="0" showColumnStripes="0"/>
</table>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0.xml.rels><?xml version="1.0" encoding="UTF-8" standalone="yes"?>
<Relationships xmlns="http://schemas.openxmlformats.org/package/2006/relationships"><Relationship Id="rId8" Type="http://schemas.openxmlformats.org/officeDocument/2006/relationships/ctrlProp" Target="../ctrlProps/ctrlProp7.xml"/><Relationship Id="rId3" Type="http://schemas.openxmlformats.org/officeDocument/2006/relationships/vmlDrawing" Target="../drawings/vmlDrawing2.vml"/><Relationship Id="rId7" Type="http://schemas.openxmlformats.org/officeDocument/2006/relationships/ctrlProp" Target="../ctrlProps/ctrlProp6.xml"/><Relationship Id="rId2" Type="http://schemas.openxmlformats.org/officeDocument/2006/relationships/drawing" Target="../drawings/drawing2.xml"/><Relationship Id="rId1" Type="http://schemas.openxmlformats.org/officeDocument/2006/relationships/printerSettings" Target="../printerSettings/printerSettings8.bin"/><Relationship Id="rId6" Type="http://schemas.openxmlformats.org/officeDocument/2006/relationships/ctrlProp" Target="../ctrlProps/ctrlProp5.xml"/><Relationship Id="rId5" Type="http://schemas.openxmlformats.org/officeDocument/2006/relationships/ctrlProp" Target="../ctrlProps/ctrlProp4.xml"/><Relationship Id="rId4" Type="http://schemas.openxmlformats.org/officeDocument/2006/relationships/ctrlProp" Target="../ctrlProps/ctrlProp3.xml"/></Relationships>
</file>

<file path=xl/worksheets/_rels/sheet11.xml.rels><?xml version="1.0" encoding="UTF-8" standalone="yes"?>
<Relationships xmlns="http://schemas.openxmlformats.org/package/2006/relationships"><Relationship Id="rId117" Type="http://schemas.openxmlformats.org/officeDocument/2006/relationships/ctrlProp" Target="../ctrlProps/ctrlProp121.xml"/><Relationship Id="rId671" Type="http://schemas.openxmlformats.org/officeDocument/2006/relationships/ctrlProp" Target="../ctrlProps/ctrlProp675.xml"/><Relationship Id="rId769" Type="http://schemas.openxmlformats.org/officeDocument/2006/relationships/ctrlProp" Target="../ctrlProps/ctrlProp773.xml"/><Relationship Id="rId21" Type="http://schemas.openxmlformats.org/officeDocument/2006/relationships/ctrlProp" Target="../ctrlProps/ctrlProp25.xml"/><Relationship Id="rId324" Type="http://schemas.openxmlformats.org/officeDocument/2006/relationships/ctrlProp" Target="../ctrlProps/ctrlProp328.xml"/><Relationship Id="rId531" Type="http://schemas.openxmlformats.org/officeDocument/2006/relationships/ctrlProp" Target="../ctrlProps/ctrlProp535.xml"/><Relationship Id="rId629" Type="http://schemas.openxmlformats.org/officeDocument/2006/relationships/ctrlProp" Target="../ctrlProps/ctrlProp633.xml"/><Relationship Id="rId170" Type="http://schemas.openxmlformats.org/officeDocument/2006/relationships/ctrlProp" Target="../ctrlProps/ctrlProp174.xml"/><Relationship Id="rId836" Type="http://schemas.openxmlformats.org/officeDocument/2006/relationships/ctrlProp" Target="../ctrlProps/ctrlProp840.xml"/><Relationship Id="rId268" Type="http://schemas.openxmlformats.org/officeDocument/2006/relationships/ctrlProp" Target="../ctrlProps/ctrlProp272.xml"/><Relationship Id="rId475" Type="http://schemas.openxmlformats.org/officeDocument/2006/relationships/ctrlProp" Target="../ctrlProps/ctrlProp479.xml"/><Relationship Id="rId682" Type="http://schemas.openxmlformats.org/officeDocument/2006/relationships/ctrlProp" Target="../ctrlProps/ctrlProp686.xml"/><Relationship Id="rId903" Type="http://schemas.openxmlformats.org/officeDocument/2006/relationships/ctrlProp" Target="../ctrlProps/ctrlProp907.xml"/><Relationship Id="rId32" Type="http://schemas.openxmlformats.org/officeDocument/2006/relationships/ctrlProp" Target="../ctrlProps/ctrlProp36.xml"/><Relationship Id="rId128" Type="http://schemas.openxmlformats.org/officeDocument/2006/relationships/ctrlProp" Target="../ctrlProps/ctrlProp132.xml"/><Relationship Id="rId335" Type="http://schemas.openxmlformats.org/officeDocument/2006/relationships/ctrlProp" Target="../ctrlProps/ctrlProp339.xml"/><Relationship Id="rId542" Type="http://schemas.openxmlformats.org/officeDocument/2006/relationships/ctrlProp" Target="../ctrlProps/ctrlProp546.xml"/><Relationship Id="rId181" Type="http://schemas.openxmlformats.org/officeDocument/2006/relationships/ctrlProp" Target="../ctrlProps/ctrlProp185.xml"/><Relationship Id="rId402" Type="http://schemas.openxmlformats.org/officeDocument/2006/relationships/ctrlProp" Target="../ctrlProps/ctrlProp406.xml"/><Relationship Id="rId847" Type="http://schemas.openxmlformats.org/officeDocument/2006/relationships/ctrlProp" Target="../ctrlProps/ctrlProp851.xml"/><Relationship Id="rId279" Type="http://schemas.openxmlformats.org/officeDocument/2006/relationships/ctrlProp" Target="../ctrlProps/ctrlProp283.xml"/><Relationship Id="rId486" Type="http://schemas.openxmlformats.org/officeDocument/2006/relationships/ctrlProp" Target="../ctrlProps/ctrlProp490.xml"/><Relationship Id="rId693" Type="http://schemas.openxmlformats.org/officeDocument/2006/relationships/ctrlProp" Target="../ctrlProps/ctrlProp697.xml"/><Relationship Id="rId707" Type="http://schemas.openxmlformats.org/officeDocument/2006/relationships/ctrlProp" Target="../ctrlProps/ctrlProp711.xml"/><Relationship Id="rId914" Type="http://schemas.openxmlformats.org/officeDocument/2006/relationships/ctrlProp" Target="../ctrlProps/ctrlProp918.xml"/><Relationship Id="rId43" Type="http://schemas.openxmlformats.org/officeDocument/2006/relationships/ctrlProp" Target="../ctrlProps/ctrlProp47.xml"/><Relationship Id="rId139" Type="http://schemas.openxmlformats.org/officeDocument/2006/relationships/ctrlProp" Target="../ctrlProps/ctrlProp143.xml"/><Relationship Id="rId346" Type="http://schemas.openxmlformats.org/officeDocument/2006/relationships/ctrlProp" Target="../ctrlProps/ctrlProp350.xml"/><Relationship Id="rId553" Type="http://schemas.openxmlformats.org/officeDocument/2006/relationships/ctrlProp" Target="../ctrlProps/ctrlProp557.xml"/><Relationship Id="rId760" Type="http://schemas.openxmlformats.org/officeDocument/2006/relationships/ctrlProp" Target="../ctrlProps/ctrlProp764.xml"/><Relationship Id="rId192" Type="http://schemas.openxmlformats.org/officeDocument/2006/relationships/ctrlProp" Target="../ctrlProps/ctrlProp196.xml"/><Relationship Id="rId206" Type="http://schemas.openxmlformats.org/officeDocument/2006/relationships/ctrlProp" Target="../ctrlProps/ctrlProp210.xml"/><Relationship Id="rId413" Type="http://schemas.openxmlformats.org/officeDocument/2006/relationships/ctrlProp" Target="../ctrlProps/ctrlProp417.xml"/><Relationship Id="rId858" Type="http://schemas.openxmlformats.org/officeDocument/2006/relationships/ctrlProp" Target="../ctrlProps/ctrlProp862.xml"/><Relationship Id="rId497" Type="http://schemas.openxmlformats.org/officeDocument/2006/relationships/ctrlProp" Target="../ctrlProps/ctrlProp501.xml"/><Relationship Id="rId620" Type="http://schemas.openxmlformats.org/officeDocument/2006/relationships/ctrlProp" Target="../ctrlProps/ctrlProp624.xml"/><Relationship Id="rId718" Type="http://schemas.openxmlformats.org/officeDocument/2006/relationships/ctrlProp" Target="../ctrlProps/ctrlProp722.xml"/><Relationship Id="rId925" Type="http://schemas.openxmlformats.org/officeDocument/2006/relationships/ctrlProp" Target="../ctrlProps/ctrlProp929.xml"/><Relationship Id="rId357" Type="http://schemas.openxmlformats.org/officeDocument/2006/relationships/ctrlProp" Target="../ctrlProps/ctrlProp361.xml"/><Relationship Id="rId54" Type="http://schemas.openxmlformats.org/officeDocument/2006/relationships/ctrlProp" Target="../ctrlProps/ctrlProp58.xml"/><Relationship Id="rId217" Type="http://schemas.openxmlformats.org/officeDocument/2006/relationships/ctrlProp" Target="../ctrlProps/ctrlProp221.xml"/><Relationship Id="rId564" Type="http://schemas.openxmlformats.org/officeDocument/2006/relationships/ctrlProp" Target="../ctrlProps/ctrlProp568.xml"/><Relationship Id="rId771" Type="http://schemas.openxmlformats.org/officeDocument/2006/relationships/ctrlProp" Target="../ctrlProps/ctrlProp775.xml"/><Relationship Id="rId869" Type="http://schemas.openxmlformats.org/officeDocument/2006/relationships/ctrlProp" Target="../ctrlProps/ctrlProp873.xml"/><Relationship Id="rId424" Type="http://schemas.openxmlformats.org/officeDocument/2006/relationships/ctrlProp" Target="../ctrlProps/ctrlProp428.xml"/><Relationship Id="rId631" Type="http://schemas.openxmlformats.org/officeDocument/2006/relationships/ctrlProp" Target="../ctrlProps/ctrlProp635.xml"/><Relationship Id="rId729" Type="http://schemas.openxmlformats.org/officeDocument/2006/relationships/ctrlProp" Target="../ctrlProps/ctrlProp733.xml"/><Relationship Id="rId270" Type="http://schemas.openxmlformats.org/officeDocument/2006/relationships/ctrlProp" Target="../ctrlProps/ctrlProp274.xml"/><Relationship Id="rId936" Type="http://schemas.openxmlformats.org/officeDocument/2006/relationships/ctrlProp" Target="../ctrlProps/ctrlProp940.xml"/><Relationship Id="rId65" Type="http://schemas.openxmlformats.org/officeDocument/2006/relationships/ctrlProp" Target="../ctrlProps/ctrlProp69.xml"/><Relationship Id="rId130" Type="http://schemas.openxmlformats.org/officeDocument/2006/relationships/ctrlProp" Target="../ctrlProps/ctrlProp134.xml"/><Relationship Id="rId368" Type="http://schemas.openxmlformats.org/officeDocument/2006/relationships/ctrlProp" Target="../ctrlProps/ctrlProp372.xml"/><Relationship Id="rId575" Type="http://schemas.openxmlformats.org/officeDocument/2006/relationships/ctrlProp" Target="../ctrlProps/ctrlProp579.xml"/><Relationship Id="rId782" Type="http://schemas.openxmlformats.org/officeDocument/2006/relationships/ctrlProp" Target="../ctrlProps/ctrlProp786.xml"/><Relationship Id="rId228" Type="http://schemas.openxmlformats.org/officeDocument/2006/relationships/ctrlProp" Target="../ctrlProps/ctrlProp232.xml"/><Relationship Id="rId435" Type="http://schemas.openxmlformats.org/officeDocument/2006/relationships/ctrlProp" Target="../ctrlProps/ctrlProp439.xml"/><Relationship Id="rId642" Type="http://schemas.openxmlformats.org/officeDocument/2006/relationships/ctrlProp" Target="../ctrlProps/ctrlProp646.xml"/><Relationship Id="rId281" Type="http://schemas.openxmlformats.org/officeDocument/2006/relationships/ctrlProp" Target="../ctrlProps/ctrlProp285.xml"/><Relationship Id="rId502" Type="http://schemas.openxmlformats.org/officeDocument/2006/relationships/ctrlProp" Target="../ctrlProps/ctrlProp506.xml"/><Relationship Id="rId947" Type="http://schemas.openxmlformats.org/officeDocument/2006/relationships/ctrlProp" Target="../ctrlProps/ctrlProp951.xml"/><Relationship Id="rId76" Type="http://schemas.openxmlformats.org/officeDocument/2006/relationships/ctrlProp" Target="../ctrlProps/ctrlProp80.xml"/><Relationship Id="rId141" Type="http://schemas.openxmlformats.org/officeDocument/2006/relationships/ctrlProp" Target="../ctrlProps/ctrlProp145.xml"/><Relationship Id="rId379" Type="http://schemas.openxmlformats.org/officeDocument/2006/relationships/ctrlProp" Target="../ctrlProps/ctrlProp383.xml"/><Relationship Id="rId586" Type="http://schemas.openxmlformats.org/officeDocument/2006/relationships/ctrlProp" Target="../ctrlProps/ctrlProp590.xml"/><Relationship Id="rId793" Type="http://schemas.openxmlformats.org/officeDocument/2006/relationships/ctrlProp" Target="../ctrlProps/ctrlProp797.xml"/><Relationship Id="rId807" Type="http://schemas.openxmlformats.org/officeDocument/2006/relationships/ctrlProp" Target="../ctrlProps/ctrlProp811.xml"/><Relationship Id="rId7" Type="http://schemas.openxmlformats.org/officeDocument/2006/relationships/ctrlProp" Target="../ctrlProps/ctrlProp11.xml"/><Relationship Id="rId239" Type="http://schemas.openxmlformats.org/officeDocument/2006/relationships/ctrlProp" Target="../ctrlProps/ctrlProp243.xml"/><Relationship Id="rId446" Type="http://schemas.openxmlformats.org/officeDocument/2006/relationships/ctrlProp" Target="../ctrlProps/ctrlProp450.xml"/><Relationship Id="rId653" Type="http://schemas.openxmlformats.org/officeDocument/2006/relationships/ctrlProp" Target="../ctrlProps/ctrlProp657.xml"/><Relationship Id="rId292" Type="http://schemas.openxmlformats.org/officeDocument/2006/relationships/ctrlProp" Target="../ctrlProps/ctrlProp296.xml"/><Relationship Id="rId306" Type="http://schemas.openxmlformats.org/officeDocument/2006/relationships/ctrlProp" Target="../ctrlProps/ctrlProp310.xml"/><Relationship Id="rId860" Type="http://schemas.openxmlformats.org/officeDocument/2006/relationships/ctrlProp" Target="../ctrlProps/ctrlProp864.xml"/><Relationship Id="rId958" Type="http://schemas.openxmlformats.org/officeDocument/2006/relationships/ctrlProp" Target="../ctrlProps/ctrlProp962.xml"/><Relationship Id="rId87" Type="http://schemas.openxmlformats.org/officeDocument/2006/relationships/ctrlProp" Target="../ctrlProps/ctrlProp91.xml"/><Relationship Id="rId513" Type="http://schemas.openxmlformats.org/officeDocument/2006/relationships/ctrlProp" Target="../ctrlProps/ctrlProp517.xml"/><Relationship Id="rId597" Type="http://schemas.openxmlformats.org/officeDocument/2006/relationships/ctrlProp" Target="../ctrlProps/ctrlProp601.xml"/><Relationship Id="rId720" Type="http://schemas.openxmlformats.org/officeDocument/2006/relationships/ctrlProp" Target="../ctrlProps/ctrlProp724.xml"/><Relationship Id="rId818" Type="http://schemas.openxmlformats.org/officeDocument/2006/relationships/ctrlProp" Target="../ctrlProps/ctrlProp822.xml"/><Relationship Id="rId152" Type="http://schemas.openxmlformats.org/officeDocument/2006/relationships/ctrlProp" Target="../ctrlProps/ctrlProp156.xml"/><Relationship Id="rId457" Type="http://schemas.openxmlformats.org/officeDocument/2006/relationships/ctrlProp" Target="../ctrlProps/ctrlProp461.xml"/><Relationship Id="rId664" Type="http://schemas.openxmlformats.org/officeDocument/2006/relationships/ctrlProp" Target="../ctrlProps/ctrlProp668.xml"/><Relationship Id="rId871" Type="http://schemas.openxmlformats.org/officeDocument/2006/relationships/ctrlProp" Target="../ctrlProps/ctrlProp875.xml"/><Relationship Id="rId14" Type="http://schemas.openxmlformats.org/officeDocument/2006/relationships/ctrlProp" Target="../ctrlProps/ctrlProp18.xml"/><Relationship Id="rId317" Type="http://schemas.openxmlformats.org/officeDocument/2006/relationships/ctrlProp" Target="../ctrlProps/ctrlProp321.xml"/><Relationship Id="rId524" Type="http://schemas.openxmlformats.org/officeDocument/2006/relationships/ctrlProp" Target="../ctrlProps/ctrlProp528.xml"/><Relationship Id="rId731" Type="http://schemas.openxmlformats.org/officeDocument/2006/relationships/ctrlProp" Target="../ctrlProps/ctrlProp735.xml"/><Relationship Id="rId98" Type="http://schemas.openxmlformats.org/officeDocument/2006/relationships/ctrlProp" Target="../ctrlProps/ctrlProp102.xml"/><Relationship Id="rId163" Type="http://schemas.openxmlformats.org/officeDocument/2006/relationships/ctrlProp" Target="../ctrlProps/ctrlProp167.xml"/><Relationship Id="rId370" Type="http://schemas.openxmlformats.org/officeDocument/2006/relationships/ctrlProp" Target="../ctrlProps/ctrlProp374.xml"/><Relationship Id="rId829" Type="http://schemas.openxmlformats.org/officeDocument/2006/relationships/ctrlProp" Target="../ctrlProps/ctrlProp833.xml"/><Relationship Id="rId230" Type="http://schemas.openxmlformats.org/officeDocument/2006/relationships/ctrlProp" Target="../ctrlProps/ctrlProp234.xml"/><Relationship Id="rId468" Type="http://schemas.openxmlformats.org/officeDocument/2006/relationships/ctrlProp" Target="../ctrlProps/ctrlProp472.xml"/><Relationship Id="rId675" Type="http://schemas.openxmlformats.org/officeDocument/2006/relationships/ctrlProp" Target="../ctrlProps/ctrlProp679.xml"/><Relationship Id="rId882" Type="http://schemas.openxmlformats.org/officeDocument/2006/relationships/ctrlProp" Target="../ctrlProps/ctrlProp886.xml"/><Relationship Id="rId25" Type="http://schemas.openxmlformats.org/officeDocument/2006/relationships/ctrlProp" Target="../ctrlProps/ctrlProp29.xml"/><Relationship Id="rId328" Type="http://schemas.openxmlformats.org/officeDocument/2006/relationships/ctrlProp" Target="../ctrlProps/ctrlProp332.xml"/><Relationship Id="rId535" Type="http://schemas.openxmlformats.org/officeDocument/2006/relationships/ctrlProp" Target="../ctrlProps/ctrlProp539.xml"/><Relationship Id="rId742" Type="http://schemas.openxmlformats.org/officeDocument/2006/relationships/ctrlProp" Target="../ctrlProps/ctrlProp746.xml"/><Relationship Id="rId174" Type="http://schemas.openxmlformats.org/officeDocument/2006/relationships/ctrlProp" Target="../ctrlProps/ctrlProp178.xml"/><Relationship Id="rId381" Type="http://schemas.openxmlformats.org/officeDocument/2006/relationships/ctrlProp" Target="../ctrlProps/ctrlProp385.xml"/><Relationship Id="rId602" Type="http://schemas.openxmlformats.org/officeDocument/2006/relationships/ctrlProp" Target="../ctrlProps/ctrlProp606.xml"/><Relationship Id="rId241" Type="http://schemas.openxmlformats.org/officeDocument/2006/relationships/ctrlProp" Target="../ctrlProps/ctrlProp245.xml"/><Relationship Id="rId479" Type="http://schemas.openxmlformats.org/officeDocument/2006/relationships/ctrlProp" Target="../ctrlProps/ctrlProp483.xml"/><Relationship Id="rId686" Type="http://schemas.openxmlformats.org/officeDocument/2006/relationships/ctrlProp" Target="../ctrlProps/ctrlProp690.xml"/><Relationship Id="rId893" Type="http://schemas.openxmlformats.org/officeDocument/2006/relationships/ctrlProp" Target="../ctrlProps/ctrlProp897.xml"/><Relationship Id="rId907" Type="http://schemas.openxmlformats.org/officeDocument/2006/relationships/ctrlProp" Target="../ctrlProps/ctrlProp911.xml"/><Relationship Id="rId36" Type="http://schemas.openxmlformats.org/officeDocument/2006/relationships/ctrlProp" Target="../ctrlProps/ctrlProp40.xml"/><Relationship Id="rId339" Type="http://schemas.openxmlformats.org/officeDocument/2006/relationships/ctrlProp" Target="../ctrlProps/ctrlProp343.xml"/><Relationship Id="rId546" Type="http://schemas.openxmlformats.org/officeDocument/2006/relationships/ctrlProp" Target="../ctrlProps/ctrlProp550.xml"/><Relationship Id="rId753" Type="http://schemas.openxmlformats.org/officeDocument/2006/relationships/ctrlProp" Target="../ctrlProps/ctrlProp757.xml"/><Relationship Id="rId101" Type="http://schemas.openxmlformats.org/officeDocument/2006/relationships/ctrlProp" Target="../ctrlProps/ctrlProp105.xml"/><Relationship Id="rId185" Type="http://schemas.openxmlformats.org/officeDocument/2006/relationships/ctrlProp" Target="../ctrlProps/ctrlProp189.xml"/><Relationship Id="rId406" Type="http://schemas.openxmlformats.org/officeDocument/2006/relationships/ctrlProp" Target="../ctrlProps/ctrlProp410.xml"/><Relationship Id="rId960" Type="http://schemas.openxmlformats.org/officeDocument/2006/relationships/ctrlProp" Target="../ctrlProps/ctrlProp964.xml"/><Relationship Id="rId392" Type="http://schemas.openxmlformats.org/officeDocument/2006/relationships/ctrlProp" Target="../ctrlProps/ctrlProp396.xml"/><Relationship Id="rId613" Type="http://schemas.openxmlformats.org/officeDocument/2006/relationships/ctrlProp" Target="../ctrlProps/ctrlProp617.xml"/><Relationship Id="rId697" Type="http://schemas.openxmlformats.org/officeDocument/2006/relationships/ctrlProp" Target="../ctrlProps/ctrlProp701.xml"/><Relationship Id="rId820" Type="http://schemas.openxmlformats.org/officeDocument/2006/relationships/ctrlProp" Target="../ctrlProps/ctrlProp824.xml"/><Relationship Id="rId918" Type="http://schemas.openxmlformats.org/officeDocument/2006/relationships/ctrlProp" Target="../ctrlProps/ctrlProp922.xml"/><Relationship Id="rId252" Type="http://schemas.openxmlformats.org/officeDocument/2006/relationships/ctrlProp" Target="../ctrlProps/ctrlProp256.xml"/><Relationship Id="rId47" Type="http://schemas.openxmlformats.org/officeDocument/2006/relationships/ctrlProp" Target="../ctrlProps/ctrlProp51.xml"/><Relationship Id="rId112" Type="http://schemas.openxmlformats.org/officeDocument/2006/relationships/ctrlProp" Target="../ctrlProps/ctrlProp116.xml"/><Relationship Id="rId557" Type="http://schemas.openxmlformats.org/officeDocument/2006/relationships/ctrlProp" Target="../ctrlProps/ctrlProp561.xml"/><Relationship Id="rId764" Type="http://schemas.openxmlformats.org/officeDocument/2006/relationships/ctrlProp" Target="../ctrlProps/ctrlProp768.xml"/><Relationship Id="rId196" Type="http://schemas.openxmlformats.org/officeDocument/2006/relationships/ctrlProp" Target="../ctrlProps/ctrlProp200.xml"/><Relationship Id="rId417" Type="http://schemas.openxmlformats.org/officeDocument/2006/relationships/ctrlProp" Target="../ctrlProps/ctrlProp421.xml"/><Relationship Id="rId624" Type="http://schemas.openxmlformats.org/officeDocument/2006/relationships/ctrlProp" Target="../ctrlProps/ctrlProp628.xml"/><Relationship Id="rId831" Type="http://schemas.openxmlformats.org/officeDocument/2006/relationships/ctrlProp" Target="../ctrlProps/ctrlProp835.xml"/><Relationship Id="rId263" Type="http://schemas.openxmlformats.org/officeDocument/2006/relationships/ctrlProp" Target="../ctrlProps/ctrlProp267.xml"/><Relationship Id="rId470" Type="http://schemas.openxmlformats.org/officeDocument/2006/relationships/ctrlProp" Target="../ctrlProps/ctrlProp474.xml"/><Relationship Id="rId929" Type="http://schemas.openxmlformats.org/officeDocument/2006/relationships/ctrlProp" Target="../ctrlProps/ctrlProp933.xml"/><Relationship Id="rId58" Type="http://schemas.openxmlformats.org/officeDocument/2006/relationships/ctrlProp" Target="../ctrlProps/ctrlProp62.xml"/><Relationship Id="rId123" Type="http://schemas.openxmlformats.org/officeDocument/2006/relationships/ctrlProp" Target="../ctrlProps/ctrlProp127.xml"/><Relationship Id="rId330" Type="http://schemas.openxmlformats.org/officeDocument/2006/relationships/ctrlProp" Target="../ctrlProps/ctrlProp334.xml"/><Relationship Id="rId568" Type="http://schemas.openxmlformats.org/officeDocument/2006/relationships/ctrlProp" Target="../ctrlProps/ctrlProp572.xml"/><Relationship Id="rId775" Type="http://schemas.openxmlformats.org/officeDocument/2006/relationships/ctrlProp" Target="../ctrlProps/ctrlProp779.xml"/><Relationship Id="rId428" Type="http://schemas.openxmlformats.org/officeDocument/2006/relationships/ctrlProp" Target="../ctrlProps/ctrlProp432.xml"/><Relationship Id="rId635" Type="http://schemas.openxmlformats.org/officeDocument/2006/relationships/ctrlProp" Target="../ctrlProps/ctrlProp639.xml"/><Relationship Id="rId842" Type="http://schemas.openxmlformats.org/officeDocument/2006/relationships/ctrlProp" Target="../ctrlProps/ctrlProp846.xml"/><Relationship Id="rId274" Type="http://schemas.openxmlformats.org/officeDocument/2006/relationships/ctrlProp" Target="../ctrlProps/ctrlProp278.xml"/><Relationship Id="rId481" Type="http://schemas.openxmlformats.org/officeDocument/2006/relationships/ctrlProp" Target="../ctrlProps/ctrlProp485.xml"/><Relationship Id="rId702" Type="http://schemas.openxmlformats.org/officeDocument/2006/relationships/ctrlProp" Target="../ctrlProps/ctrlProp706.xml"/><Relationship Id="rId69" Type="http://schemas.openxmlformats.org/officeDocument/2006/relationships/ctrlProp" Target="../ctrlProps/ctrlProp73.xml"/><Relationship Id="rId134" Type="http://schemas.openxmlformats.org/officeDocument/2006/relationships/ctrlProp" Target="../ctrlProps/ctrlProp138.xml"/><Relationship Id="rId579" Type="http://schemas.openxmlformats.org/officeDocument/2006/relationships/ctrlProp" Target="../ctrlProps/ctrlProp583.xml"/><Relationship Id="rId786" Type="http://schemas.openxmlformats.org/officeDocument/2006/relationships/ctrlProp" Target="../ctrlProps/ctrlProp790.xml"/><Relationship Id="rId341" Type="http://schemas.openxmlformats.org/officeDocument/2006/relationships/ctrlProp" Target="../ctrlProps/ctrlProp345.xml"/><Relationship Id="rId439" Type="http://schemas.openxmlformats.org/officeDocument/2006/relationships/ctrlProp" Target="../ctrlProps/ctrlProp443.xml"/><Relationship Id="rId646" Type="http://schemas.openxmlformats.org/officeDocument/2006/relationships/ctrlProp" Target="../ctrlProps/ctrlProp650.xml"/><Relationship Id="rId201" Type="http://schemas.openxmlformats.org/officeDocument/2006/relationships/ctrlProp" Target="../ctrlProps/ctrlProp205.xml"/><Relationship Id="rId285" Type="http://schemas.openxmlformats.org/officeDocument/2006/relationships/ctrlProp" Target="../ctrlProps/ctrlProp289.xml"/><Relationship Id="rId506" Type="http://schemas.openxmlformats.org/officeDocument/2006/relationships/ctrlProp" Target="../ctrlProps/ctrlProp510.xml"/><Relationship Id="rId853" Type="http://schemas.openxmlformats.org/officeDocument/2006/relationships/ctrlProp" Target="../ctrlProps/ctrlProp857.xml"/><Relationship Id="rId492" Type="http://schemas.openxmlformats.org/officeDocument/2006/relationships/ctrlProp" Target="../ctrlProps/ctrlProp496.xml"/><Relationship Id="rId713" Type="http://schemas.openxmlformats.org/officeDocument/2006/relationships/ctrlProp" Target="../ctrlProps/ctrlProp717.xml"/><Relationship Id="rId797" Type="http://schemas.openxmlformats.org/officeDocument/2006/relationships/ctrlProp" Target="../ctrlProps/ctrlProp801.xml"/><Relationship Id="rId920" Type="http://schemas.openxmlformats.org/officeDocument/2006/relationships/ctrlProp" Target="../ctrlProps/ctrlProp924.xml"/><Relationship Id="rId145" Type="http://schemas.openxmlformats.org/officeDocument/2006/relationships/ctrlProp" Target="../ctrlProps/ctrlProp149.xml"/><Relationship Id="rId352" Type="http://schemas.openxmlformats.org/officeDocument/2006/relationships/ctrlProp" Target="../ctrlProps/ctrlProp356.xml"/><Relationship Id="rId212" Type="http://schemas.openxmlformats.org/officeDocument/2006/relationships/ctrlProp" Target="../ctrlProps/ctrlProp216.xml"/><Relationship Id="rId657" Type="http://schemas.openxmlformats.org/officeDocument/2006/relationships/ctrlProp" Target="../ctrlProps/ctrlProp661.xml"/><Relationship Id="rId864" Type="http://schemas.openxmlformats.org/officeDocument/2006/relationships/ctrlProp" Target="../ctrlProps/ctrlProp868.xml"/><Relationship Id="rId296" Type="http://schemas.openxmlformats.org/officeDocument/2006/relationships/ctrlProp" Target="../ctrlProps/ctrlProp300.xml"/><Relationship Id="rId517" Type="http://schemas.openxmlformats.org/officeDocument/2006/relationships/ctrlProp" Target="../ctrlProps/ctrlProp521.xml"/><Relationship Id="rId724" Type="http://schemas.openxmlformats.org/officeDocument/2006/relationships/ctrlProp" Target="../ctrlProps/ctrlProp728.xml"/><Relationship Id="rId931" Type="http://schemas.openxmlformats.org/officeDocument/2006/relationships/ctrlProp" Target="../ctrlProps/ctrlProp935.xml"/><Relationship Id="rId60" Type="http://schemas.openxmlformats.org/officeDocument/2006/relationships/ctrlProp" Target="../ctrlProps/ctrlProp64.xml"/><Relationship Id="rId156" Type="http://schemas.openxmlformats.org/officeDocument/2006/relationships/ctrlProp" Target="../ctrlProps/ctrlProp160.xml"/><Relationship Id="rId363" Type="http://schemas.openxmlformats.org/officeDocument/2006/relationships/ctrlProp" Target="../ctrlProps/ctrlProp367.xml"/><Relationship Id="rId570" Type="http://schemas.openxmlformats.org/officeDocument/2006/relationships/ctrlProp" Target="../ctrlProps/ctrlProp574.xml"/><Relationship Id="rId223" Type="http://schemas.openxmlformats.org/officeDocument/2006/relationships/ctrlProp" Target="../ctrlProps/ctrlProp227.xml"/><Relationship Id="rId430" Type="http://schemas.openxmlformats.org/officeDocument/2006/relationships/ctrlProp" Target="../ctrlProps/ctrlProp434.xml"/><Relationship Id="rId668" Type="http://schemas.openxmlformats.org/officeDocument/2006/relationships/ctrlProp" Target="../ctrlProps/ctrlProp672.xml"/><Relationship Id="rId875" Type="http://schemas.openxmlformats.org/officeDocument/2006/relationships/ctrlProp" Target="../ctrlProps/ctrlProp879.xml"/><Relationship Id="rId18" Type="http://schemas.openxmlformats.org/officeDocument/2006/relationships/ctrlProp" Target="../ctrlProps/ctrlProp22.xml"/><Relationship Id="rId528" Type="http://schemas.openxmlformats.org/officeDocument/2006/relationships/ctrlProp" Target="../ctrlProps/ctrlProp532.xml"/><Relationship Id="rId735" Type="http://schemas.openxmlformats.org/officeDocument/2006/relationships/ctrlProp" Target="../ctrlProps/ctrlProp739.xml"/><Relationship Id="rId942" Type="http://schemas.openxmlformats.org/officeDocument/2006/relationships/ctrlProp" Target="../ctrlProps/ctrlProp946.xml"/><Relationship Id="rId167" Type="http://schemas.openxmlformats.org/officeDocument/2006/relationships/ctrlProp" Target="../ctrlProps/ctrlProp171.xml"/><Relationship Id="rId374" Type="http://schemas.openxmlformats.org/officeDocument/2006/relationships/ctrlProp" Target="../ctrlProps/ctrlProp378.xml"/><Relationship Id="rId581" Type="http://schemas.openxmlformats.org/officeDocument/2006/relationships/ctrlProp" Target="../ctrlProps/ctrlProp585.xml"/><Relationship Id="rId71" Type="http://schemas.openxmlformats.org/officeDocument/2006/relationships/ctrlProp" Target="../ctrlProps/ctrlProp75.xml"/><Relationship Id="rId234" Type="http://schemas.openxmlformats.org/officeDocument/2006/relationships/ctrlProp" Target="../ctrlProps/ctrlProp238.xml"/><Relationship Id="rId679" Type="http://schemas.openxmlformats.org/officeDocument/2006/relationships/ctrlProp" Target="../ctrlProps/ctrlProp683.xml"/><Relationship Id="rId802" Type="http://schemas.openxmlformats.org/officeDocument/2006/relationships/ctrlProp" Target="../ctrlProps/ctrlProp806.xml"/><Relationship Id="rId886" Type="http://schemas.openxmlformats.org/officeDocument/2006/relationships/ctrlProp" Target="../ctrlProps/ctrlProp890.xml"/><Relationship Id="rId2" Type="http://schemas.openxmlformats.org/officeDocument/2006/relationships/drawing" Target="../drawings/drawing3.xml"/><Relationship Id="rId29" Type="http://schemas.openxmlformats.org/officeDocument/2006/relationships/ctrlProp" Target="../ctrlProps/ctrlProp33.xml"/><Relationship Id="rId441" Type="http://schemas.openxmlformats.org/officeDocument/2006/relationships/ctrlProp" Target="../ctrlProps/ctrlProp445.xml"/><Relationship Id="rId539" Type="http://schemas.openxmlformats.org/officeDocument/2006/relationships/ctrlProp" Target="../ctrlProps/ctrlProp543.xml"/><Relationship Id="rId746" Type="http://schemas.openxmlformats.org/officeDocument/2006/relationships/ctrlProp" Target="../ctrlProps/ctrlProp750.xml"/><Relationship Id="rId178" Type="http://schemas.openxmlformats.org/officeDocument/2006/relationships/ctrlProp" Target="../ctrlProps/ctrlProp182.xml"/><Relationship Id="rId301" Type="http://schemas.openxmlformats.org/officeDocument/2006/relationships/ctrlProp" Target="../ctrlProps/ctrlProp305.xml"/><Relationship Id="rId953" Type="http://schemas.openxmlformats.org/officeDocument/2006/relationships/ctrlProp" Target="../ctrlProps/ctrlProp957.xml"/><Relationship Id="rId82" Type="http://schemas.openxmlformats.org/officeDocument/2006/relationships/ctrlProp" Target="../ctrlProps/ctrlProp86.xml"/><Relationship Id="rId385" Type="http://schemas.openxmlformats.org/officeDocument/2006/relationships/ctrlProp" Target="../ctrlProps/ctrlProp389.xml"/><Relationship Id="rId592" Type="http://schemas.openxmlformats.org/officeDocument/2006/relationships/ctrlProp" Target="../ctrlProps/ctrlProp596.xml"/><Relationship Id="rId606" Type="http://schemas.openxmlformats.org/officeDocument/2006/relationships/ctrlProp" Target="../ctrlProps/ctrlProp610.xml"/><Relationship Id="rId813" Type="http://schemas.openxmlformats.org/officeDocument/2006/relationships/ctrlProp" Target="../ctrlProps/ctrlProp817.xml"/><Relationship Id="rId245" Type="http://schemas.openxmlformats.org/officeDocument/2006/relationships/ctrlProp" Target="../ctrlProps/ctrlProp249.xml"/><Relationship Id="rId452" Type="http://schemas.openxmlformats.org/officeDocument/2006/relationships/ctrlProp" Target="../ctrlProps/ctrlProp456.xml"/><Relationship Id="rId897" Type="http://schemas.openxmlformats.org/officeDocument/2006/relationships/ctrlProp" Target="../ctrlProps/ctrlProp901.xml"/><Relationship Id="rId105" Type="http://schemas.openxmlformats.org/officeDocument/2006/relationships/ctrlProp" Target="../ctrlProps/ctrlProp109.xml"/><Relationship Id="rId312" Type="http://schemas.openxmlformats.org/officeDocument/2006/relationships/ctrlProp" Target="../ctrlProps/ctrlProp316.xml"/><Relationship Id="rId757" Type="http://schemas.openxmlformats.org/officeDocument/2006/relationships/ctrlProp" Target="../ctrlProps/ctrlProp761.xml"/><Relationship Id="rId93" Type="http://schemas.openxmlformats.org/officeDocument/2006/relationships/ctrlProp" Target="../ctrlProps/ctrlProp97.xml"/><Relationship Id="rId189" Type="http://schemas.openxmlformats.org/officeDocument/2006/relationships/ctrlProp" Target="../ctrlProps/ctrlProp193.xml"/><Relationship Id="rId396" Type="http://schemas.openxmlformats.org/officeDocument/2006/relationships/ctrlProp" Target="../ctrlProps/ctrlProp400.xml"/><Relationship Id="rId617" Type="http://schemas.openxmlformats.org/officeDocument/2006/relationships/ctrlProp" Target="../ctrlProps/ctrlProp621.xml"/><Relationship Id="rId824" Type="http://schemas.openxmlformats.org/officeDocument/2006/relationships/ctrlProp" Target="../ctrlProps/ctrlProp828.xml"/><Relationship Id="rId256" Type="http://schemas.openxmlformats.org/officeDocument/2006/relationships/ctrlProp" Target="../ctrlProps/ctrlProp260.xml"/><Relationship Id="rId463" Type="http://schemas.openxmlformats.org/officeDocument/2006/relationships/ctrlProp" Target="../ctrlProps/ctrlProp467.xml"/><Relationship Id="rId670" Type="http://schemas.openxmlformats.org/officeDocument/2006/relationships/ctrlProp" Target="../ctrlProps/ctrlProp674.xml"/><Relationship Id="rId116" Type="http://schemas.openxmlformats.org/officeDocument/2006/relationships/ctrlProp" Target="../ctrlProps/ctrlProp120.xml"/><Relationship Id="rId323" Type="http://schemas.openxmlformats.org/officeDocument/2006/relationships/ctrlProp" Target="../ctrlProps/ctrlProp327.xml"/><Relationship Id="rId530" Type="http://schemas.openxmlformats.org/officeDocument/2006/relationships/ctrlProp" Target="../ctrlProps/ctrlProp534.xml"/><Relationship Id="rId768" Type="http://schemas.openxmlformats.org/officeDocument/2006/relationships/ctrlProp" Target="../ctrlProps/ctrlProp772.xml"/><Relationship Id="rId20" Type="http://schemas.openxmlformats.org/officeDocument/2006/relationships/ctrlProp" Target="../ctrlProps/ctrlProp24.xml"/><Relationship Id="rId628" Type="http://schemas.openxmlformats.org/officeDocument/2006/relationships/ctrlProp" Target="../ctrlProps/ctrlProp632.xml"/><Relationship Id="rId835" Type="http://schemas.openxmlformats.org/officeDocument/2006/relationships/ctrlProp" Target="../ctrlProps/ctrlProp839.xml"/><Relationship Id="rId267" Type="http://schemas.openxmlformats.org/officeDocument/2006/relationships/ctrlProp" Target="../ctrlProps/ctrlProp271.xml"/><Relationship Id="rId474" Type="http://schemas.openxmlformats.org/officeDocument/2006/relationships/ctrlProp" Target="../ctrlProps/ctrlProp478.xml"/><Relationship Id="rId127" Type="http://schemas.openxmlformats.org/officeDocument/2006/relationships/ctrlProp" Target="../ctrlProps/ctrlProp131.xml"/><Relationship Id="rId681" Type="http://schemas.openxmlformats.org/officeDocument/2006/relationships/ctrlProp" Target="../ctrlProps/ctrlProp685.xml"/><Relationship Id="rId779" Type="http://schemas.openxmlformats.org/officeDocument/2006/relationships/ctrlProp" Target="../ctrlProps/ctrlProp783.xml"/><Relationship Id="rId902" Type="http://schemas.openxmlformats.org/officeDocument/2006/relationships/ctrlProp" Target="../ctrlProps/ctrlProp906.xml"/><Relationship Id="rId31" Type="http://schemas.openxmlformats.org/officeDocument/2006/relationships/ctrlProp" Target="../ctrlProps/ctrlProp35.xml"/><Relationship Id="rId334" Type="http://schemas.openxmlformats.org/officeDocument/2006/relationships/ctrlProp" Target="../ctrlProps/ctrlProp338.xml"/><Relationship Id="rId541" Type="http://schemas.openxmlformats.org/officeDocument/2006/relationships/ctrlProp" Target="../ctrlProps/ctrlProp545.xml"/><Relationship Id="rId639" Type="http://schemas.openxmlformats.org/officeDocument/2006/relationships/ctrlProp" Target="../ctrlProps/ctrlProp643.xml"/><Relationship Id="rId180" Type="http://schemas.openxmlformats.org/officeDocument/2006/relationships/ctrlProp" Target="../ctrlProps/ctrlProp184.xml"/><Relationship Id="rId278" Type="http://schemas.openxmlformats.org/officeDocument/2006/relationships/ctrlProp" Target="../ctrlProps/ctrlProp282.xml"/><Relationship Id="rId401" Type="http://schemas.openxmlformats.org/officeDocument/2006/relationships/ctrlProp" Target="../ctrlProps/ctrlProp405.xml"/><Relationship Id="rId846" Type="http://schemas.openxmlformats.org/officeDocument/2006/relationships/ctrlProp" Target="../ctrlProps/ctrlProp850.xml"/><Relationship Id="rId485" Type="http://schemas.openxmlformats.org/officeDocument/2006/relationships/ctrlProp" Target="../ctrlProps/ctrlProp489.xml"/><Relationship Id="rId692" Type="http://schemas.openxmlformats.org/officeDocument/2006/relationships/ctrlProp" Target="../ctrlProps/ctrlProp696.xml"/><Relationship Id="rId706" Type="http://schemas.openxmlformats.org/officeDocument/2006/relationships/ctrlProp" Target="../ctrlProps/ctrlProp710.xml"/><Relationship Id="rId913" Type="http://schemas.openxmlformats.org/officeDocument/2006/relationships/ctrlProp" Target="../ctrlProps/ctrlProp917.xml"/><Relationship Id="rId42" Type="http://schemas.openxmlformats.org/officeDocument/2006/relationships/ctrlProp" Target="../ctrlProps/ctrlProp46.xml"/><Relationship Id="rId138" Type="http://schemas.openxmlformats.org/officeDocument/2006/relationships/ctrlProp" Target="../ctrlProps/ctrlProp142.xml"/><Relationship Id="rId345" Type="http://schemas.openxmlformats.org/officeDocument/2006/relationships/ctrlProp" Target="../ctrlProps/ctrlProp349.xml"/><Relationship Id="rId552" Type="http://schemas.openxmlformats.org/officeDocument/2006/relationships/ctrlProp" Target="../ctrlProps/ctrlProp556.xml"/><Relationship Id="rId191" Type="http://schemas.openxmlformats.org/officeDocument/2006/relationships/ctrlProp" Target="../ctrlProps/ctrlProp195.xml"/><Relationship Id="rId205" Type="http://schemas.openxmlformats.org/officeDocument/2006/relationships/ctrlProp" Target="../ctrlProps/ctrlProp209.xml"/><Relationship Id="rId412" Type="http://schemas.openxmlformats.org/officeDocument/2006/relationships/ctrlProp" Target="../ctrlProps/ctrlProp416.xml"/><Relationship Id="rId857" Type="http://schemas.openxmlformats.org/officeDocument/2006/relationships/ctrlProp" Target="../ctrlProps/ctrlProp861.xml"/><Relationship Id="rId289" Type="http://schemas.openxmlformats.org/officeDocument/2006/relationships/ctrlProp" Target="../ctrlProps/ctrlProp293.xml"/><Relationship Id="rId496" Type="http://schemas.openxmlformats.org/officeDocument/2006/relationships/ctrlProp" Target="../ctrlProps/ctrlProp500.xml"/><Relationship Id="rId717" Type="http://schemas.openxmlformats.org/officeDocument/2006/relationships/ctrlProp" Target="../ctrlProps/ctrlProp721.xml"/><Relationship Id="rId924" Type="http://schemas.openxmlformats.org/officeDocument/2006/relationships/ctrlProp" Target="../ctrlProps/ctrlProp928.xml"/><Relationship Id="rId53" Type="http://schemas.openxmlformats.org/officeDocument/2006/relationships/ctrlProp" Target="../ctrlProps/ctrlProp57.xml"/><Relationship Id="rId149" Type="http://schemas.openxmlformats.org/officeDocument/2006/relationships/ctrlProp" Target="../ctrlProps/ctrlProp153.xml"/><Relationship Id="rId356" Type="http://schemas.openxmlformats.org/officeDocument/2006/relationships/ctrlProp" Target="../ctrlProps/ctrlProp360.xml"/><Relationship Id="rId563" Type="http://schemas.openxmlformats.org/officeDocument/2006/relationships/ctrlProp" Target="../ctrlProps/ctrlProp567.xml"/><Relationship Id="rId770" Type="http://schemas.openxmlformats.org/officeDocument/2006/relationships/ctrlProp" Target="../ctrlProps/ctrlProp774.xml"/><Relationship Id="rId216" Type="http://schemas.openxmlformats.org/officeDocument/2006/relationships/ctrlProp" Target="../ctrlProps/ctrlProp220.xml"/><Relationship Id="rId423" Type="http://schemas.openxmlformats.org/officeDocument/2006/relationships/ctrlProp" Target="../ctrlProps/ctrlProp427.xml"/><Relationship Id="rId868" Type="http://schemas.openxmlformats.org/officeDocument/2006/relationships/ctrlProp" Target="../ctrlProps/ctrlProp872.xml"/><Relationship Id="rId630" Type="http://schemas.openxmlformats.org/officeDocument/2006/relationships/ctrlProp" Target="../ctrlProps/ctrlProp634.xml"/><Relationship Id="rId728" Type="http://schemas.openxmlformats.org/officeDocument/2006/relationships/ctrlProp" Target="../ctrlProps/ctrlProp732.xml"/><Relationship Id="rId935" Type="http://schemas.openxmlformats.org/officeDocument/2006/relationships/ctrlProp" Target="../ctrlProps/ctrlProp939.xml"/><Relationship Id="rId64" Type="http://schemas.openxmlformats.org/officeDocument/2006/relationships/ctrlProp" Target="../ctrlProps/ctrlProp68.xml"/><Relationship Id="rId367" Type="http://schemas.openxmlformats.org/officeDocument/2006/relationships/ctrlProp" Target="../ctrlProps/ctrlProp371.xml"/><Relationship Id="rId574" Type="http://schemas.openxmlformats.org/officeDocument/2006/relationships/ctrlProp" Target="../ctrlProps/ctrlProp578.xml"/><Relationship Id="rId227" Type="http://schemas.openxmlformats.org/officeDocument/2006/relationships/ctrlProp" Target="../ctrlProps/ctrlProp231.xml"/><Relationship Id="rId781" Type="http://schemas.openxmlformats.org/officeDocument/2006/relationships/ctrlProp" Target="../ctrlProps/ctrlProp785.xml"/><Relationship Id="rId879" Type="http://schemas.openxmlformats.org/officeDocument/2006/relationships/ctrlProp" Target="../ctrlProps/ctrlProp883.xml"/><Relationship Id="rId434" Type="http://schemas.openxmlformats.org/officeDocument/2006/relationships/ctrlProp" Target="../ctrlProps/ctrlProp438.xml"/><Relationship Id="rId641" Type="http://schemas.openxmlformats.org/officeDocument/2006/relationships/ctrlProp" Target="../ctrlProps/ctrlProp645.xml"/><Relationship Id="rId739" Type="http://schemas.openxmlformats.org/officeDocument/2006/relationships/ctrlProp" Target="../ctrlProps/ctrlProp743.xml"/><Relationship Id="rId280" Type="http://schemas.openxmlformats.org/officeDocument/2006/relationships/ctrlProp" Target="../ctrlProps/ctrlProp284.xml"/><Relationship Id="rId501" Type="http://schemas.openxmlformats.org/officeDocument/2006/relationships/ctrlProp" Target="../ctrlProps/ctrlProp505.xml"/><Relationship Id="rId946" Type="http://schemas.openxmlformats.org/officeDocument/2006/relationships/ctrlProp" Target="../ctrlProps/ctrlProp950.xml"/><Relationship Id="rId75" Type="http://schemas.openxmlformats.org/officeDocument/2006/relationships/ctrlProp" Target="../ctrlProps/ctrlProp79.xml"/><Relationship Id="rId140" Type="http://schemas.openxmlformats.org/officeDocument/2006/relationships/ctrlProp" Target="../ctrlProps/ctrlProp144.xml"/><Relationship Id="rId378" Type="http://schemas.openxmlformats.org/officeDocument/2006/relationships/ctrlProp" Target="../ctrlProps/ctrlProp382.xml"/><Relationship Id="rId585" Type="http://schemas.openxmlformats.org/officeDocument/2006/relationships/ctrlProp" Target="../ctrlProps/ctrlProp589.xml"/><Relationship Id="rId792" Type="http://schemas.openxmlformats.org/officeDocument/2006/relationships/ctrlProp" Target="../ctrlProps/ctrlProp796.xml"/><Relationship Id="rId806" Type="http://schemas.openxmlformats.org/officeDocument/2006/relationships/ctrlProp" Target="../ctrlProps/ctrlProp810.xml"/><Relationship Id="rId6" Type="http://schemas.openxmlformats.org/officeDocument/2006/relationships/ctrlProp" Target="../ctrlProps/ctrlProp10.xml"/><Relationship Id="rId238" Type="http://schemas.openxmlformats.org/officeDocument/2006/relationships/ctrlProp" Target="../ctrlProps/ctrlProp242.xml"/><Relationship Id="rId445" Type="http://schemas.openxmlformats.org/officeDocument/2006/relationships/ctrlProp" Target="../ctrlProps/ctrlProp449.xml"/><Relationship Id="rId652" Type="http://schemas.openxmlformats.org/officeDocument/2006/relationships/ctrlProp" Target="../ctrlProps/ctrlProp656.xml"/><Relationship Id="rId291" Type="http://schemas.openxmlformats.org/officeDocument/2006/relationships/ctrlProp" Target="../ctrlProps/ctrlProp295.xml"/><Relationship Id="rId305" Type="http://schemas.openxmlformats.org/officeDocument/2006/relationships/ctrlProp" Target="../ctrlProps/ctrlProp309.xml"/><Relationship Id="rId512" Type="http://schemas.openxmlformats.org/officeDocument/2006/relationships/ctrlProp" Target="../ctrlProps/ctrlProp516.xml"/><Relationship Id="rId957" Type="http://schemas.openxmlformats.org/officeDocument/2006/relationships/ctrlProp" Target="../ctrlProps/ctrlProp961.xml"/><Relationship Id="rId86" Type="http://schemas.openxmlformats.org/officeDocument/2006/relationships/ctrlProp" Target="../ctrlProps/ctrlProp90.xml"/><Relationship Id="rId151" Type="http://schemas.openxmlformats.org/officeDocument/2006/relationships/ctrlProp" Target="../ctrlProps/ctrlProp155.xml"/><Relationship Id="rId389" Type="http://schemas.openxmlformats.org/officeDocument/2006/relationships/ctrlProp" Target="../ctrlProps/ctrlProp393.xml"/><Relationship Id="rId596" Type="http://schemas.openxmlformats.org/officeDocument/2006/relationships/ctrlProp" Target="../ctrlProps/ctrlProp600.xml"/><Relationship Id="rId817" Type="http://schemas.openxmlformats.org/officeDocument/2006/relationships/ctrlProp" Target="../ctrlProps/ctrlProp821.xml"/><Relationship Id="rId249" Type="http://schemas.openxmlformats.org/officeDocument/2006/relationships/ctrlProp" Target="../ctrlProps/ctrlProp253.xml"/><Relationship Id="rId456" Type="http://schemas.openxmlformats.org/officeDocument/2006/relationships/ctrlProp" Target="../ctrlProps/ctrlProp460.xml"/><Relationship Id="rId663" Type="http://schemas.openxmlformats.org/officeDocument/2006/relationships/ctrlProp" Target="../ctrlProps/ctrlProp667.xml"/><Relationship Id="rId870" Type="http://schemas.openxmlformats.org/officeDocument/2006/relationships/ctrlProp" Target="../ctrlProps/ctrlProp874.xml"/><Relationship Id="rId13" Type="http://schemas.openxmlformats.org/officeDocument/2006/relationships/ctrlProp" Target="../ctrlProps/ctrlProp17.xml"/><Relationship Id="rId109" Type="http://schemas.openxmlformats.org/officeDocument/2006/relationships/ctrlProp" Target="../ctrlProps/ctrlProp113.xml"/><Relationship Id="rId316" Type="http://schemas.openxmlformats.org/officeDocument/2006/relationships/ctrlProp" Target="../ctrlProps/ctrlProp320.xml"/><Relationship Id="rId523" Type="http://schemas.openxmlformats.org/officeDocument/2006/relationships/ctrlProp" Target="../ctrlProps/ctrlProp527.xml"/><Relationship Id="rId97" Type="http://schemas.openxmlformats.org/officeDocument/2006/relationships/ctrlProp" Target="../ctrlProps/ctrlProp101.xml"/><Relationship Id="rId730" Type="http://schemas.openxmlformats.org/officeDocument/2006/relationships/ctrlProp" Target="../ctrlProps/ctrlProp734.xml"/><Relationship Id="rId828" Type="http://schemas.openxmlformats.org/officeDocument/2006/relationships/ctrlProp" Target="../ctrlProps/ctrlProp832.xml"/><Relationship Id="rId162" Type="http://schemas.openxmlformats.org/officeDocument/2006/relationships/ctrlProp" Target="../ctrlProps/ctrlProp166.xml"/><Relationship Id="rId467" Type="http://schemas.openxmlformats.org/officeDocument/2006/relationships/ctrlProp" Target="../ctrlProps/ctrlProp471.xml"/><Relationship Id="rId674" Type="http://schemas.openxmlformats.org/officeDocument/2006/relationships/ctrlProp" Target="../ctrlProps/ctrlProp678.xml"/><Relationship Id="rId881" Type="http://schemas.openxmlformats.org/officeDocument/2006/relationships/ctrlProp" Target="../ctrlProps/ctrlProp885.xml"/><Relationship Id="rId24" Type="http://schemas.openxmlformats.org/officeDocument/2006/relationships/ctrlProp" Target="../ctrlProps/ctrlProp28.xml"/><Relationship Id="rId327" Type="http://schemas.openxmlformats.org/officeDocument/2006/relationships/ctrlProp" Target="../ctrlProps/ctrlProp331.xml"/><Relationship Id="rId534" Type="http://schemas.openxmlformats.org/officeDocument/2006/relationships/ctrlProp" Target="../ctrlProps/ctrlProp538.xml"/><Relationship Id="rId741" Type="http://schemas.openxmlformats.org/officeDocument/2006/relationships/ctrlProp" Target="../ctrlProps/ctrlProp745.xml"/><Relationship Id="rId839" Type="http://schemas.openxmlformats.org/officeDocument/2006/relationships/ctrlProp" Target="../ctrlProps/ctrlProp843.xml"/><Relationship Id="rId173" Type="http://schemas.openxmlformats.org/officeDocument/2006/relationships/ctrlProp" Target="../ctrlProps/ctrlProp177.xml"/><Relationship Id="rId380" Type="http://schemas.openxmlformats.org/officeDocument/2006/relationships/ctrlProp" Target="../ctrlProps/ctrlProp384.xml"/><Relationship Id="rId601" Type="http://schemas.openxmlformats.org/officeDocument/2006/relationships/ctrlProp" Target="../ctrlProps/ctrlProp605.xml"/><Relationship Id="rId240" Type="http://schemas.openxmlformats.org/officeDocument/2006/relationships/ctrlProp" Target="../ctrlProps/ctrlProp244.xml"/><Relationship Id="rId478" Type="http://schemas.openxmlformats.org/officeDocument/2006/relationships/ctrlProp" Target="../ctrlProps/ctrlProp482.xml"/><Relationship Id="rId685" Type="http://schemas.openxmlformats.org/officeDocument/2006/relationships/ctrlProp" Target="../ctrlProps/ctrlProp689.xml"/><Relationship Id="rId892" Type="http://schemas.openxmlformats.org/officeDocument/2006/relationships/ctrlProp" Target="../ctrlProps/ctrlProp896.xml"/><Relationship Id="rId906" Type="http://schemas.openxmlformats.org/officeDocument/2006/relationships/ctrlProp" Target="../ctrlProps/ctrlProp910.xml"/><Relationship Id="rId35" Type="http://schemas.openxmlformats.org/officeDocument/2006/relationships/ctrlProp" Target="../ctrlProps/ctrlProp39.xml"/><Relationship Id="rId100" Type="http://schemas.openxmlformats.org/officeDocument/2006/relationships/ctrlProp" Target="../ctrlProps/ctrlProp104.xml"/><Relationship Id="rId338" Type="http://schemas.openxmlformats.org/officeDocument/2006/relationships/ctrlProp" Target="../ctrlProps/ctrlProp342.xml"/><Relationship Id="rId545" Type="http://schemas.openxmlformats.org/officeDocument/2006/relationships/ctrlProp" Target="../ctrlProps/ctrlProp549.xml"/><Relationship Id="rId752" Type="http://schemas.openxmlformats.org/officeDocument/2006/relationships/ctrlProp" Target="../ctrlProps/ctrlProp756.xml"/><Relationship Id="rId184" Type="http://schemas.openxmlformats.org/officeDocument/2006/relationships/ctrlProp" Target="../ctrlProps/ctrlProp188.xml"/><Relationship Id="rId391" Type="http://schemas.openxmlformats.org/officeDocument/2006/relationships/ctrlProp" Target="../ctrlProps/ctrlProp395.xml"/><Relationship Id="rId405" Type="http://schemas.openxmlformats.org/officeDocument/2006/relationships/ctrlProp" Target="../ctrlProps/ctrlProp409.xml"/><Relationship Id="rId612" Type="http://schemas.openxmlformats.org/officeDocument/2006/relationships/ctrlProp" Target="../ctrlProps/ctrlProp616.xml"/><Relationship Id="rId251" Type="http://schemas.openxmlformats.org/officeDocument/2006/relationships/ctrlProp" Target="../ctrlProps/ctrlProp255.xml"/><Relationship Id="rId489" Type="http://schemas.openxmlformats.org/officeDocument/2006/relationships/ctrlProp" Target="../ctrlProps/ctrlProp493.xml"/><Relationship Id="rId696" Type="http://schemas.openxmlformats.org/officeDocument/2006/relationships/ctrlProp" Target="../ctrlProps/ctrlProp700.xml"/><Relationship Id="rId917" Type="http://schemas.openxmlformats.org/officeDocument/2006/relationships/ctrlProp" Target="../ctrlProps/ctrlProp921.xml"/><Relationship Id="rId46" Type="http://schemas.openxmlformats.org/officeDocument/2006/relationships/ctrlProp" Target="../ctrlProps/ctrlProp50.xml"/><Relationship Id="rId349" Type="http://schemas.openxmlformats.org/officeDocument/2006/relationships/ctrlProp" Target="../ctrlProps/ctrlProp353.xml"/><Relationship Id="rId556" Type="http://schemas.openxmlformats.org/officeDocument/2006/relationships/ctrlProp" Target="../ctrlProps/ctrlProp560.xml"/><Relationship Id="rId763" Type="http://schemas.openxmlformats.org/officeDocument/2006/relationships/ctrlProp" Target="../ctrlProps/ctrlProp767.xml"/><Relationship Id="rId111" Type="http://schemas.openxmlformats.org/officeDocument/2006/relationships/ctrlProp" Target="../ctrlProps/ctrlProp115.xml"/><Relationship Id="rId195" Type="http://schemas.openxmlformats.org/officeDocument/2006/relationships/ctrlProp" Target="../ctrlProps/ctrlProp199.xml"/><Relationship Id="rId209" Type="http://schemas.openxmlformats.org/officeDocument/2006/relationships/ctrlProp" Target="../ctrlProps/ctrlProp213.xml"/><Relationship Id="rId416" Type="http://schemas.openxmlformats.org/officeDocument/2006/relationships/ctrlProp" Target="../ctrlProps/ctrlProp420.xml"/><Relationship Id="rId623" Type="http://schemas.openxmlformats.org/officeDocument/2006/relationships/ctrlProp" Target="../ctrlProps/ctrlProp627.xml"/><Relationship Id="rId830" Type="http://schemas.openxmlformats.org/officeDocument/2006/relationships/ctrlProp" Target="../ctrlProps/ctrlProp834.xml"/><Relationship Id="rId928" Type="http://schemas.openxmlformats.org/officeDocument/2006/relationships/ctrlProp" Target="../ctrlProps/ctrlProp932.xml"/><Relationship Id="rId57" Type="http://schemas.openxmlformats.org/officeDocument/2006/relationships/ctrlProp" Target="../ctrlProps/ctrlProp61.xml"/><Relationship Id="rId262" Type="http://schemas.openxmlformats.org/officeDocument/2006/relationships/ctrlProp" Target="../ctrlProps/ctrlProp266.xml"/><Relationship Id="rId567" Type="http://schemas.openxmlformats.org/officeDocument/2006/relationships/ctrlProp" Target="../ctrlProps/ctrlProp571.xml"/><Relationship Id="rId122" Type="http://schemas.openxmlformats.org/officeDocument/2006/relationships/ctrlProp" Target="../ctrlProps/ctrlProp126.xml"/><Relationship Id="rId774" Type="http://schemas.openxmlformats.org/officeDocument/2006/relationships/ctrlProp" Target="../ctrlProps/ctrlProp778.xml"/><Relationship Id="rId427" Type="http://schemas.openxmlformats.org/officeDocument/2006/relationships/ctrlProp" Target="../ctrlProps/ctrlProp431.xml"/><Relationship Id="rId634" Type="http://schemas.openxmlformats.org/officeDocument/2006/relationships/ctrlProp" Target="../ctrlProps/ctrlProp638.xml"/><Relationship Id="rId841" Type="http://schemas.openxmlformats.org/officeDocument/2006/relationships/ctrlProp" Target="../ctrlProps/ctrlProp845.xml"/><Relationship Id="rId273" Type="http://schemas.openxmlformats.org/officeDocument/2006/relationships/ctrlProp" Target="../ctrlProps/ctrlProp277.xml"/><Relationship Id="rId480" Type="http://schemas.openxmlformats.org/officeDocument/2006/relationships/ctrlProp" Target="../ctrlProps/ctrlProp484.xml"/><Relationship Id="rId701" Type="http://schemas.openxmlformats.org/officeDocument/2006/relationships/ctrlProp" Target="../ctrlProps/ctrlProp705.xml"/><Relationship Id="rId939" Type="http://schemas.openxmlformats.org/officeDocument/2006/relationships/ctrlProp" Target="../ctrlProps/ctrlProp943.xml"/><Relationship Id="rId68" Type="http://schemas.openxmlformats.org/officeDocument/2006/relationships/ctrlProp" Target="../ctrlProps/ctrlProp72.xml"/><Relationship Id="rId133" Type="http://schemas.openxmlformats.org/officeDocument/2006/relationships/ctrlProp" Target="../ctrlProps/ctrlProp137.xml"/><Relationship Id="rId340" Type="http://schemas.openxmlformats.org/officeDocument/2006/relationships/ctrlProp" Target="../ctrlProps/ctrlProp344.xml"/><Relationship Id="rId578" Type="http://schemas.openxmlformats.org/officeDocument/2006/relationships/ctrlProp" Target="../ctrlProps/ctrlProp582.xml"/><Relationship Id="rId785" Type="http://schemas.openxmlformats.org/officeDocument/2006/relationships/ctrlProp" Target="../ctrlProps/ctrlProp789.xml"/><Relationship Id="rId200" Type="http://schemas.openxmlformats.org/officeDocument/2006/relationships/ctrlProp" Target="../ctrlProps/ctrlProp204.xml"/><Relationship Id="rId438" Type="http://schemas.openxmlformats.org/officeDocument/2006/relationships/ctrlProp" Target="../ctrlProps/ctrlProp442.xml"/><Relationship Id="rId645" Type="http://schemas.openxmlformats.org/officeDocument/2006/relationships/ctrlProp" Target="../ctrlProps/ctrlProp649.xml"/><Relationship Id="rId852" Type="http://schemas.openxmlformats.org/officeDocument/2006/relationships/ctrlProp" Target="../ctrlProps/ctrlProp856.xml"/><Relationship Id="rId284" Type="http://schemas.openxmlformats.org/officeDocument/2006/relationships/ctrlProp" Target="../ctrlProps/ctrlProp288.xml"/><Relationship Id="rId491" Type="http://schemas.openxmlformats.org/officeDocument/2006/relationships/ctrlProp" Target="../ctrlProps/ctrlProp495.xml"/><Relationship Id="rId505" Type="http://schemas.openxmlformats.org/officeDocument/2006/relationships/ctrlProp" Target="../ctrlProps/ctrlProp509.xml"/><Relationship Id="rId712" Type="http://schemas.openxmlformats.org/officeDocument/2006/relationships/ctrlProp" Target="../ctrlProps/ctrlProp716.xml"/><Relationship Id="rId79" Type="http://schemas.openxmlformats.org/officeDocument/2006/relationships/ctrlProp" Target="../ctrlProps/ctrlProp83.xml"/><Relationship Id="rId144" Type="http://schemas.openxmlformats.org/officeDocument/2006/relationships/ctrlProp" Target="../ctrlProps/ctrlProp148.xml"/><Relationship Id="rId589" Type="http://schemas.openxmlformats.org/officeDocument/2006/relationships/ctrlProp" Target="../ctrlProps/ctrlProp593.xml"/><Relationship Id="rId796" Type="http://schemas.openxmlformats.org/officeDocument/2006/relationships/ctrlProp" Target="../ctrlProps/ctrlProp800.xml"/><Relationship Id="rId351" Type="http://schemas.openxmlformats.org/officeDocument/2006/relationships/ctrlProp" Target="../ctrlProps/ctrlProp355.xml"/><Relationship Id="rId449" Type="http://schemas.openxmlformats.org/officeDocument/2006/relationships/ctrlProp" Target="../ctrlProps/ctrlProp453.xml"/><Relationship Id="rId656" Type="http://schemas.openxmlformats.org/officeDocument/2006/relationships/ctrlProp" Target="../ctrlProps/ctrlProp660.xml"/><Relationship Id="rId863" Type="http://schemas.openxmlformats.org/officeDocument/2006/relationships/ctrlProp" Target="../ctrlProps/ctrlProp867.xml"/><Relationship Id="rId211" Type="http://schemas.openxmlformats.org/officeDocument/2006/relationships/ctrlProp" Target="../ctrlProps/ctrlProp215.xml"/><Relationship Id="rId295" Type="http://schemas.openxmlformats.org/officeDocument/2006/relationships/ctrlProp" Target="../ctrlProps/ctrlProp299.xml"/><Relationship Id="rId309" Type="http://schemas.openxmlformats.org/officeDocument/2006/relationships/ctrlProp" Target="../ctrlProps/ctrlProp313.xml"/><Relationship Id="rId516" Type="http://schemas.openxmlformats.org/officeDocument/2006/relationships/ctrlProp" Target="../ctrlProps/ctrlProp520.xml"/><Relationship Id="rId723" Type="http://schemas.openxmlformats.org/officeDocument/2006/relationships/ctrlProp" Target="../ctrlProps/ctrlProp727.xml"/><Relationship Id="rId930" Type="http://schemas.openxmlformats.org/officeDocument/2006/relationships/ctrlProp" Target="../ctrlProps/ctrlProp934.xml"/><Relationship Id="rId155" Type="http://schemas.openxmlformats.org/officeDocument/2006/relationships/ctrlProp" Target="../ctrlProps/ctrlProp159.xml"/><Relationship Id="rId362" Type="http://schemas.openxmlformats.org/officeDocument/2006/relationships/ctrlProp" Target="../ctrlProps/ctrlProp366.xml"/><Relationship Id="rId222" Type="http://schemas.openxmlformats.org/officeDocument/2006/relationships/ctrlProp" Target="../ctrlProps/ctrlProp226.xml"/><Relationship Id="rId667" Type="http://schemas.openxmlformats.org/officeDocument/2006/relationships/ctrlProp" Target="../ctrlProps/ctrlProp671.xml"/><Relationship Id="rId874" Type="http://schemas.openxmlformats.org/officeDocument/2006/relationships/ctrlProp" Target="../ctrlProps/ctrlProp878.xml"/><Relationship Id="rId17" Type="http://schemas.openxmlformats.org/officeDocument/2006/relationships/ctrlProp" Target="../ctrlProps/ctrlProp21.xml"/><Relationship Id="rId527" Type="http://schemas.openxmlformats.org/officeDocument/2006/relationships/ctrlProp" Target="../ctrlProps/ctrlProp531.xml"/><Relationship Id="rId734" Type="http://schemas.openxmlformats.org/officeDocument/2006/relationships/ctrlProp" Target="../ctrlProps/ctrlProp738.xml"/><Relationship Id="rId941" Type="http://schemas.openxmlformats.org/officeDocument/2006/relationships/ctrlProp" Target="../ctrlProps/ctrlProp945.xml"/><Relationship Id="rId70" Type="http://schemas.openxmlformats.org/officeDocument/2006/relationships/ctrlProp" Target="../ctrlProps/ctrlProp74.xml"/><Relationship Id="rId166" Type="http://schemas.openxmlformats.org/officeDocument/2006/relationships/ctrlProp" Target="../ctrlProps/ctrlProp170.xml"/><Relationship Id="rId373" Type="http://schemas.openxmlformats.org/officeDocument/2006/relationships/ctrlProp" Target="../ctrlProps/ctrlProp377.xml"/><Relationship Id="rId580" Type="http://schemas.openxmlformats.org/officeDocument/2006/relationships/ctrlProp" Target="../ctrlProps/ctrlProp584.xml"/><Relationship Id="rId801" Type="http://schemas.openxmlformats.org/officeDocument/2006/relationships/ctrlProp" Target="../ctrlProps/ctrlProp805.xml"/><Relationship Id="rId1" Type="http://schemas.openxmlformats.org/officeDocument/2006/relationships/printerSettings" Target="../printerSettings/printerSettings9.bin"/><Relationship Id="rId233" Type="http://schemas.openxmlformats.org/officeDocument/2006/relationships/ctrlProp" Target="../ctrlProps/ctrlProp237.xml"/><Relationship Id="rId440" Type="http://schemas.openxmlformats.org/officeDocument/2006/relationships/ctrlProp" Target="../ctrlProps/ctrlProp444.xml"/><Relationship Id="rId678" Type="http://schemas.openxmlformats.org/officeDocument/2006/relationships/ctrlProp" Target="../ctrlProps/ctrlProp682.xml"/><Relationship Id="rId885" Type="http://schemas.openxmlformats.org/officeDocument/2006/relationships/ctrlProp" Target="../ctrlProps/ctrlProp889.xml"/><Relationship Id="rId28" Type="http://schemas.openxmlformats.org/officeDocument/2006/relationships/ctrlProp" Target="../ctrlProps/ctrlProp32.xml"/><Relationship Id="rId300" Type="http://schemas.openxmlformats.org/officeDocument/2006/relationships/ctrlProp" Target="../ctrlProps/ctrlProp304.xml"/><Relationship Id="rId538" Type="http://schemas.openxmlformats.org/officeDocument/2006/relationships/ctrlProp" Target="../ctrlProps/ctrlProp542.xml"/><Relationship Id="rId745" Type="http://schemas.openxmlformats.org/officeDocument/2006/relationships/ctrlProp" Target="../ctrlProps/ctrlProp749.xml"/><Relationship Id="rId952" Type="http://schemas.openxmlformats.org/officeDocument/2006/relationships/ctrlProp" Target="../ctrlProps/ctrlProp956.xml"/><Relationship Id="rId81" Type="http://schemas.openxmlformats.org/officeDocument/2006/relationships/ctrlProp" Target="../ctrlProps/ctrlProp85.xml"/><Relationship Id="rId177" Type="http://schemas.openxmlformats.org/officeDocument/2006/relationships/ctrlProp" Target="../ctrlProps/ctrlProp181.xml"/><Relationship Id="rId384" Type="http://schemas.openxmlformats.org/officeDocument/2006/relationships/ctrlProp" Target="../ctrlProps/ctrlProp388.xml"/><Relationship Id="rId591" Type="http://schemas.openxmlformats.org/officeDocument/2006/relationships/ctrlProp" Target="../ctrlProps/ctrlProp595.xml"/><Relationship Id="rId605" Type="http://schemas.openxmlformats.org/officeDocument/2006/relationships/ctrlProp" Target="../ctrlProps/ctrlProp609.xml"/><Relationship Id="rId812" Type="http://schemas.openxmlformats.org/officeDocument/2006/relationships/ctrlProp" Target="../ctrlProps/ctrlProp816.xml"/><Relationship Id="rId244" Type="http://schemas.openxmlformats.org/officeDocument/2006/relationships/ctrlProp" Target="../ctrlProps/ctrlProp248.xml"/><Relationship Id="rId689" Type="http://schemas.openxmlformats.org/officeDocument/2006/relationships/ctrlProp" Target="../ctrlProps/ctrlProp693.xml"/><Relationship Id="rId896" Type="http://schemas.openxmlformats.org/officeDocument/2006/relationships/ctrlProp" Target="../ctrlProps/ctrlProp900.xml"/><Relationship Id="rId39" Type="http://schemas.openxmlformats.org/officeDocument/2006/relationships/ctrlProp" Target="../ctrlProps/ctrlProp43.xml"/><Relationship Id="rId451" Type="http://schemas.openxmlformats.org/officeDocument/2006/relationships/ctrlProp" Target="../ctrlProps/ctrlProp455.xml"/><Relationship Id="rId549" Type="http://schemas.openxmlformats.org/officeDocument/2006/relationships/ctrlProp" Target="../ctrlProps/ctrlProp553.xml"/><Relationship Id="rId756" Type="http://schemas.openxmlformats.org/officeDocument/2006/relationships/ctrlProp" Target="../ctrlProps/ctrlProp760.xml"/><Relationship Id="rId50" Type="http://schemas.openxmlformats.org/officeDocument/2006/relationships/ctrlProp" Target="../ctrlProps/ctrlProp54.xml"/><Relationship Id="rId104" Type="http://schemas.openxmlformats.org/officeDocument/2006/relationships/ctrlProp" Target="../ctrlProps/ctrlProp108.xml"/><Relationship Id="rId146" Type="http://schemas.openxmlformats.org/officeDocument/2006/relationships/ctrlProp" Target="../ctrlProps/ctrlProp150.xml"/><Relationship Id="rId188" Type="http://schemas.openxmlformats.org/officeDocument/2006/relationships/ctrlProp" Target="../ctrlProps/ctrlProp192.xml"/><Relationship Id="rId311" Type="http://schemas.openxmlformats.org/officeDocument/2006/relationships/ctrlProp" Target="../ctrlProps/ctrlProp315.xml"/><Relationship Id="rId353" Type="http://schemas.openxmlformats.org/officeDocument/2006/relationships/ctrlProp" Target="../ctrlProps/ctrlProp357.xml"/><Relationship Id="rId395" Type="http://schemas.openxmlformats.org/officeDocument/2006/relationships/ctrlProp" Target="../ctrlProps/ctrlProp399.xml"/><Relationship Id="rId409" Type="http://schemas.openxmlformats.org/officeDocument/2006/relationships/ctrlProp" Target="../ctrlProps/ctrlProp413.xml"/><Relationship Id="rId560" Type="http://schemas.openxmlformats.org/officeDocument/2006/relationships/ctrlProp" Target="../ctrlProps/ctrlProp564.xml"/><Relationship Id="rId798" Type="http://schemas.openxmlformats.org/officeDocument/2006/relationships/ctrlProp" Target="../ctrlProps/ctrlProp802.xml"/><Relationship Id="rId963" Type="http://schemas.openxmlformats.org/officeDocument/2006/relationships/ctrlProp" Target="../ctrlProps/ctrlProp967.xml"/><Relationship Id="rId92" Type="http://schemas.openxmlformats.org/officeDocument/2006/relationships/ctrlProp" Target="../ctrlProps/ctrlProp96.xml"/><Relationship Id="rId213" Type="http://schemas.openxmlformats.org/officeDocument/2006/relationships/ctrlProp" Target="../ctrlProps/ctrlProp217.xml"/><Relationship Id="rId420" Type="http://schemas.openxmlformats.org/officeDocument/2006/relationships/ctrlProp" Target="../ctrlProps/ctrlProp424.xml"/><Relationship Id="rId616" Type="http://schemas.openxmlformats.org/officeDocument/2006/relationships/ctrlProp" Target="../ctrlProps/ctrlProp620.xml"/><Relationship Id="rId658" Type="http://schemas.openxmlformats.org/officeDocument/2006/relationships/ctrlProp" Target="../ctrlProps/ctrlProp662.xml"/><Relationship Id="rId823" Type="http://schemas.openxmlformats.org/officeDocument/2006/relationships/ctrlProp" Target="../ctrlProps/ctrlProp827.xml"/><Relationship Id="rId865" Type="http://schemas.openxmlformats.org/officeDocument/2006/relationships/ctrlProp" Target="../ctrlProps/ctrlProp869.xml"/><Relationship Id="rId255" Type="http://schemas.openxmlformats.org/officeDocument/2006/relationships/ctrlProp" Target="../ctrlProps/ctrlProp259.xml"/><Relationship Id="rId297" Type="http://schemas.openxmlformats.org/officeDocument/2006/relationships/ctrlProp" Target="../ctrlProps/ctrlProp301.xml"/><Relationship Id="rId462" Type="http://schemas.openxmlformats.org/officeDocument/2006/relationships/ctrlProp" Target="../ctrlProps/ctrlProp466.xml"/><Relationship Id="rId518" Type="http://schemas.openxmlformats.org/officeDocument/2006/relationships/ctrlProp" Target="../ctrlProps/ctrlProp522.xml"/><Relationship Id="rId725" Type="http://schemas.openxmlformats.org/officeDocument/2006/relationships/ctrlProp" Target="../ctrlProps/ctrlProp729.xml"/><Relationship Id="rId932" Type="http://schemas.openxmlformats.org/officeDocument/2006/relationships/ctrlProp" Target="../ctrlProps/ctrlProp936.xml"/><Relationship Id="rId115" Type="http://schemas.openxmlformats.org/officeDocument/2006/relationships/ctrlProp" Target="../ctrlProps/ctrlProp119.xml"/><Relationship Id="rId157" Type="http://schemas.openxmlformats.org/officeDocument/2006/relationships/ctrlProp" Target="../ctrlProps/ctrlProp161.xml"/><Relationship Id="rId322" Type="http://schemas.openxmlformats.org/officeDocument/2006/relationships/ctrlProp" Target="../ctrlProps/ctrlProp326.xml"/><Relationship Id="rId364" Type="http://schemas.openxmlformats.org/officeDocument/2006/relationships/ctrlProp" Target="../ctrlProps/ctrlProp368.xml"/><Relationship Id="rId767" Type="http://schemas.openxmlformats.org/officeDocument/2006/relationships/ctrlProp" Target="../ctrlProps/ctrlProp771.xml"/><Relationship Id="rId61" Type="http://schemas.openxmlformats.org/officeDocument/2006/relationships/ctrlProp" Target="../ctrlProps/ctrlProp65.xml"/><Relationship Id="rId199" Type="http://schemas.openxmlformats.org/officeDocument/2006/relationships/ctrlProp" Target="../ctrlProps/ctrlProp203.xml"/><Relationship Id="rId571" Type="http://schemas.openxmlformats.org/officeDocument/2006/relationships/ctrlProp" Target="../ctrlProps/ctrlProp575.xml"/><Relationship Id="rId627" Type="http://schemas.openxmlformats.org/officeDocument/2006/relationships/ctrlProp" Target="../ctrlProps/ctrlProp631.xml"/><Relationship Id="rId669" Type="http://schemas.openxmlformats.org/officeDocument/2006/relationships/ctrlProp" Target="../ctrlProps/ctrlProp673.xml"/><Relationship Id="rId834" Type="http://schemas.openxmlformats.org/officeDocument/2006/relationships/ctrlProp" Target="../ctrlProps/ctrlProp838.xml"/><Relationship Id="rId876" Type="http://schemas.openxmlformats.org/officeDocument/2006/relationships/ctrlProp" Target="../ctrlProps/ctrlProp880.xml"/><Relationship Id="rId19" Type="http://schemas.openxmlformats.org/officeDocument/2006/relationships/ctrlProp" Target="../ctrlProps/ctrlProp23.xml"/><Relationship Id="rId224" Type="http://schemas.openxmlformats.org/officeDocument/2006/relationships/ctrlProp" Target="../ctrlProps/ctrlProp228.xml"/><Relationship Id="rId266" Type="http://schemas.openxmlformats.org/officeDocument/2006/relationships/ctrlProp" Target="../ctrlProps/ctrlProp270.xml"/><Relationship Id="rId431" Type="http://schemas.openxmlformats.org/officeDocument/2006/relationships/ctrlProp" Target="../ctrlProps/ctrlProp435.xml"/><Relationship Id="rId473" Type="http://schemas.openxmlformats.org/officeDocument/2006/relationships/ctrlProp" Target="../ctrlProps/ctrlProp477.xml"/><Relationship Id="rId529" Type="http://schemas.openxmlformats.org/officeDocument/2006/relationships/ctrlProp" Target="../ctrlProps/ctrlProp533.xml"/><Relationship Id="rId680" Type="http://schemas.openxmlformats.org/officeDocument/2006/relationships/ctrlProp" Target="../ctrlProps/ctrlProp684.xml"/><Relationship Id="rId736" Type="http://schemas.openxmlformats.org/officeDocument/2006/relationships/ctrlProp" Target="../ctrlProps/ctrlProp740.xml"/><Relationship Id="rId901" Type="http://schemas.openxmlformats.org/officeDocument/2006/relationships/ctrlProp" Target="../ctrlProps/ctrlProp905.xml"/><Relationship Id="rId30" Type="http://schemas.openxmlformats.org/officeDocument/2006/relationships/ctrlProp" Target="../ctrlProps/ctrlProp34.xml"/><Relationship Id="rId126" Type="http://schemas.openxmlformats.org/officeDocument/2006/relationships/ctrlProp" Target="../ctrlProps/ctrlProp130.xml"/><Relationship Id="rId168" Type="http://schemas.openxmlformats.org/officeDocument/2006/relationships/ctrlProp" Target="../ctrlProps/ctrlProp172.xml"/><Relationship Id="rId333" Type="http://schemas.openxmlformats.org/officeDocument/2006/relationships/ctrlProp" Target="../ctrlProps/ctrlProp337.xml"/><Relationship Id="rId540" Type="http://schemas.openxmlformats.org/officeDocument/2006/relationships/ctrlProp" Target="../ctrlProps/ctrlProp544.xml"/><Relationship Id="rId778" Type="http://schemas.openxmlformats.org/officeDocument/2006/relationships/ctrlProp" Target="../ctrlProps/ctrlProp782.xml"/><Relationship Id="rId943" Type="http://schemas.openxmlformats.org/officeDocument/2006/relationships/ctrlProp" Target="../ctrlProps/ctrlProp947.xml"/><Relationship Id="rId72" Type="http://schemas.openxmlformats.org/officeDocument/2006/relationships/ctrlProp" Target="../ctrlProps/ctrlProp76.xml"/><Relationship Id="rId375" Type="http://schemas.openxmlformats.org/officeDocument/2006/relationships/ctrlProp" Target="../ctrlProps/ctrlProp379.xml"/><Relationship Id="rId582" Type="http://schemas.openxmlformats.org/officeDocument/2006/relationships/ctrlProp" Target="../ctrlProps/ctrlProp586.xml"/><Relationship Id="rId638" Type="http://schemas.openxmlformats.org/officeDocument/2006/relationships/ctrlProp" Target="../ctrlProps/ctrlProp642.xml"/><Relationship Id="rId803" Type="http://schemas.openxmlformats.org/officeDocument/2006/relationships/ctrlProp" Target="../ctrlProps/ctrlProp807.xml"/><Relationship Id="rId845" Type="http://schemas.openxmlformats.org/officeDocument/2006/relationships/ctrlProp" Target="../ctrlProps/ctrlProp849.xml"/><Relationship Id="rId3" Type="http://schemas.openxmlformats.org/officeDocument/2006/relationships/vmlDrawing" Target="../drawings/vmlDrawing3.vml"/><Relationship Id="rId235" Type="http://schemas.openxmlformats.org/officeDocument/2006/relationships/ctrlProp" Target="../ctrlProps/ctrlProp239.xml"/><Relationship Id="rId277" Type="http://schemas.openxmlformats.org/officeDocument/2006/relationships/ctrlProp" Target="../ctrlProps/ctrlProp281.xml"/><Relationship Id="rId400" Type="http://schemas.openxmlformats.org/officeDocument/2006/relationships/ctrlProp" Target="../ctrlProps/ctrlProp404.xml"/><Relationship Id="rId442" Type="http://schemas.openxmlformats.org/officeDocument/2006/relationships/ctrlProp" Target="../ctrlProps/ctrlProp446.xml"/><Relationship Id="rId484" Type="http://schemas.openxmlformats.org/officeDocument/2006/relationships/ctrlProp" Target="../ctrlProps/ctrlProp488.xml"/><Relationship Id="rId705" Type="http://schemas.openxmlformats.org/officeDocument/2006/relationships/ctrlProp" Target="../ctrlProps/ctrlProp709.xml"/><Relationship Id="rId887" Type="http://schemas.openxmlformats.org/officeDocument/2006/relationships/ctrlProp" Target="../ctrlProps/ctrlProp891.xml"/><Relationship Id="rId137" Type="http://schemas.openxmlformats.org/officeDocument/2006/relationships/ctrlProp" Target="../ctrlProps/ctrlProp141.xml"/><Relationship Id="rId302" Type="http://schemas.openxmlformats.org/officeDocument/2006/relationships/ctrlProp" Target="../ctrlProps/ctrlProp306.xml"/><Relationship Id="rId344" Type="http://schemas.openxmlformats.org/officeDocument/2006/relationships/ctrlProp" Target="../ctrlProps/ctrlProp348.xml"/><Relationship Id="rId691" Type="http://schemas.openxmlformats.org/officeDocument/2006/relationships/ctrlProp" Target="../ctrlProps/ctrlProp695.xml"/><Relationship Id="rId747" Type="http://schemas.openxmlformats.org/officeDocument/2006/relationships/ctrlProp" Target="../ctrlProps/ctrlProp751.xml"/><Relationship Id="rId789" Type="http://schemas.openxmlformats.org/officeDocument/2006/relationships/ctrlProp" Target="../ctrlProps/ctrlProp793.xml"/><Relationship Id="rId912" Type="http://schemas.openxmlformats.org/officeDocument/2006/relationships/ctrlProp" Target="../ctrlProps/ctrlProp916.xml"/><Relationship Id="rId954" Type="http://schemas.openxmlformats.org/officeDocument/2006/relationships/ctrlProp" Target="../ctrlProps/ctrlProp958.xml"/><Relationship Id="rId41" Type="http://schemas.openxmlformats.org/officeDocument/2006/relationships/ctrlProp" Target="../ctrlProps/ctrlProp45.xml"/><Relationship Id="rId83" Type="http://schemas.openxmlformats.org/officeDocument/2006/relationships/ctrlProp" Target="../ctrlProps/ctrlProp87.xml"/><Relationship Id="rId179" Type="http://schemas.openxmlformats.org/officeDocument/2006/relationships/ctrlProp" Target="../ctrlProps/ctrlProp183.xml"/><Relationship Id="rId386" Type="http://schemas.openxmlformats.org/officeDocument/2006/relationships/ctrlProp" Target="../ctrlProps/ctrlProp390.xml"/><Relationship Id="rId551" Type="http://schemas.openxmlformats.org/officeDocument/2006/relationships/ctrlProp" Target="../ctrlProps/ctrlProp555.xml"/><Relationship Id="rId593" Type="http://schemas.openxmlformats.org/officeDocument/2006/relationships/ctrlProp" Target="../ctrlProps/ctrlProp597.xml"/><Relationship Id="rId607" Type="http://schemas.openxmlformats.org/officeDocument/2006/relationships/ctrlProp" Target="../ctrlProps/ctrlProp611.xml"/><Relationship Id="rId649" Type="http://schemas.openxmlformats.org/officeDocument/2006/relationships/ctrlProp" Target="../ctrlProps/ctrlProp653.xml"/><Relationship Id="rId814" Type="http://schemas.openxmlformats.org/officeDocument/2006/relationships/ctrlProp" Target="../ctrlProps/ctrlProp818.xml"/><Relationship Id="rId856" Type="http://schemas.openxmlformats.org/officeDocument/2006/relationships/ctrlProp" Target="../ctrlProps/ctrlProp860.xml"/><Relationship Id="rId190" Type="http://schemas.openxmlformats.org/officeDocument/2006/relationships/ctrlProp" Target="../ctrlProps/ctrlProp194.xml"/><Relationship Id="rId204" Type="http://schemas.openxmlformats.org/officeDocument/2006/relationships/ctrlProp" Target="../ctrlProps/ctrlProp208.xml"/><Relationship Id="rId246" Type="http://schemas.openxmlformats.org/officeDocument/2006/relationships/ctrlProp" Target="../ctrlProps/ctrlProp250.xml"/><Relationship Id="rId288" Type="http://schemas.openxmlformats.org/officeDocument/2006/relationships/ctrlProp" Target="../ctrlProps/ctrlProp292.xml"/><Relationship Id="rId411" Type="http://schemas.openxmlformats.org/officeDocument/2006/relationships/ctrlProp" Target="../ctrlProps/ctrlProp415.xml"/><Relationship Id="rId453" Type="http://schemas.openxmlformats.org/officeDocument/2006/relationships/ctrlProp" Target="../ctrlProps/ctrlProp457.xml"/><Relationship Id="rId509" Type="http://schemas.openxmlformats.org/officeDocument/2006/relationships/ctrlProp" Target="../ctrlProps/ctrlProp513.xml"/><Relationship Id="rId660" Type="http://schemas.openxmlformats.org/officeDocument/2006/relationships/ctrlProp" Target="../ctrlProps/ctrlProp664.xml"/><Relationship Id="rId898" Type="http://schemas.openxmlformats.org/officeDocument/2006/relationships/ctrlProp" Target="../ctrlProps/ctrlProp902.xml"/><Relationship Id="rId106" Type="http://schemas.openxmlformats.org/officeDocument/2006/relationships/ctrlProp" Target="../ctrlProps/ctrlProp110.xml"/><Relationship Id="rId313" Type="http://schemas.openxmlformats.org/officeDocument/2006/relationships/ctrlProp" Target="../ctrlProps/ctrlProp317.xml"/><Relationship Id="rId495" Type="http://schemas.openxmlformats.org/officeDocument/2006/relationships/ctrlProp" Target="../ctrlProps/ctrlProp499.xml"/><Relationship Id="rId716" Type="http://schemas.openxmlformats.org/officeDocument/2006/relationships/ctrlProp" Target="../ctrlProps/ctrlProp720.xml"/><Relationship Id="rId758" Type="http://schemas.openxmlformats.org/officeDocument/2006/relationships/ctrlProp" Target="../ctrlProps/ctrlProp762.xml"/><Relationship Id="rId923" Type="http://schemas.openxmlformats.org/officeDocument/2006/relationships/ctrlProp" Target="../ctrlProps/ctrlProp927.xml"/><Relationship Id="rId10" Type="http://schemas.openxmlformats.org/officeDocument/2006/relationships/ctrlProp" Target="../ctrlProps/ctrlProp14.xml"/><Relationship Id="rId52" Type="http://schemas.openxmlformats.org/officeDocument/2006/relationships/ctrlProp" Target="../ctrlProps/ctrlProp56.xml"/><Relationship Id="rId94" Type="http://schemas.openxmlformats.org/officeDocument/2006/relationships/ctrlProp" Target="../ctrlProps/ctrlProp98.xml"/><Relationship Id="rId148" Type="http://schemas.openxmlformats.org/officeDocument/2006/relationships/ctrlProp" Target="../ctrlProps/ctrlProp152.xml"/><Relationship Id="rId355" Type="http://schemas.openxmlformats.org/officeDocument/2006/relationships/ctrlProp" Target="../ctrlProps/ctrlProp359.xml"/><Relationship Id="rId397" Type="http://schemas.openxmlformats.org/officeDocument/2006/relationships/ctrlProp" Target="../ctrlProps/ctrlProp401.xml"/><Relationship Id="rId520" Type="http://schemas.openxmlformats.org/officeDocument/2006/relationships/ctrlProp" Target="../ctrlProps/ctrlProp524.xml"/><Relationship Id="rId562" Type="http://schemas.openxmlformats.org/officeDocument/2006/relationships/ctrlProp" Target="../ctrlProps/ctrlProp566.xml"/><Relationship Id="rId618" Type="http://schemas.openxmlformats.org/officeDocument/2006/relationships/ctrlProp" Target="../ctrlProps/ctrlProp622.xml"/><Relationship Id="rId825" Type="http://schemas.openxmlformats.org/officeDocument/2006/relationships/ctrlProp" Target="../ctrlProps/ctrlProp829.xml"/><Relationship Id="rId215" Type="http://schemas.openxmlformats.org/officeDocument/2006/relationships/ctrlProp" Target="../ctrlProps/ctrlProp219.xml"/><Relationship Id="rId257" Type="http://schemas.openxmlformats.org/officeDocument/2006/relationships/ctrlProp" Target="../ctrlProps/ctrlProp261.xml"/><Relationship Id="rId422" Type="http://schemas.openxmlformats.org/officeDocument/2006/relationships/ctrlProp" Target="../ctrlProps/ctrlProp426.xml"/><Relationship Id="rId464" Type="http://schemas.openxmlformats.org/officeDocument/2006/relationships/ctrlProp" Target="../ctrlProps/ctrlProp468.xml"/><Relationship Id="rId867" Type="http://schemas.openxmlformats.org/officeDocument/2006/relationships/ctrlProp" Target="../ctrlProps/ctrlProp871.xml"/><Relationship Id="rId299" Type="http://schemas.openxmlformats.org/officeDocument/2006/relationships/ctrlProp" Target="../ctrlProps/ctrlProp303.xml"/><Relationship Id="rId727" Type="http://schemas.openxmlformats.org/officeDocument/2006/relationships/ctrlProp" Target="../ctrlProps/ctrlProp731.xml"/><Relationship Id="rId934" Type="http://schemas.openxmlformats.org/officeDocument/2006/relationships/ctrlProp" Target="../ctrlProps/ctrlProp938.xml"/><Relationship Id="rId63" Type="http://schemas.openxmlformats.org/officeDocument/2006/relationships/ctrlProp" Target="../ctrlProps/ctrlProp67.xml"/><Relationship Id="rId159" Type="http://schemas.openxmlformats.org/officeDocument/2006/relationships/ctrlProp" Target="../ctrlProps/ctrlProp163.xml"/><Relationship Id="rId366" Type="http://schemas.openxmlformats.org/officeDocument/2006/relationships/ctrlProp" Target="../ctrlProps/ctrlProp370.xml"/><Relationship Id="rId573" Type="http://schemas.openxmlformats.org/officeDocument/2006/relationships/ctrlProp" Target="../ctrlProps/ctrlProp577.xml"/><Relationship Id="rId780" Type="http://schemas.openxmlformats.org/officeDocument/2006/relationships/ctrlProp" Target="../ctrlProps/ctrlProp784.xml"/><Relationship Id="rId226" Type="http://schemas.openxmlformats.org/officeDocument/2006/relationships/ctrlProp" Target="../ctrlProps/ctrlProp230.xml"/><Relationship Id="rId433" Type="http://schemas.openxmlformats.org/officeDocument/2006/relationships/ctrlProp" Target="../ctrlProps/ctrlProp437.xml"/><Relationship Id="rId878" Type="http://schemas.openxmlformats.org/officeDocument/2006/relationships/ctrlProp" Target="../ctrlProps/ctrlProp882.xml"/><Relationship Id="rId640" Type="http://schemas.openxmlformats.org/officeDocument/2006/relationships/ctrlProp" Target="../ctrlProps/ctrlProp644.xml"/><Relationship Id="rId738" Type="http://schemas.openxmlformats.org/officeDocument/2006/relationships/ctrlProp" Target="../ctrlProps/ctrlProp742.xml"/><Relationship Id="rId945" Type="http://schemas.openxmlformats.org/officeDocument/2006/relationships/ctrlProp" Target="../ctrlProps/ctrlProp949.xml"/><Relationship Id="rId74" Type="http://schemas.openxmlformats.org/officeDocument/2006/relationships/ctrlProp" Target="../ctrlProps/ctrlProp78.xml"/><Relationship Id="rId377" Type="http://schemas.openxmlformats.org/officeDocument/2006/relationships/ctrlProp" Target="../ctrlProps/ctrlProp381.xml"/><Relationship Id="rId500" Type="http://schemas.openxmlformats.org/officeDocument/2006/relationships/ctrlProp" Target="../ctrlProps/ctrlProp504.xml"/><Relationship Id="rId584" Type="http://schemas.openxmlformats.org/officeDocument/2006/relationships/ctrlProp" Target="../ctrlProps/ctrlProp588.xml"/><Relationship Id="rId805" Type="http://schemas.openxmlformats.org/officeDocument/2006/relationships/ctrlProp" Target="../ctrlProps/ctrlProp809.xml"/><Relationship Id="rId5" Type="http://schemas.openxmlformats.org/officeDocument/2006/relationships/ctrlProp" Target="../ctrlProps/ctrlProp9.xml"/><Relationship Id="rId237" Type="http://schemas.openxmlformats.org/officeDocument/2006/relationships/ctrlProp" Target="../ctrlProps/ctrlProp241.xml"/><Relationship Id="rId791" Type="http://schemas.openxmlformats.org/officeDocument/2006/relationships/ctrlProp" Target="../ctrlProps/ctrlProp795.xml"/><Relationship Id="rId889" Type="http://schemas.openxmlformats.org/officeDocument/2006/relationships/ctrlProp" Target="../ctrlProps/ctrlProp893.xml"/><Relationship Id="rId444" Type="http://schemas.openxmlformats.org/officeDocument/2006/relationships/ctrlProp" Target="../ctrlProps/ctrlProp448.xml"/><Relationship Id="rId651" Type="http://schemas.openxmlformats.org/officeDocument/2006/relationships/ctrlProp" Target="../ctrlProps/ctrlProp655.xml"/><Relationship Id="rId749" Type="http://schemas.openxmlformats.org/officeDocument/2006/relationships/ctrlProp" Target="../ctrlProps/ctrlProp753.xml"/><Relationship Id="rId290" Type="http://schemas.openxmlformats.org/officeDocument/2006/relationships/ctrlProp" Target="../ctrlProps/ctrlProp294.xml"/><Relationship Id="rId304" Type="http://schemas.openxmlformats.org/officeDocument/2006/relationships/ctrlProp" Target="../ctrlProps/ctrlProp308.xml"/><Relationship Id="rId388" Type="http://schemas.openxmlformats.org/officeDocument/2006/relationships/ctrlProp" Target="../ctrlProps/ctrlProp392.xml"/><Relationship Id="rId511" Type="http://schemas.openxmlformats.org/officeDocument/2006/relationships/ctrlProp" Target="../ctrlProps/ctrlProp515.xml"/><Relationship Id="rId609" Type="http://schemas.openxmlformats.org/officeDocument/2006/relationships/ctrlProp" Target="../ctrlProps/ctrlProp613.xml"/><Relationship Id="rId956" Type="http://schemas.openxmlformats.org/officeDocument/2006/relationships/ctrlProp" Target="../ctrlProps/ctrlProp960.xml"/><Relationship Id="rId85" Type="http://schemas.openxmlformats.org/officeDocument/2006/relationships/ctrlProp" Target="../ctrlProps/ctrlProp89.xml"/><Relationship Id="rId150" Type="http://schemas.openxmlformats.org/officeDocument/2006/relationships/ctrlProp" Target="../ctrlProps/ctrlProp154.xml"/><Relationship Id="rId595" Type="http://schemas.openxmlformats.org/officeDocument/2006/relationships/ctrlProp" Target="../ctrlProps/ctrlProp599.xml"/><Relationship Id="rId816" Type="http://schemas.openxmlformats.org/officeDocument/2006/relationships/ctrlProp" Target="../ctrlProps/ctrlProp820.xml"/><Relationship Id="rId248" Type="http://schemas.openxmlformats.org/officeDocument/2006/relationships/ctrlProp" Target="../ctrlProps/ctrlProp252.xml"/><Relationship Id="rId455" Type="http://schemas.openxmlformats.org/officeDocument/2006/relationships/ctrlProp" Target="../ctrlProps/ctrlProp459.xml"/><Relationship Id="rId662" Type="http://schemas.openxmlformats.org/officeDocument/2006/relationships/ctrlProp" Target="../ctrlProps/ctrlProp666.xml"/><Relationship Id="rId12" Type="http://schemas.openxmlformats.org/officeDocument/2006/relationships/ctrlProp" Target="../ctrlProps/ctrlProp16.xml"/><Relationship Id="rId108" Type="http://schemas.openxmlformats.org/officeDocument/2006/relationships/ctrlProp" Target="../ctrlProps/ctrlProp112.xml"/><Relationship Id="rId315" Type="http://schemas.openxmlformats.org/officeDocument/2006/relationships/ctrlProp" Target="../ctrlProps/ctrlProp319.xml"/><Relationship Id="rId522" Type="http://schemas.openxmlformats.org/officeDocument/2006/relationships/ctrlProp" Target="../ctrlProps/ctrlProp526.xml"/><Relationship Id="rId96" Type="http://schemas.openxmlformats.org/officeDocument/2006/relationships/ctrlProp" Target="../ctrlProps/ctrlProp100.xml"/><Relationship Id="rId161" Type="http://schemas.openxmlformats.org/officeDocument/2006/relationships/ctrlProp" Target="../ctrlProps/ctrlProp165.xml"/><Relationship Id="rId399" Type="http://schemas.openxmlformats.org/officeDocument/2006/relationships/ctrlProp" Target="../ctrlProps/ctrlProp403.xml"/><Relationship Id="rId827" Type="http://schemas.openxmlformats.org/officeDocument/2006/relationships/ctrlProp" Target="../ctrlProps/ctrlProp831.xml"/><Relationship Id="rId259" Type="http://schemas.openxmlformats.org/officeDocument/2006/relationships/ctrlProp" Target="../ctrlProps/ctrlProp263.xml"/><Relationship Id="rId466" Type="http://schemas.openxmlformats.org/officeDocument/2006/relationships/ctrlProp" Target="../ctrlProps/ctrlProp470.xml"/><Relationship Id="rId673" Type="http://schemas.openxmlformats.org/officeDocument/2006/relationships/ctrlProp" Target="../ctrlProps/ctrlProp677.xml"/><Relationship Id="rId880" Type="http://schemas.openxmlformats.org/officeDocument/2006/relationships/ctrlProp" Target="../ctrlProps/ctrlProp884.xml"/><Relationship Id="rId23" Type="http://schemas.openxmlformats.org/officeDocument/2006/relationships/ctrlProp" Target="../ctrlProps/ctrlProp27.xml"/><Relationship Id="rId119" Type="http://schemas.openxmlformats.org/officeDocument/2006/relationships/ctrlProp" Target="../ctrlProps/ctrlProp123.xml"/><Relationship Id="rId326" Type="http://schemas.openxmlformats.org/officeDocument/2006/relationships/ctrlProp" Target="../ctrlProps/ctrlProp330.xml"/><Relationship Id="rId533" Type="http://schemas.openxmlformats.org/officeDocument/2006/relationships/ctrlProp" Target="../ctrlProps/ctrlProp537.xml"/><Relationship Id="rId740" Type="http://schemas.openxmlformats.org/officeDocument/2006/relationships/ctrlProp" Target="../ctrlProps/ctrlProp744.xml"/><Relationship Id="rId838" Type="http://schemas.openxmlformats.org/officeDocument/2006/relationships/ctrlProp" Target="../ctrlProps/ctrlProp842.xml"/><Relationship Id="rId172" Type="http://schemas.openxmlformats.org/officeDocument/2006/relationships/ctrlProp" Target="../ctrlProps/ctrlProp176.xml"/><Relationship Id="rId477" Type="http://schemas.openxmlformats.org/officeDocument/2006/relationships/ctrlProp" Target="../ctrlProps/ctrlProp481.xml"/><Relationship Id="rId600" Type="http://schemas.openxmlformats.org/officeDocument/2006/relationships/ctrlProp" Target="../ctrlProps/ctrlProp604.xml"/><Relationship Id="rId684" Type="http://schemas.openxmlformats.org/officeDocument/2006/relationships/ctrlProp" Target="../ctrlProps/ctrlProp688.xml"/><Relationship Id="rId337" Type="http://schemas.openxmlformats.org/officeDocument/2006/relationships/ctrlProp" Target="../ctrlProps/ctrlProp341.xml"/><Relationship Id="rId891" Type="http://schemas.openxmlformats.org/officeDocument/2006/relationships/ctrlProp" Target="../ctrlProps/ctrlProp895.xml"/><Relationship Id="rId905" Type="http://schemas.openxmlformats.org/officeDocument/2006/relationships/ctrlProp" Target="../ctrlProps/ctrlProp909.xml"/><Relationship Id="rId34" Type="http://schemas.openxmlformats.org/officeDocument/2006/relationships/ctrlProp" Target="../ctrlProps/ctrlProp38.xml"/><Relationship Id="rId544" Type="http://schemas.openxmlformats.org/officeDocument/2006/relationships/ctrlProp" Target="../ctrlProps/ctrlProp548.xml"/><Relationship Id="rId751" Type="http://schemas.openxmlformats.org/officeDocument/2006/relationships/ctrlProp" Target="../ctrlProps/ctrlProp755.xml"/><Relationship Id="rId849" Type="http://schemas.openxmlformats.org/officeDocument/2006/relationships/ctrlProp" Target="../ctrlProps/ctrlProp853.xml"/><Relationship Id="rId183" Type="http://schemas.openxmlformats.org/officeDocument/2006/relationships/ctrlProp" Target="../ctrlProps/ctrlProp187.xml"/><Relationship Id="rId390" Type="http://schemas.openxmlformats.org/officeDocument/2006/relationships/ctrlProp" Target="../ctrlProps/ctrlProp394.xml"/><Relationship Id="rId404" Type="http://schemas.openxmlformats.org/officeDocument/2006/relationships/ctrlProp" Target="../ctrlProps/ctrlProp408.xml"/><Relationship Id="rId611" Type="http://schemas.openxmlformats.org/officeDocument/2006/relationships/ctrlProp" Target="../ctrlProps/ctrlProp615.xml"/><Relationship Id="rId250" Type="http://schemas.openxmlformats.org/officeDocument/2006/relationships/ctrlProp" Target="../ctrlProps/ctrlProp254.xml"/><Relationship Id="rId488" Type="http://schemas.openxmlformats.org/officeDocument/2006/relationships/ctrlProp" Target="../ctrlProps/ctrlProp492.xml"/><Relationship Id="rId695" Type="http://schemas.openxmlformats.org/officeDocument/2006/relationships/ctrlProp" Target="../ctrlProps/ctrlProp699.xml"/><Relationship Id="rId709" Type="http://schemas.openxmlformats.org/officeDocument/2006/relationships/ctrlProp" Target="../ctrlProps/ctrlProp713.xml"/><Relationship Id="rId916" Type="http://schemas.openxmlformats.org/officeDocument/2006/relationships/ctrlProp" Target="../ctrlProps/ctrlProp920.xml"/><Relationship Id="rId45" Type="http://schemas.openxmlformats.org/officeDocument/2006/relationships/ctrlProp" Target="../ctrlProps/ctrlProp49.xml"/><Relationship Id="rId110" Type="http://schemas.openxmlformats.org/officeDocument/2006/relationships/ctrlProp" Target="../ctrlProps/ctrlProp114.xml"/><Relationship Id="rId348" Type="http://schemas.openxmlformats.org/officeDocument/2006/relationships/ctrlProp" Target="../ctrlProps/ctrlProp352.xml"/><Relationship Id="rId555" Type="http://schemas.openxmlformats.org/officeDocument/2006/relationships/ctrlProp" Target="../ctrlProps/ctrlProp559.xml"/><Relationship Id="rId762" Type="http://schemas.openxmlformats.org/officeDocument/2006/relationships/ctrlProp" Target="../ctrlProps/ctrlProp766.xml"/><Relationship Id="rId194" Type="http://schemas.openxmlformats.org/officeDocument/2006/relationships/ctrlProp" Target="../ctrlProps/ctrlProp198.xml"/><Relationship Id="rId208" Type="http://schemas.openxmlformats.org/officeDocument/2006/relationships/ctrlProp" Target="../ctrlProps/ctrlProp212.xml"/><Relationship Id="rId415" Type="http://schemas.openxmlformats.org/officeDocument/2006/relationships/ctrlProp" Target="../ctrlProps/ctrlProp419.xml"/><Relationship Id="rId622" Type="http://schemas.openxmlformats.org/officeDocument/2006/relationships/ctrlProp" Target="../ctrlProps/ctrlProp626.xml"/><Relationship Id="rId261" Type="http://schemas.openxmlformats.org/officeDocument/2006/relationships/ctrlProp" Target="../ctrlProps/ctrlProp265.xml"/><Relationship Id="rId499" Type="http://schemas.openxmlformats.org/officeDocument/2006/relationships/ctrlProp" Target="../ctrlProps/ctrlProp503.xml"/><Relationship Id="rId927" Type="http://schemas.openxmlformats.org/officeDocument/2006/relationships/ctrlProp" Target="../ctrlProps/ctrlProp931.xml"/><Relationship Id="rId56" Type="http://schemas.openxmlformats.org/officeDocument/2006/relationships/ctrlProp" Target="../ctrlProps/ctrlProp60.xml"/><Relationship Id="rId359" Type="http://schemas.openxmlformats.org/officeDocument/2006/relationships/ctrlProp" Target="../ctrlProps/ctrlProp363.xml"/><Relationship Id="rId566" Type="http://schemas.openxmlformats.org/officeDocument/2006/relationships/ctrlProp" Target="../ctrlProps/ctrlProp570.xml"/><Relationship Id="rId773" Type="http://schemas.openxmlformats.org/officeDocument/2006/relationships/ctrlProp" Target="../ctrlProps/ctrlProp777.xml"/><Relationship Id="rId121" Type="http://schemas.openxmlformats.org/officeDocument/2006/relationships/ctrlProp" Target="../ctrlProps/ctrlProp125.xml"/><Relationship Id="rId219" Type="http://schemas.openxmlformats.org/officeDocument/2006/relationships/ctrlProp" Target="../ctrlProps/ctrlProp223.xml"/><Relationship Id="rId426" Type="http://schemas.openxmlformats.org/officeDocument/2006/relationships/ctrlProp" Target="../ctrlProps/ctrlProp430.xml"/><Relationship Id="rId633" Type="http://schemas.openxmlformats.org/officeDocument/2006/relationships/ctrlProp" Target="../ctrlProps/ctrlProp637.xml"/><Relationship Id="rId840" Type="http://schemas.openxmlformats.org/officeDocument/2006/relationships/ctrlProp" Target="../ctrlProps/ctrlProp844.xml"/><Relationship Id="rId938" Type="http://schemas.openxmlformats.org/officeDocument/2006/relationships/ctrlProp" Target="../ctrlProps/ctrlProp942.xml"/><Relationship Id="rId67" Type="http://schemas.openxmlformats.org/officeDocument/2006/relationships/ctrlProp" Target="../ctrlProps/ctrlProp71.xml"/><Relationship Id="rId272" Type="http://schemas.openxmlformats.org/officeDocument/2006/relationships/ctrlProp" Target="../ctrlProps/ctrlProp276.xml"/><Relationship Id="rId577" Type="http://schemas.openxmlformats.org/officeDocument/2006/relationships/ctrlProp" Target="../ctrlProps/ctrlProp581.xml"/><Relationship Id="rId700" Type="http://schemas.openxmlformats.org/officeDocument/2006/relationships/ctrlProp" Target="../ctrlProps/ctrlProp704.xml"/><Relationship Id="rId132" Type="http://schemas.openxmlformats.org/officeDocument/2006/relationships/ctrlProp" Target="../ctrlProps/ctrlProp136.xml"/><Relationship Id="rId784" Type="http://schemas.openxmlformats.org/officeDocument/2006/relationships/ctrlProp" Target="../ctrlProps/ctrlProp788.xml"/><Relationship Id="rId437" Type="http://schemas.openxmlformats.org/officeDocument/2006/relationships/ctrlProp" Target="../ctrlProps/ctrlProp441.xml"/><Relationship Id="rId644" Type="http://schemas.openxmlformats.org/officeDocument/2006/relationships/ctrlProp" Target="../ctrlProps/ctrlProp648.xml"/><Relationship Id="rId851" Type="http://schemas.openxmlformats.org/officeDocument/2006/relationships/ctrlProp" Target="../ctrlProps/ctrlProp855.xml"/><Relationship Id="rId283" Type="http://schemas.openxmlformats.org/officeDocument/2006/relationships/ctrlProp" Target="../ctrlProps/ctrlProp287.xml"/><Relationship Id="rId490" Type="http://schemas.openxmlformats.org/officeDocument/2006/relationships/ctrlProp" Target="../ctrlProps/ctrlProp494.xml"/><Relationship Id="rId504" Type="http://schemas.openxmlformats.org/officeDocument/2006/relationships/ctrlProp" Target="../ctrlProps/ctrlProp508.xml"/><Relationship Id="rId711" Type="http://schemas.openxmlformats.org/officeDocument/2006/relationships/ctrlProp" Target="../ctrlProps/ctrlProp715.xml"/><Relationship Id="rId949" Type="http://schemas.openxmlformats.org/officeDocument/2006/relationships/ctrlProp" Target="../ctrlProps/ctrlProp953.xml"/><Relationship Id="rId78" Type="http://schemas.openxmlformats.org/officeDocument/2006/relationships/ctrlProp" Target="../ctrlProps/ctrlProp82.xml"/><Relationship Id="rId143" Type="http://schemas.openxmlformats.org/officeDocument/2006/relationships/ctrlProp" Target="../ctrlProps/ctrlProp147.xml"/><Relationship Id="rId350" Type="http://schemas.openxmlformats.org/officeDocument/2006/relationships/ctrlProp" Target="../ctrlProps/ctrlProp354.xml"/><Relationship Id="rId588" Type="http://schemas.openxmlformats.org/officeDocument/2006/relationships/ctrlProp" Target="../ctrlProps/ctrlProp592.xml"/><Relationship Id="rId795" Type="http://schemas.openxmlformats.org/officeDocument/2006/relationships/ctrlProp" Target="../ctrlProps/ctrlProp799.xml"/><Relationship Id="rId809" Type="http://schemas.openxmlformats.org/officeDocument/2006/relationships/ctrlProp" Target="../ctrlProps/ctrlProp813.xml"/><Relationship Id="rId9" Type="http://schemas.openxmlformats.org/officeDocument/2006/relationships/ctrlProp" Target="../ctrlProps/ctrlProp13.xml"/><Relationship Id="rId210" Type="http://schemas.openxmlformats.org/officeDocument/2006/relationships/ctrlProp" Target="../ctrlProps/ctrlProp214.xml"/><Relationship Id="rId448" Type="http://schemas.openxmlformats.org/officeDocument/2006/relationships/ctrlProp" Target="../ctrlProps/ctrlProp452.xml"/><Relationship Id="rId655" Type="http://schemas.openxmlformats.org/officeDocument/2006/relationships/ctrlProp" Target="../ctrlProps/ctrlProp659.xml"/><Relationship Id="rId862" Type="http://schemas.openxmlformats.org/officeDocument/2006/relationships/ctrlProp" Target="../ctrlProps/ctrlProp866.xml"/><Relationship Id="rId294" Type="http://schemas.openxmlformats.org/officeDocument/2006/relationships/ctrlProp" Target="../ctrlProps/ctrlProp298.xml"/><Relationship Id="rId308" Type="http://schemas.openxmlformats.org/officeDocument/2006/relationships/ctrlProp" Target="../ctrlProps/ctrlProp312.xml"/><Relationship Id="rId515" Type="http://schemas.openxmlformats.org/officeDocument/2006/relationships/ctrlProp" Target="../ctrlProps/ctrlProp519.xml"/><Relationship Id="rId722" Type="http://schemas.openxmlformats.org/officeDocument/2006/relationships/ctrlProp" Target="../ctrlProps/ctrlProp726.xml"/><Relationship Id="rId89" Type="http://schemas.openxmlformats.org/officeDocument/2006/relationships/ctrlProp" Target="../ctrlProps/ctrlProp93.xml"/><Relationship Id="rId154" Type="http://schemas.openxmlformats.org/officeDocument/2006/relationships/ctrlProp" Target="../ctrlProps/ctrlProp158.xml"/><Relationship Id="rId361" Type="http://schemas.openxmlformats.org/officeDocument/2006/relationships/ctrlProp" Target="../ctrlProps/ctrlProp365.xml"/><Relationship Id="rId599" Type="http://schemas.openxmlformats.org/officeDocument/2006/relationships/ctrlProp" Target="../ctrlProps/ctrlProp603.xml"/><Relationship Id="rId459" Type="http://schemas.openxmlformats.org/officeDocument/2006/relationships/ctrlProp" Target="../ctrlProps/ctrlProp463.xml"/><Relationship Id="rId666" Type="http://schemas.openxmlformats.org/officeDocument/2006/relationships/ctrlProp" Target="../ctrlProps/ctrlProp670.xml"/><Relationship Id="rId873" Type="http://schemas.openxmlformats.org/officeDocument/2006/relationships/ctrlProp" Target="../ctrlProps/ctrlProp877.xml"/><Relationship Id="rId16" Type="http://schemas.openxmlformats.org/officeDocument/2006/relationships/ctrlProp" Target="../ctrlProps/ctrlProp20.xml"/><Relationship Id="rId221" Type="http://schemas.openxmlformats.org/officeDocument/2006/relationships/ctrlProp" Target="../ctrlProps/ctrlProp225.xml"/><Relationship Id="rId319" Type="http://schemas.openxmlformats.org/officeDocument/2006/relationships/ctrlProp" Target="../ctrlProps/ctrlProp323.xml"/><Relationship Id="rId526" Type="http://schemas.openxmlformats.org/officeDocument/2006/relationships/ctrlProp" Target="../ctrlProps/ctrlProp530.xml"/><Relationship Id="rId733" Type="http://schemas.openxmlformats.org/officeDocument/2006/relationships/ctrlProp" Target="../ctrlProps/ctrlProp737.xml"/><Relationship Id="rId940" Type="http://schemas.openxmlformats.org/officeDocument/2006/relationships/ctrlProp" Target="../ctrlProps/ctrlProp944.xml"/><Relationship Id="rId165" Type="http://schemas.openxmlformats.org/officeDocument/2006/relationships/ctrlProp" Target="../ctrlProps/ctrlProp169.xml"/><Relationship Id="rId372" Type="http://schemas.openxmlformats.org/officeDocument/2006/relationships/ctrlProp" Target="../ctrlProps/ctrlProp376.xml"/><Relationship Id="rId677" Type="http://schemas.openxmlformats.org/officeDocument/2006/relationships/ctrlProp" Target="../ctrlProps/ctrlProp681.xml"/><Relationship Id="rId800" Type="http://schemas.openxmlformats.org/officeDocument/2006/relationships/ctrlProp" Target="../ctrlProps/ctrlProp804.xml"/><Relationship Id="rId232" Type="http://schemas.openxmlformats.org/officeDocument/2006/relationships/ctrlProp" Target="../ctrlProps/ctrlProp236.xml"/><Relationship Id="rId884" Type="http://schemas.openxmlformats.org/officeDocument/2006/relationships/ctrlProp" Target="../ctrlProps/ctrlProp888.xml"/><Relationship Id="rId27" Type="http://schemas.openxmlformats.org/officeDocument/2006/relationships/ctrlProp" Target="../ctrlProps/ctrlProp31.xml"/><Relationship Id="rId537" Type="http://schemas.openxmlformats.org/officeDocument/2006/relationships/ctrlProp" Target="../ctrlProps/ctrlProp541.xml"/><Relationship Id="rId744" Type="http://schemas.openxmlformats.org/officeDocument/2006/relationships/ctrlProp" Target="../ctrlProps/ctrlProp748.xml"/><Relationship Id="rId951" Type="http://schemas.openxmlformats.org/officeDocument/2006/relationships/ctrlProp" Target="../ctrlProps/ctrlProp955.xml"/><Relationship Id="rId80" Type="http://schemas.openxmlformats.org/officeDocument/2006/relationships/ctrlProp" Target="../ctrlProps/ctrlProp84.xml"/><Relationship Id="rId176" Type="http://schemas.openxmlformats.org/officeDocument/2006/relationships/ctrlProp" Target="../ctrlProps/ctrlProp180.xml"/><Relationship Id="rId383" Type="http://schemas.openxmlformats.org/officeDocument/2006/relationships/ctrlProp" Target="../ctrlProps/ctrlProp387.xml"/><Relationship Id="rId590" Type="http://schemas.openxmlformats.org/officeDocument/2006/relationships/ctrlProp" Target="../ctrlProps/ctrlProp594.xml"/><Relationship Id="rId604" Type="http://schemas.openxmlformats.org/officeDocument/2006/relationships/ctrlProp" Target="../ctrlProps/ctrlProp608.xml"/><Relationship Id="rId811" Type="http://schemas.openxmlformats.org/officeDocument/2006/relationships/ctrlProp" Target="../ctrlProps/ctrlProp815.xml"/><Relationship Id="rId243" Type="http://schemas.openxmlformats.org/officeDocument/2006/relationships/ctrlProp" Target="../ctrlProps/ctrlProp247.xml"/><Relationship Id="rId450" Type="http://schemas.openxmlformats.org/officeDocument/2006/relationships/ctrlProp" Target="../ctrlProps/ctrlProp454.xml"/><Relationship Id="rId688" Type="http://schemas.openxmlformats.org/officeDocument/2006/relationships/ctrlProp" Target="../ctrlProps/ctrlProp692.xml"/><Relationship Id="rId895" Type="http://schemas.openxmlformats.org/officeDocument/2006/relationships/ctrlProp" Target="../ctrlProps/ctrlProp899.xml"/><Relationship Id="rId909" Type="http://schemas.openxmlformats.org/officeDocument/2006/relationships/ctrlProp" Target="../ctrlProps/ctrlProp913.xml"/><Relationship Id="rId38" Type="http://schemas.openxmlformats.org/officeDocument/2006/relationships/ctrlProp" Target="../ctrlProps/ctrlProp42.xml"/><Relationship Id="rId103" Type="http://schemas.openxmlformats.org/officeDocument/2006/relationships/ctrlProp" Target="../ctrlProps/ctrlProp107.xml"/><Relationship Id="rId310" Type="http://schemas.openxmlformats.org/officeDocument/2006/relationships/ctrlProp" Target="../ctrlProps/ctrlProp314.xml"/><Relationship Id="rId548" Type="http://schemas.openxmlformats.org/officeDocument/2006/relationships/ctrlProp" Target="../ctrlProps/ctrlProp552.xml"/><Relationship Id="rId755" Type="http://schemas.openxmlformats.org/officeDocument/2006/relationships/ctrlProp" Target="../ctrlProps/ctrlProp759.xml"/><Relationship Id="rId962" Type="http://schemas.openxmlformats.org/officeDocument/2006/relationships/ctrlProp" Target="../ctrlProps/ctrlProp966.xml"/><Relationship Id="rId91" Type="http://schemas.openxmlformats.org/officeDocument/2006/relationships/ctrlProp" Target="../ctrlProps/ctrlProp95.xml"/><Relationship Id="rId187" Type="http://schemas.openxmlformats.org/officeDocument/2006/relationships/ctrlProp" Target="../ctrlProps/ctrlProp191.xml"/><Relationship Id="rId394" Type="http://schemas.openxmlformats.org/officeDocument/2006/relationships/ctrlProp" Target="../ctrlProps/ctrlProp398.xml"/><Relationship Id="rId408" Type="http://schemas.openxmlformats.org/officeDocument/2006/relationships/ctrlProp" Target="../ctrlProps/ctrlProp412.xml"/><Relationship Id="rId615" Type="http://schemas.openxmlformats.org/officeDocument/2006/relationships/ctrlProp" Target="../ctrlProps/ctrlProp619.xml"/><Relationship Id="rId822" Type="http://schemas.openxmlformats.org/officeDocument/2006/relationships/ctrlProp" Target="../ctrlProps/ctrlProp826.xml"/><Relationship Id="rId254" Type="http://schemas.openxmlformats.org/officeDocument/2006/relationships/ctrlProp" Target="../ctrlProps/ctrlProp258.xml"/><Relationship Id="rId699" Type="http://schemas.openxmlformats.org/officeDocument/2006/relationships/ctrlProp" Target="../ctrlProps/ctrlProp703.xml"/><Relationship Id="rId49" Type="http://schemas.openxmlformats.org/officeDocument/2006/relationships/ctrlProp" Target="../ctrlProps/ctrlProp53.xml"/><Relationship Id="rId114" Type="http://schemas.openxmlformats.org/officeDocument/2006/relationships/ctrlProp" Target="../ctrlProps/ctrlProp118.xml"/><Relationship Id="rId461" Type="http://schemas.openxmlformats.org/officeDocument/2006/relationships/ctrlProp" Target="../ctrlProps/ctrlProp465.xml"/><Relationship Id="rId559" Type="http://schemas.openxmlformats.org/officeDocument/2006/relationships/ctrlProp" Target="../ctrlProps/ctrlProp563.xml"/><Relationship Id="rId766" Type="http://schemas.openxmlformats.org/officeDocument/2006/relationships/ctrlProp" Target="../ctrlProps/ctrlProp770.xml"/><Relationship Id="rId198" Type="http://schemas.openxmlformats.org/officeDocument/2006/relationships/ctrlProp" Target="../ctrlProps/ctrlProp202.xml"/><Relationship Id="rId321" Type="http://schemas.openxmlformats.org/officeDocument/2006/relationships/ctrlProp" Target="../ctrlProps/ctrlProp325.xml"/><Relationship Id="rId419" Type="http://schemas.openxmlformats.org/officeDocument/2006/relationships/ctrlProp" Target="../ctrlProps/ctrlProp423.xml"/><Relationship Id="rId626" Type="http://schemas.openxmlformats.org/officeDocument/2006/relationships/ctrlProp" Target="../ctrlProps/ctrlProp630.xml"/><Relationship Id="rId833" Type="http://schemas.openxmlformats.org/officeDocument/2006/relationships/ctrlProp" Target="../ctrlProps/ctrlProp837.xml"/><Relationship Id="rId265" Type="http://schemas.openxmlformats.org/officeDocument/2006/relationships/ctrlProp" Target="../ctrlProps/ctrlProp269.xml"/><Relationship Id="rId472" Type="http://schemas.openxmlformats.org/officeDocument/2006/relationships/ctrlProp" Target="../ctrlProps/ctrlProp476.xml"/><Relationship Id="rId900" Type="http://schemas.openxmlformats.org/officeDocument/2006/relationships/ctrlProp" Target="../ctrlProps/ctrlProp904.xml"/><Relationship Id="rId125" Type="http://schemas.openxmlformats.org/officeDocument/2006/relationships/ctrlProp" Target="../ctrlProps/ctrlProp129.xml"/><Relationship Id="rId332" Type="http://schemas.openxmlformats.org/officeDocument/2006/relationships/ctrlProp" Target="../ctrlProps/ctrlProp336.xml"/><Relationship Id="rId777" Type="http://schemas.openxmlformats.org/officeDocument/2006/relationships/ctrlProp" Target="../ctrlProps/ctrlProp781.xml"/><Relationship Id="rId637" Type="http://schemas.openxmlformats.org/officeDocument/2006/relationships/ctrlProp" Target="../ctrlProps/ctrlProp641.xml"/><Relationship Id="rId844" Type="http://schemas.openxmlformats.org/officeDocument/2006/relationships/ctrlProp" Target="../ctrlProps/ctrlProp848.xml"/><Relationship Id="rId276" Type="http://schemas.openxmlformats.org/officeDocument/2006/relationships/ctrlProp" Target="../ctrlProps/ctrlProp280.xml"/><Relationship Id="rId483" Type="http://schemas.openxmlformats.org/officeDocument/2006/relationships/ctrlProp" Target="../ctrlProps/ctrlProp487.xml"/><Relationship Id="rId690" Type="http://schemas.openxmlformats.org/officeDocument/2006/relationships/ctrlProp" Target="../ctrlProps/ctrlProp694.xml"/><Relationship Id="rId704" Type="http://schemas.openxmlformats.org/officeDocument/2006/relationships/ctrlProp" Target="../ctrlProps/ctrlProp708.xml"/><Relationship Id="rId911" Type="http://schemas.openxmlformats.org/officeDocument/2006/relationships/ctrlProp" Target="../ctrlProps/ctrlProp915.xml"/><Relationship Id="rId40" Type="http://schemas.openxmlformats.org/officeDocument/2006/relationships/ctrlProp" Target="../ctrlProps/ctrlProp44.xml"/><Relationship Id="rId136" Type="http://schemas.openxmlformats.org/officeDocument/2006/relationships/ctrlProp" Target="../ctrlProps/ctrlProp140.xml"/><Relationship Id="rId343" Type="http://schemas.openxmlformats.org/officeDocument/2006/relationships/ctrlProp" Target="../ctrlProps/ctrlProp347.xml"/><Relationship Id="rId550" Type="http://schemas.openxmlformats.org/officeDocument/2006/relationships/ctrlProp" Target="../ctrlProps/ctrlProp554.xml"/><Relationship Id="rId788" Type="http://schemas.openxmlformats.org/officeDocument/2006/relationships/ctrlProp" Target="../ctrlProps/ctrlProp792.xml"/><Relationship Id="rId203" Type="http://schemas.openxmlformats.org/officeDocument/2006/relationships/ctrlProp" Target="../ctrlProps/ctrlProp207.xml"/><Relationship Id="rId648" Type="http://schemas.openxmlformats.org/officeDocument/2006/relationships/ctrlProp" Target="../ctrlProps/ctrlProp652.xml"/><Relationship Id="rId855" Type="http://schemas.openxmlformats.org/officeDocument/2006/relationships/ctrlProp" Target="../ctrlProps/ctrlProp859.xml"/><Relationship Id="rId287" Type="http://schemas.openxmlformats.org/officeDocument/2006/relationships/ctrlProp" Target="../ctrlProps/ctrlProp291.xml"/><Relationship Id="rId410" Type="http://schemas.openxmlformats.org/officeDocument/2006/relationships/ctrlProp" Target="../ctrlProps/ctrlProp414.xml"/><Relationship Id="rId494" Type="http://schemas.openxmlformats.org/officeDocument/2006/relationships/ctrlProp" Target="../ctrlProps/ctrlProp498.xml"/><Relationship Id="rId508" Type="http://schemas.openxmlformats.org/officeDocument/2006/relationships/ctrlProp" Target="../ctrlProps/ctrlProp512.xml"/><Relationship Id="rId715" Type="http://schemas.openxmlformats.org/officeDocument/2006/relationships/ctrlProp" Target="../ctrlProps/ctrlProp719.xml"/><Relationship Id="rId922" Type="http://schemas.openxmlformats.org/officeDocument/2006/relationships/ctrlProp" Target="../ctrlProps/ctrlProp926.xml"/><Relationship Id="rId147" Type="http://schemas.openxmlformats.org/officeDocument/2006/relationships/ctrlProp" Target="../ctrlProps/ctrlProp151.xml"/><Relationship Id="rId354" Type="http://schemas.openxmlformats.org/officeDocument/2006/relationships/ctrlProp" Target="../ctrlProps/ctrlProp358.xml"/><Relationship Id="rId799" Type="http://schemas.openxmlformats.org/officeDocument/2006/relationships/ctrlProp" Target="../ctrlProps/ctrlProp803.xml"/><Relationship Id="rId51" Type="http://schemas.openxmlformats.org/officeDocument/2006/relationships/ctrlProp" Target="../ctrlProps/ctrlProp55.xml"/><Relationship Id="rId561" Type="http://schemas.openxmlformats.org/officeDocument/2006/relationships/ctrlProp" Target="../ctrlProps/ctrlProp565.xml"/><Relationship Id="rId659" Type="http://schemas.openxmlformats.org/officeDocument/2006/relationships/ctrlProp" Target="../ctrlProps/ctrlProp663.xml"/><Relationship Id="rId866" Type="http://schemas.openxmlformats.org/officeDocument/2006/relationships/ctrlProp" Target="../ctrlProps/ctrlProp870.xml"/><Relationship Id="rId214" Type="http://schemas.openxmlformats.org/officeDocument/2006/relationships/ctrlProp" Target="../ctrlProps/ctrlProp218.xml"/><Relationship Id="rId298" Type="http://schemas.openxmlformats.org/officeDocument/2006/relationships/ctrlProp" Target="../ctrlProps/ctrlProp302.xml"/><Relationship Id="rId421" Type="http://schemas.openxmlformats.org/officeDocument/2006/relationships/ctrlProp" Target="../ctrlProps/ctrlProp425.xml"/><Relationship Id="rId519" Type="http://schemas.openxmlformats.org/officeDocument/2006/relationships/ctrlProp" Target="../ctrlProps/ctrlProp523.xml"/><Relationship Id="rId158" Type="http://schemas.openxmlformats.org/officeDocument/2006/relationships/ctrlProp" Target="../ctrlProps/ctrlProp162.xml"/><Relationship Id="rId726" Type="http://schemas.openxmlformats.org/officeDocument/2006/relationships/ctrlProp" Target="../ctrlProps/ctrlProp730.xml"/><Relationship Id="rId933" Type="http://schemas.openxmlformats.org/officeDocument/2006/relationships/ctrlProp" Target="../ctrlProps/ctrlProp937.xml"/><Relationship Id="rId62" Type="http://schemas.openxmlformats.org/officeDocument/2006/relationships/ctrlProp" Target="../ctrlProps/ctrlProp66.xml"/><Relationship Id="rId365" Type="http://schemas.openxmlformats.org/officeDocument/2006/relationships/ctrlProp" Target="../ctrlProps/ctrlProp369.xml"/><Relationship Id="rId572" Type="http://schemas.openxmlformats.org/officeDocument/2006/relationships/ctrlProp" Target="../ctrlProps/ctrlProp576.xml"/><Relationship Id="rId225" Type="http://schemas.openxmlformats.org/officeDocument/2006/relationships/ctrlProp" Target="../ctrlProps/ctrlProp229.xml"/><Relationship Id="rId432" Type="http://schemas.openxmlformats.org/officeDocument/2006/relationships/ctrlProp" Target="../ctrlProps/ctrlProp436.xml"/><Relationship Id="rId877" Type="http://schemas.openxmlformats.org/officeDocument/2006/relationships/ctrlProp" Target="../ctrlProps/ctrlProp881.xml"/><Relationship Id="rId737" Type="http://schemas.openxmlformats.org/officeDocument/2006/relationships/ctrlProp" Target="../ctrlProps/ctrlProp741.xml"/><Relationship Id="rId944" Type="http://schemas.openxmlformats.org/officeDocument/2006/relationships/ctrlProp" Target="../ctrlProps/ctrlProp948.xml"/><Relationship Id="rId73" Type="http://schemas.openxmlformats.org/officeDocument/2006/relationships/ctrlProp" Target="../ctrlProps/ctrlProp77.xml"/><Relationship Id="rId169" Type="http://schemas.openxmlformats.org/officeDocument/2006/relationships/ctrlProp" Target="../ctrlProps/ctrlProp173.xml"/><Relationship Id="rId376" Type="http://schemas.openxmlformats.org/officeDocument/2006/relationships/ctrlProp" Target="../ctrlProps/ctrlProp380.xml"/><Relationship Id="rId583" Type="http://schemas.openxmlformats.org/officeDocument/2006/relationships/ctrlProp" Target="../ctrlProps/ctrlProp587.xml"/><Relationship Id="rId790" Type="http://schemas.openxmlformats.org/officeDocument/2006/relationships/ctrlProp" Target="../ctrlProps/ctrlProp794.xml"/><Relationship Id="rId804" Type="http://schemas.openxmlformats.org/officeDocument/2006/relationships/ctrlProp" Target="../ctrlProps/ctrlProp808.xml"/><Relationship Id="rId4" Type="http://schemas.openxmlformats.org/officeDocument/2006/relationships/ctrlProp" Target="../ctrlProps/ctrlProp8.xml"/><Relationship Id="rId236" Type="http://schemas.openxmlformats.org/officeDocument/2006/relationships/ctrlProp" Target="../ctrlProps/ctrlProp240.xml"/><Relationship Id="rId443" Type="http://schemas.openxmlformats.org/officeDocument/2006/relationships/ctrlProp" Target="../ctrlProps/ctrlProp447.xml"/><Relationship Id="rId650" Type="http://schemas.openxmlformats.org/officeDocument/2006/relationships/ctrlProp" Target="../ctrlProps/ctrlProp654.xml"/><Relationship Id="rId888" Type="http://schemas.openxmlformats.org/officeDocument/2006/relationships/ctrlProp" Target="../ctrlProps/ctrlProp892.xml"/><Relationship Id="rId303" Type="http://schemas.openxmlformats.org/officeDocument/2006/relationships/ctrlProp" Target="../ctrlProps/ctrlProp307.xml"/><Relationship Id="rId748" Type="http://schemas.openxmlformats.org/officeDocument/2006/relationships/ctrlProp" Target="../ctrlProps/ctrlProp752.xml"/><Relationship Id="rId955" Type="http://schemas.openxmlformats.org/officeDocument/2006/relationships/ctrlProp" Target="../ctrlProps/ctrlProp959.xml"/><Relationship Id="rId84" Type="http://schemas.openxmlformats.org/officeDocument/2006/relationships/ctrlProp" Target="../ctrlProps/ctrlProp88.xml"/><Relationship Id="rId387" Type="http://schemas.openxmlformats.org/officeDocument/2006/relationships/ctrlProp" Target="../ctrlProps/ctrlProp391.xml"/><Relationship Id="rId510" Type="http://schemas.openxmlformats.org/officeDocument/2006/relationships/ctrlProp" Target="../ctrlProps/ctrlProp514.xml"/><Relationship Id="rId594" Type="http://schemas.openxmlformats.org/officeDocument/2006/relationships/ctrlProp" Target="../ctrlProps/ctrlProp598.xml"/><Relationship Id="rId608" Type="http://schemas.openxmlformats.org/officeDocument/2006/relationships/ctrlProp" Target="../ctrlProps/ctrlProp612.xml"/><Relationship Id="rId815" Type="http://schemas.openxmlformats.org/officeDocument/2006/relationships/ctrlProp" Target="../ctrlProps/ctrlProp819.xml"/><Relationship Id="rId247" Type="http://schemas.openxmlformats.org/officeDocument/2006/relationships/ctrlProp" Target="../ctrlProps/ctrlProp251.xml"/><Relationship Id="rId899" Type="http://schemas.openxmlformats.org/officeDocument/2006/relationships/ctrlProp" Target="../ctrlProps/ctrlProp903.xml"/><Relationship Id="rId107" Type="http://schemas.openxmlformats.org/officeDocument/2006/relationships/ctrlProp" Target="../ctrlProps/ctrlProp111.xml"/><Relationship Id="rId454" Type="http://schemas.openxmlformats.org/officeDocument/2006/relationships/ctrlProp" Target="../ctrlProps/ctrlProp458.xml"/><Relationship Id="rId661" Type="http://schemas.openxmlformats.org/officeDocument/2006/relationships/ctrlProp" Target="../ctrlProps/ctrlProp665.xml"/><Relationship Id="rId759" Type="http://schemas.openxmlformats.org/officeDocument/2006/relationships/ctrlProp" Target="../ctrlProps/ctrlProp763.xml"/><Relationship Id="rId11" Type="http://schemas.openxmlformats.org/officeDocument/2006/relationships/ctrlProp" Target="../ctrlProps/ctrlProp15.xml"/><Relationship Id="rId314" Type="http://schemas.openxmlformats.org/officeDocument/2006/relationships/ctrlProp" Target="../ctrlProps/ctrlProp318.xml"/><Relationship Id="rId398" Type="http://schemas.openxmlformats.org/officeDocument/2006/relationships/ctrlProp" Target="../ctrlProps/ctrlProp402.xml"/><Relationship Id="rId521" Type="http://schemas.openxmlformats.org/officeDocument/2006/relationships/ctrlProp" Target="../ctrlProps/ctrlProp525.xml"/><Relationship Id="rId619" Type="http://schemas.openxmlformats.org/officeDocument/2006/relationships/ctrlProp" Target="../ctrlProps/ctrlProp623.xml"/><Relationship Id="rId95" Type="http://schemas.openxmlformats.org/officeDocument/2006/relationships/ctrlProp" Target="../ctrlProps/ctrlProp99.xml"/><Relationship Id="rId160" Type="http://schemas.openxmlformats.org/officeDocument/2006/relationships/ctrlProp" Target="../ctrlProps/ctrlProp164.xml"/><Relationship Id="rId826" Type="http://schemas.openxmlformats.org/officeDocument/2006/relationships/ctrlProp" Target="../ctrlProps/ctrlProp830.xml"/><Relationship Id="rId258" Type="http://schemas.openxmlformats.org/officeDocument/2006/relationships/ctrlProp" Target="../ctrlProps/ctrlProp262.xml"/><Relationship Id="rId465" Type="http://schemas.openxmlformats.org/officeDocument/2006/relationships/ctrlProp" Target="../ctrlProps/ctrlProp469.xml"/><Relationship Id="rId672" Type="http://schemas.openxmlformats.org/officeDocument/2006/relationships/ctrlProp" Target="../ctrlProps/ctrlProp676.xml"/><Relationship Id="rId22" Type="http://schemas.openxmlformats.org/officeDocument/2006/relationships/ctrlProp" Target="../ctrlProps/ctrlProp26.xml"/><Relationship Id="rId118" Type="http://schemas.openxmlformats.org/officeDocument/2006/relationships/ctrlProp" Target="../ctrlProps/ctrlProp122.xml"/><Relationship Id="rId325" Type="http://schemas.openxmlformats.org/officeDocument/2006/relationships/ctrlProp" Target="../ctrlProps/ctrlProp329.xml"/><Relationship Id="rId532" Type="http://schemas.openxmlformats.org/officeDocument/2006/relationships/ctrlProp" Target="../ctrlProps/ctrlProp536.xml"/><Relationship Id="rId171" Type="http://schemas.openxmlformats.org/officeDocument/2006/relationships/ctrlProp" Target="../ctrlProps/ctrlProp175.xml"/><Relationship Id="rId837" Type="http://schemas.openxmlformats.org/officeDocument/2006/relationships/ctrlProp" Target="../ctrlProps/ctrlProp841.xml"/><Relationship Id="rId269" Type="http://schemas.openxmlformats.org/officeDocument/2006/relationships/ctrlProp" Target="../ctrlProps/ctrlProp273.xml"/><Relationship Id="rId476" Type="http://schemas.openxmlformats.org/officeDocument/2006/relationships/ctrlProp" Target="../ctrlProps/ctrlProp480.xml"/><Relationship Id="rId683" Type="http://schemas.openxmlformats.org/officeDocument/2006/relationships/ctrlProp" Target="../ctrlProps/ctrlProp687.xml"/><Relationship Id="rId890" Type="http://schemas.openxmlformats.org/officeDocument/2006/relationships/ctrlProp" Target="../ctrlProps/ctrlProp894.xml"/><Relationship Id="rId904" Type="http://schemas.openxmlformats.org/officeDocument/2006/relationships/ctrlProp" Target="../ctrlProps/ctrlProp908.xml"/><Relationship Id="rId33" Type="http://schemas.openxmlformats.org/officeDocument/2006/relationships/ctrlProp" Target="../ctrlProps/ctrlProp37.xml"/><Relationship Id="rId129" Type="http://schemas.openxmlformats.org/officeDocument/2006/relationships/ctrlProp" Target="../ctrlProps/ctrlProp133.xml"/><Relationship Id="rId336" Type="http://schemas.openxmlformats.org/officeDocument/2006/relationships/ctrlProp" Target="../ctrlProps/ctrlProp340.xml"/><Relationship Id="rId543" Type="http://schemas.openxmlformats.org/officeDocument/2006/relationships/ctrlProp" Target="../ctrlProps/ctrlProp547.xml"/><Relationship Id="rId182" Type="http://schemas.openxmlformats.org/officeDocument/2006/relationships/ctrlProp" Target="../ctrlProps/ctrlProp186.xml"/><Relationship Id="rId403" Type="http://schemas.openxmlformats.org/officeDocument/2006/relationships/ctrlProp" Target="../ctrlProps/ctrlProp407.xml"/><Relationship Id="rId750" Type="http://schemas.openxmlformats.org/officeDocument/2006/relationships/ctrlProp" Target="../ctrlProps/ctrlProp754.xml"/><Relationship Id="rId848" Type="http://schemas.openxmlformats.org/officeDocument/2006/relationships/ctrlProp" Target="../ctrlProps/ctrlProp852.xml"/><Relationship Id="rId487" Type="http://schemas.openxmlformats.org/officeDocument/2006/relationships/ctrlProp" Target="../ctrlProps/ctrlProp491.xml"/><Relationship Id="rId610" Type="http://schemas.openxmlformats.org/officeDocument/2006/relationships/ctrlProp" Target="../ctrlProps/ctrlProp614.xml"/><Relationship Id="rId694" Type="http://schemas.openxmlformats.org/officeDocument/2006/relationships/ctrlProp" Target="../ctrlProps/ctrlProp698.xml"/><Relationship Id="rId708" Type="http://schemas.openxmlformats.org/officeDocument/2006/relationships/ctrlProp" Target="../ctrlProps/ctrlProp712.xml"/><Relationship Id="rId915" Type="http://schemas.openxmlformats.org/officeDocument/2006/relationships/ctrlProp" Target="../ctrlProps/ctrlProp919.xml"/><Relationship Id="rId347" Type="http://schemas.openxmlformats.org/officeDocument/2006/relationships/ctrlProp" Target="../ctrlProps/ctrlProp351.xml"/><Relationship Id="rId44" Type="http://schemas.openxmlformats.org/officeDocument/2006/relationships/ctrlProp" Target="../ctrlProps/ctrlProp48.xml"/><Relationship Id="rId554" Type="http://schemas.openxmlformats.org/officeDocument/2006/relationships/ctrlProp" Target="../ctrlProps/ctrlProp558.xml"/><Relationship Id="rId761" Type="http://schemas.openxmlformats.org/officeDocument/2006/relationships/ctrlProp" Target="../ctrlProps/ctrlProp765.xml"/><Relationship Id="rId859" Type="http://schemas.openxmlformats.org/officeDocument/2006/relationships/ctrlProp" Target="../ctrlProps/ctrlProp863.xml"/><Relationship Id="rId193" Type="http://schemas.openxmlformats.org/officeDocument/2006/relationships/ctrlProp" Target="../ctrlProps/ctrlProp197.xml"/><Relationship Id="rId207" Type="http://schemas.openxmlformats.org/officeDocument/2006/relationships/ctrlProp" Target="../ctrlProps/ctrlProp211.xml"/><Relationship Id="rId414" Type="http://schemas.openxmlformats.org/officeDocument/2006/relationships/ctrlProp" Target="../ctrlProps/ctrlProp418.xml"/><Relationship Id="rId498" Type="http://schemas.openxmlformats.org/officeDocument/2006/relationships/ctrlProp" Target="../ctrlProps/ctrlProp502.xml"/><Relationship Id="rId621" Type="http://schemas.openxmlformats.org/officeDocument/2006/relationships/ctrlProp" Target="../ctrlProps/ctrlProp625.xml"/><Relationship Id="rId260" Type="http://schemas.openxmlformats.org/officeDocument/2006/relationships/ctrlProp" Target="../ctrlProps/ctrlProp264.xml"/><Relationship Id="rId719" Type="http://schemas.openxmlformats.org/officeDocument/2006/relationships/ctrlProp" Target="../ctrlProps/ctrlProp723.xml"/><Relationship Id="rId926" Type="http://schemas.openxmlformats.org/officeDocument/2006/relationships/ctrlProp" Target="../ctrlProps/ctrlProp930.xml"/><Relationship Id="rId55" Type="http://schemas.openxmlformats.org/officeDocument/2006/relationships/ctrlProp" Target="../ctrlProps/ctrlProp59.xml"/><Relationship Id="rId120" Type="http://schemas.openxmlformats.org/officeDocument/2006/relationships/ctrlProp" Target="../ctrlProps/ctrlProp124.xml"/><Relationship Id="rId358" Type="http://schemas.openxmlformats.org/officeDocument/2006/relationships/ctrlProp" Target="../ctrlProps/ctrlProp362.xml"/><Relationship Id="rId565" Type="http://schemas.openxmlformats.org/officeDocument/2006/relationships/ctrlProp" Target="../ctrlProps/ctrlProp569.xml"/><Relationship Id="rId772" Type="http://schemas.openxmlformats.org/officeDocument/2006/relationships/ctrlProp" Target="../ctrlProps/ctrlProp776.xml"/><Relationship Id="rId218" Type="http://schemas.openxmlformats.org/officeDocument/2006/relationships/ctrlProp" Target="../ctrlProps/ctrlProp222.xml"/><Relationship Id="rId425" Type="http://schemas.openxmlformats.org/officeDocument/2006/relationships/ctrlProp" Target="../ctrlProps/ctrlProp429.xml"/><Relationship Id="rId632" Type="http://schemas.openxmlformats.org/officeDocument/2006/relationships/ctrlProp" Target="../ctrlProps/ctrlProp636.xml"/><Relationship Id="rId271" Type="http://schemas.openxmlformats.org/officeDocument/2006/relationships/ctrlProp" Target="../ctrlProps/ctrlProp275.xml"/><Relationship Id="rId937" Type="http://schemas.openxmlformats.org/officeDocument/2006/relationships/ctrlProp" Target="../ctrlProps/ctrlProp941.xml"/><Relationship Id="rId66" Type="http://schemas.openxmlformats.org/officeDocument/2006/relationships/ctrlProp" Target="../ctrlProps/ctrlProp70.xml"/><Relationship Id="rId131" Type="http://schemas.openxmlformats.org/officeDocument/2006/relationships/ctrlProp" Target="../ctrlProps/ctrlProp135.xml"/><Relationship Id="rId369" Type="http://schemas.openxmlformats.org/officeDocument/2006/relationships/ctrlProp" Target="../ctrlProps/ctrlProp373.xml"/><Relationship Id="rId576" Type="http://schemas.openxmlformats.org/officeDocument/2006/relationships/ctrlProp" Target="../ctrlProps/ctrlProp580.xml"/><Relationship Id="rId783" Type="http://schemas.openxmlformats.org/officeDocument/2006/relationships/ctrlProp" Target="../ctrlProps/ctrlProp787.xml"/><Relationship Id="rId229" Type="http://schemas.openxmlformats.org/officeDocument/2006/relationships/ctrlProp" Target="../ctrlProps/ctrlProp233.xml"/><Relationship Id="rId436" Type="http://schemas.openxmlformats.org/officeDocument/2006/relationships/ctrlProp" Target="../ctrlProps/ctrlProp440.xml"/><Relationship Id="rId643" Type="http://schemas.openxmlformats.org/officeDocument/2006/relationships/ctrlProp" Target="../ctrlProps/ctrlProp647.xml"/><Relationship Id="rId850" Type="http://schemas.openxmlformats.org/officeDocument/2006/relationships/ctrlProp" Target="../ctrlProps/ctrlProp854.xml"/><Relationship Id="rId948" Type="http://schemas.openxmlformats.org/officeDocument/2006/relationships/ctrlProp" Target="../ctrlProps/ctrlProp952.xml"/><Relationship Id="rId77" Type="http://schemas.openxmlformats.org/officeDocument/2006/relationships/ctrlProp" Target="../ctrlProps/ctrlProp81.xml"/><Relationship Id="rId282" Type="http://schemas.openxmlformats.org/officeDocument/2006/relationships/ctrlProp" Target="../ctrlProps/ctrlProp286.xml"/><Relationship Id="rId503" Type="http://schemas.openxmlformats.org/officeDocument/2006/relationships/ctrlProp" Target="../ctrlProps/ctrlProp507.xml"/><Relationship Id="rId587" Type="http://schemas.openxmlformats.org/officeDocument/2006/relationships/ctrlProp" Target="../ctrlProps/ctrlProp591.xml"/><Relationship Id="rId710" Type="http://schemas.openxmlformats.org/officeDocument/2006/relationships/ctrlProp" Target="../ctrlProps/ctrlProp714.xml"/><Relationship Id="rId808" Type="http://schemas.openxmlformats.org/officeDocument/2006/relationships/ctrlProp" Target="../ctrlProps/ctrlProp812.xml"/><Relationship Id="rId8" Type="http://schemas.openxmlformats.org/officeDocument/2006/relationships/ctrlProp" Target="../ctrlProps/ctrlProp12.xml"/><Relationship Id="rId142" Type="http://schemas.openxmlformats.org/officeDocument/2006/relationships/ctrlProp" Target="../ctrlProps/ctrlProp146.xml"/><Relationship Id="rId447" Type="http://schemas.openxmlformats.org/officeDocument/2006/relationships/ctrlProp" Target="../ctrlProps/ctrlProp451.xml"/><Relationship Id="rId794" Type="http://schemas.openxmlformats.org/officeDocument/2006/relationships/ctrlProp" Target="../ctrlProps/ctrlProp798.xml"/><Relationship Id="rId654" Type="http://schemas.openxmlformats.org/officeDocument/2006/relationships/ctrlProp" Target="../ctrlProps/ctrlProp658.xml"/><Relationship Id="rId861" Type="http://schemas.openxmlformats.org/officeDocument/2006/relationships/ctrlProp" Target="../ctrlProps/ctrlProp865.xml"/><Relationship Id="rId959" Type="http://schemas.openxmlformats.org/officeDocument/2006/relationships/ctrlProp" Target="../ctrlProps/ctrlProp963.xml"/><Relationship Id="rId293" Type="http://schemas.openxmlformats.org/officeDocument/2006/relationships/ctrlProp" Target="../ctrlProps/ctrlProp297.xml"/><Relationship Id="rId307" Type="http://schemas.openxmlformats.org/officeDocument/2006/relationships/ctrlProp" Target="../ctrlProps/ctrlProp311.xml"/><Relationship Id="rId514" Type="http://schemas.openxmlformats.org/officeDocument/2006/relationships/ctrlProp" Target="../ctrlProps/ctrlProp518.xml"/><Relationship Id="rId721" Type="http://schemas.openxmlformats.org/officeDocument/2006/relationships/ctrlProp" Target="../ctrlProps/ctrlProp725.xml"/><Relationship Id="rId88" Type="http://schemas.openxmlformats.org/officeDocument/2006/relationships/ctrlProp" Target="../ctrlProps/ctrlProp92.xml"/><Relationship Id="rId153" Type="http://schemas.openxmlformats.org/officeDocument/2006/relationships/ctrlProp" Target="../ctrlProps/ctrlProp157.xml"/><Relationship Id="rId360" Type="http://schemas.openxmlformats.org/officeDocument/2006/relationships/ctrlProp" Target="../ctrlProps/ctrlProp364.xml"/><Relationship Id="rId598" Type="http://schemas.openxmlformats.org/officeDocument/2006/relationships/ctrlProp" Target="../ctrlProps/ctrlProp602.xml"/><Relationship Id="rId819" Type="http://schemas.openxmlformats.org/officeDocument/2006/relationships/ctrlProp" Target="../ctrlProps/ctrlProp823.xml"/><Relationship Id="rId220" Type="http://schemas.openxmlformats.org/officeDocument/2006/relationships/ctrlProp" Target="../ctrlProps/ctrlProp224.xml"/><Relationship Id="rId458" Type="http://schemas.openxmlformats.org/officeDocument/2006/relationships/ctrlProp" Target="../ctrlProps/ctrlProp462.xml"/><Relationship Id="rId665" Type="http://schemas.openxmlformats.org/officeDocument/2006/relationships/ctrlProp" Target="../ctrlProps/ctrlProp669.xml"/><Relationship Id="rId872" Type="http://schemas.openxmlformats.org/officeDocument/2006/relationships/ctrlProp" Target="../ctrlProps/ctrlProp876.xml"/><Relationship Id="rId15" Type="http://schemas.openxmlformats.org/officeDocument/2006/relationships/ctrlProp" Target="../ctrlProps/ctrlProp19.xml"/><Relationship Id="rId318" Type="http://schemas.openxmlformats.org/officeDocument/2006/relationships/ctrlProp" Target="../ctrlProps/ctrlProp322.xml"/><Relationship Id="rId525" Type="http://schemas.openxmlformats.org/officeDocument/2006/relationships/ctrlProp" Target="../ctrlProps/ctrlProp529.xml"/><Relationship Id="rId732" Type="http://schemas.openxmlformats.org/officeDocument/2006/relationships/ctrlProp" Target="../ctrlProps/ctrlProp736.xml"/><Relationship Id="rId99" Type="http://schemas.openxmlformats.org/officeDocument/2006/relationships/ctrlProp" Target="../ctrlProps/ctrlProp103.xml"/><Relationship Id="rId164" Type="http://schemas.openxmlformats.org/officeDocument/2006/relationships/ctrlProp" Target="../ctrlProps/ctrlProp168.xml"/><Relationship Id="rId371" Type="http://schemas.openxmlformats.org/officeDocument/2006/relationships/ctrlProp" Target="../ctrlProps/ctrlProp375.xml"/><Relationship Id="rId469" Type="http://schemas.openxmlformats.org/officeDocument/2006/relationships/ctrlProp" Target="../ctrlProps/ctrlProp473.xml"/><Relationship Id="rId676" Type="http://schemas.openxmlformats.org/officeDocument/2006/relationships/ctrlProp" Target="../ctrlProps/ctrlProp680.xml"/><Relationship Id="rId883" Type="http://schemas.openxmlformats.org/officeDocument/2006/relationships/ctrlProp" Target="../ctrlProps/ctrlProp887.xml"/><Relationship Id="rId26" Type="http://schemas.openxmlformats.org/officeDocument/2006/relationships/ctrlProp" Target="../ctrlProps/ctrlProp30.xml"/><Relationship Id="rId231" Type="http://schemas.openxmlformats.org/officeDocument/2006/relationships/ctrlProp" Target="../ctrlProps/ctrlProp235.xml"/><Relationship Id="rId329" Type="http://schemas.openxmlformats.org/officeDocument/2006/relationships/ctrlProp" Target="../ctrlProps/ctrlProp333.xml"/><Relationship Id="rId536" Type="http://schemas.openxmlformats.org/officeDocument/2006/relationships/ctrlProp" Target="../ctrlProps/ctrlProp540.xml"/><Relationship Id="rId175" Type="http://schemas.openxmlformats.org/officeDocument/2006/relationships/ctrlProp" Target="../ctrlProps/ctrlProp179.xml"/><Relationship Id="rId743" Type="http://schemas.openxmlformats.org/officeDocument/2006/relationships/ctrlProp" Target="../ctrlProps/ctrlProp747.xml"/><Relationship Id="rId950" Type="http://schemas.openxmlformats.org/officeDocument/2006/relationships/ctrlProp" Target="../ctrlProps/ctrlProp954.xml"/><Relationship Id="rId382" Type="http://schemas.openxmlformats.org/officeDocument/2006/relationships/ctrlProp" Target="../ctrlProps/ctrlProp386.xml"/><Relationship Id="rId603" Type="http://schemas.openxmlformats.org/officeDocument/2006/relationships/ctrlProp" Target="../ctrlProps/ctrlProp607.xml"/><Relationship Id="rId687" Type="http://schemas.openxmlformats.org/officeDocument/2006/relationships/ctrlProp" Target="../ctrlProps/ctrlProp691.xml"/><Relationship Id="rId810" Type="http://schemas.openxmlformats.org/officeDocument/2006/relationships/ctrlProp" Target="../ctrlProps/ctrlProp814.xml"/><Relationship Id="rId908" Type="http://schemas.openxmlformats.org/officeDocument/2006/relationships/ctrlProp" Target="../ctrlProps/ctrlProp912.xml"/><Relationship Id="rId242" Type="http://schemas.openxmlformats.org/officeDocument/2006/relationships/ctrlProp" Target="../ctrlProps/ctrlProp246.xml"/><Relationship Id="rId894" Type="http://schemas.openxmlformats.org/officeDocument/2006/relationships/ctrlProp" Target="../ctrlProps/ctrlProp898.xml"/><Relationship Id="rId37" Type="http://schemas.openxmlformats.org/officeDocument/2006/relationships/ctrlProp" Target="../ctrlProps/ctrlProp41.xml"/><Relationship Id="rId102" Type="http://schemas.openxmlformats.org/officeDocument/2006/relationships/ctrlProp" Target="../ctrlProps/ctrlProp106.xml"/><Relationship Id="rId547" Type="http://schemas.openxmlformats.org/officeDocument/2006/relationships/ctrlProp" Target="../ctrlProps/ctrlProp551.xml"/><Relationship Id="rId754" Type="http://schemas.openxmlformats.org/officeDocument/2006/relationships/ctrlProp" Target="../ctrlProps/ctrlProp758.xml"/><Relationship Id="rId961" Type="http://schemas.openxmlformats.org/officeDocument/2006/relationships/ctrlProp" Target="../ctrlProps/ctrlProp965.xml"/><Relationship Id="rId90" Type="http://schemas.openxmlformats.org/officeDocument/2006/relationships/ctrlProp" Target="../ctrlProps/ctrlProp94.xml"/><Relationship Id="rId186" Type="http://schemas.openxmlformats.org/officeDocument/2006/relationships/ctrlProp" Target="../ctrlProps/ctrlProp190.xml"/><Relationship Id="rId393" Type="http://schemas.openxmlformats.org/officeDocument/2006/relationships/ctrlProp" Target="../ctrlProps/ctrlProp397.xml"/><Relationship Id="rId407" Type="http://schemas.openxmlformats.org/officeDocument/2006/relationships/ctrlProp" Target="../ctrlProps/ctrlProp411.xml"/><Relationship Id="rId614" Type="http://schemas.openxmlformats.org/officeDocument/2006/relationships/ctrlProp" Target="../ctrlProps/ctrlProp618.xml"/><Relationship Id="rId821" Type="http://schemas.openxmlformats.org/officeDocument/2006/relationships/ctrlProp" Target="../ctrlProps/ctrlProp825.xml"/><Relationship Id="rId253" Type="http://schemas.openxmlformats.org/officeDocument/2006/relationships/ctrlProp" Target="../ctrlProps/ctrlProp257.xml"/><Relationship Id="rId460" Type="http://schemas.openxmlformats.org/officeDocument/2006/relationships/ctrlProp" Target="../ctrlProps/ctrlProp464.xml"/><Relationship Id="rId698" Type="http://schemas.openxmlformats.org/officeDocument/2006/relationships/ctrlProp" Target="../ctrlProps/ctrlProp702.xml"/><Relationship Id="rId919" Type="http://schemas.openxmlformats.org/officeDocument/2006/relationships/ctrlProp" Target="../ctrlProps/ctrlProp923.xml"/><Relationship Id="rId48" Type="http://schemas.openxmlformats.org/officeDocument/2006/relationships/ctrlProp" Target="../ctrlProps/ctrlProp52.xml"/><Relationship Id="rId113" Type="http://schemas.openxmlformats.org/officeDocument/2006/relationships/ctrlProp" Target="../ctrlProps/ctrlProp117.xml"/><Relationship Id="rId320" Type="http://schemas.openxmlformats.org/officeDocument/2006/relationships/ctrlProp" Target="../ctrlProps/ctrlProp324.xml"/><Relationship Id="rId558" Type="http://schemas.openxmlformats.org/officeDocument/2006/relationships/ctrlProp" Target="../ctrlProps/ctrlProp562.xml"/><Relationship Id="rId765" Type="http://schemas.openxmlformats.org/officeDocument/2006/relationships/ctrlProp" Target="../ctrlProps/ctrlProp769.xml"/><Relationship Id="rId197" Type="http://schemas.openxmlformats.org/officeDocument/2006/relationships/ctrlProp" Target="../ctrlProps/ctrlProp201.xml"/><Relationship Id="rId418" Type="http://schemas.openxmlformats.org/officeDocument/2006/relationships/ctrlProp" Target="../ctrlProps/ctrlProp422.xml"/><Relationship Id="rId625" Type="http://schemas.openxmlformats.org/officeDocument/2006/relationships/ctrlProp" Target="../ctrlProps/ctrlProp629.xml"/><Relationship Id="rId832" Type="http://schemas.openxmlformats.org/officeDocument/2006/relationships/ctrlProp" Target="../ctrlProps/ctrlProp836.xml"/><Relationship Id="rId264" Type="http://schemas.openxmlformats.org/officeDocument/2006/relationships/ctrlProp" Target="../ctrlProps/ctrlProp268.xml"/><Relationship Id="rId471" Type="http://schemas.openxmlformats.org/officeDocument/2006/relationships/ctrlProp" Target="../ctrlProps/ctrlProp475.xml"/><Relationship Id="rId59" Type="http://schemas.openxmlformats.org/officeDocument/2006/relationships/ctrlProp" Target="../ctrlProps/ctrlProp63.xml"/><Relationship Id="rId124" Type="http://schemas.openxmlformats.org/officeDocument/2006/relationships/ctrlProp" Target="../ctrlProps/ctrlProp128.xml"/><Relationship Id="rId569" Type="http://schemas.openxmlformats.org/officeDocument/2006/relationships/ctrlProp" Target="../ctrlProps/ctrlProp573.xml"/><Relationship Id="rId776" Type="http://schemas.openxmlformats.org/officeDocument/2006/relationships/ctrlProp" Target="../ctrlProps/ctrlProp780.xml"/><Relationship Id="rId331" Type="http://schemas.openxmlformats.org/officeDocument/2006/relationships/ctrlProp" Target="../ctrlProps/ctrlProp335.xml"/><Relationship Id="rId429" Type="http://schemas.openxmlformats.org/officeDocument/2006/relationships/ctrlProp" Target="../ctrlProps/ctrlProp433.xml"/><Relationship Id="rId636" Type="http://schemas.openxmlformats.org/officeDocument/2006/relationships/ctrlProp" Target="../ctrlProps/ctrlProp640.xml"/><Relationship Id="rId843" Type="http://schemas.openxmlformats.org/officeDocument/2006/relationships/ctrlProp" Target="../ctrlProps/ctrlProp847.xml"/><Relationship Id="rId275" Type="http://schemas.openxmlformats.org/officeDocument/2006/relationships/ctrlProp" Target="../ctrlProps/ctrlProp279.xml"/><Relationship Id="rId482" Type="http://schemas.openxmlformats.org/officeDocument/2006/relationships/ctrlProp" Target="../ctrlProps/ctrlProp486.xml"/><Relationship Id="rId703" Type="http://schemas.openxmlformats.org/officeDocument/2006/relationships/ctrlProp" Target="../ctrlProps/ctrlProp707.xml"/><Relationship Id="rId910" Type="http://schemas.openxmlformats.org/officeDocument/2006/relationships/ctrlProp" Target="../ctrlProps/ctrlProp914.xml"/><Relationship Id="rId135" Type="http://schemas.openxmlformats.org/officeDocument/2006/relationships/ctrlProp" Target="../ctrlProps/ctrlProp139.xml"/><Relationship Id="rId342" Type="http://schemas.openxmlformats.org/officeDocument/2006/relationships/ctrlProp" Target="../ctrlProps/ctrlProp346.xml"/><Relationship Id="rId787" Type="http://schemas.openxmlformats.org/officeDocument/2006/relationships/ctrlProp" Target="../ctrlProps/ctrlProp791.xml"/><Relationship Id="rId202" Type="http://schemas.openxmlformats.org/officeDocument/2006/relationships/ctrlProp" Target="../ctrlProps/ctrlProp206.xml"/><Relationship Id="rId647" Type="http://schemas.openxmlformats.org/officeDocument/2006/relationships/ctrlProp" Target="../ctrlProps/ctrlProp651.xml"/><Relationship Id="rId854" Type="http://schemas.openxmlformats.org/officeDocument/2006/relationships/ctrlProp" Target="../ctrlProps/ctrlProp858.xml"/><Relationship Id="rId286" Type="http://schemas.openxmlformats.org/officeDocument/2006/relationships/ctrlProp" Target="../ctrlProps/ctrlProp290.xml"/><Relationship Id="rId493" Type="http://schemas.openxmlformats.org/officeDocument/2006/relationships/ctrlProp" Target="../ctrlProps/ctrlProp497.xml"/><Relationship Id="rId507" Type="http://schemas.openxmlformats.org/officeDocument/2006/relationships/ctrlProp" Target="../ctrlProps/ctrlProp511.xml"/><Relationship Id="rId714" Type="http://schemas.openxmlformats.org/officeDocument/2006/relationships/ctrlProp" Target="../ctrlProps/ctrlProp718.xml"/><Relationship Id="rId921" Type="http://schemas.openxmlformats.org/officeDocument/2006/relationships/ctrlProp" Target="../ctrlProps/ctrlProp925.xml"/></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3.xml.rels><?xml version="1.0" encoding="UTF-8" standalone="yes"?>
<Relationships xmlns="http://schemas.openxmlformats.org/package/2006/relationships"><Relationship Id="rId8" Type="http://schemas.openxmlformats.org/officeDocument/2006/relationships/ctrlProp" Target="../ctrlProps/ctrlProp972.xml"/><Relationship Id="rId3" Type="http://schemas.openxmlformats.org/officeDocument/2006/relationships/vmlDrawing" Target="../drawings/vmlDrawing4.vml"/><Relationship Id="rId7" Type="http://schemas.openxmlformats.org/officeDocument/2006/relationships/ctrlProp" Target="../ctrlProps/ctrlProp971.xml"/><Relationship Id="rId12" Type="http://schemas.openxmlformats.org/officeDocument/2006/relationships/ctrlProp" Target="../ctrlProps/ctrlProp976.xml"/><Relationship Id="rId2" Type="http://schemas.openxmlformats.org/officeDocument/2006/relationships/drawing" Target="../drawings/drawing4.xml"/><Relationship Id="rId1" Type="http://schemas.openxmlformats.org/officeDocument/2006/relationships/printerSettings" Target="../printerSettings/printerSettings11.bin"/><Relationship Id="rId6" Type="http://schemas.openxmlformats.org/officeDocument/2006/relationships/ctrlProp" Target="../ctrlProps/ctrlProp970.xml"/><Relationship Id="rId11" Type="http://schemas.openxmlformats.org/officeDocument/2006/relationships/ctrlProp" Target="../ctrlProps/ctrlProp975.xml"/><Relationship Id="rId5" Type="http://schemas.openxmlformats.org/officeDocument/2006/relationships/ctrlProp" Target="../ctrlProps/ctrlProp969.xml"/><Relationship Id="rId10" Type="http://schemas.openxmlformats.org/officeDocument/2006/relationships/ctrlProp" Target="../ctrlProps/ctrlProp974.xml"/><Relationship Id="rId4" Type="http://schemas.openxmlformats.org/officeDocument/2006/relationships/ctrlProp" Target="../ctrlProps/ctrlProp968.xml"/><Relationship Id="rId9" Type="http://schemas.openxmlformats.org/officeDocument/2006/relationships/ctrlProp" Target="../ctrlProps/ctrlProp973.xml"/></Relationships>
</file>

<file path=xl/worksheets/_rels/sheet14.xml.rels><?xml version="1.0" encoding="UTF-8" standalone="yes"?>
<Relationships xmlns="http://schemas.openxmlformats.org/package/2006/relationships"><Relationship Id="rId3" Type="http://schemas.openxmlformats.org/officeDocument/2006/relationships/vmlDrawing" Target="../drawings/vmlDrawing5.vml"/><Relationship Id="rId2" Type="http://schemas.openxmlformats.org/officeDocument/2006/relationships/drawing" Target="../drawings/drawing5.xml"/><Relationship Id="rId1" Type="http://schemas.openxmlformats.org/officeDocument/2006/relationships/printerSettings" Target="../printerSettings/printerSettings12.bin"/><Relationship Id="rId6" Type="http://schemas.openxmlformats.org/officeDocument/2006/relationships/ctrlProp" Target="../ctrlProps/ctrlProp979.xml"/><Relationship Id="rId5" Type="http://schemas.openxmlformats.org/officeDocument/2006/relationships/ctrlProp" Target="../ctrlProps/ctrlProp978.xml"/><Relationship Id="rId4" Type="http://schemas.openxmlformats.org/officeDocument/2006/relationships/ctrlProp" Target="../ctrlProps/ctrlProp977.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2.bin"/><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3" Type="http://schemas.openxmlformats.org/officeDocument/2006/relationships/table" Target="../tables/table2.xml"/><Relationship Id="rId2" Type="http://schemas.openxmlformats.org/officeDocument/2006/relationships/table" Target="../tables/table1.xml"/><Relationship Id="rId1" Type="http://schemas.openxmlformats.org/officeDocument/2006/relationships/printerSettings" Target="../printerSettings/printerSettings5.bin"/><Relationship Id="rId4" Type="http://schemas.openxmlformats.org/officeDocument/2006/relationships/table" Target="../tables/table3.xml"/></Relationships>
</file>

<file path=xl/worksheets/_rels/sheet8.xml.rels><?xml version="1.0" encoding="UTF-8" standalone="yes"?>
<Relationships xmlns="http://schemas.openxmlformats.org/package/2006/relationships"><Relationship Id="rId2" Type="http://schemas.openxmlformats.org/officeDocument/2006/relationships/table" Target="../tables/table4.xml"/><Relationship Id="rId1" Type="http://schemas.openxmlformats.org/officeDocument/2006/relationships/printerSettings" Target="../printerSettings/printerSettings6.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6F09BA0-A637-4673-8FDE-5E0DE21C13CE}">
  <sheetPr codeName="Sheet15">
    <tabColor theme="0" tint="-0.14999847407452621"/>
  </sheetPr>
  <dimension ref="A2:D47"/>
  <sheetViews>
    <sheetView topLeftCell="A15" workbookViewId="0">
      <selection activeCell="C36" sqref="C36"/>
    </sheetView>
  </sheetViews>
  <sheetFormatPr defaultRowHeight="12.5"/>
  <cols>
    <col min="1" max="1" width="38" customWidth="1"/>
    <col min="2" max="2" width="38.26953125" customWidth="1"/>
    <col min="3" max="3" width="26.453125" customWidth="1"/>
    <col min="4" max="4" width="25.54296875" customWidth="1"/>
  </cols>
  <sheetData>
    <row r="2" spans="1:4" ht="21">
      <c r="A2" s="666" t="s">
        <v>0</v>
      </c>
      <c r="B2" s="463" t="s">
        <v>1</v>
      </c>
      <c r="C2" s="463" t="s">
        <v>2</v>
      </c>
      <c r="D2" s="624" t="s">
        <v>3</v>
      </c>
    </row>
    <row r="3" spans="1:4" ht="14.5">
      <c r="A3" s="667" t="s">
        <v>4</v>
      </c>
      <c r="B3" s="660" t="s">
        <v>5</v>
      </c>
      <c r="C3" s="660" t="s">
        <v>6</v>
      </c>
      <c r="D3" s="660" t="s">
        <v>7</v>
      </c>
    </row>
    <row r="4" spans="1:4" ht="14.5">
      <c r="A4" s="663" t="s">
        <v>8</v>
      </c>
      <c r="B4" s="661" t="s">
        <v>9</v>
      </c>
      <c r="C4" s="661" t="s">
        <v>10</v>
      </c>
      <c r="D4" s="661" t="s">
        <v>11</v>
      </c>
    </row>
    <row r="5" spans="1:4" ht="14.5">
      <c r="A5" s="663" t="s">
        <v>12</v>
      </c>
      <c r="B5" s="661" t="s">
        <v>13</v>
      </c>
      <c r="C5" s="661" t="s">
        <v>14</v>
      </c>
      <c r="D5" s="661" t="s">
        <v>15</v>
      </c>
    </row>
    <row r="6" spans="1:4" ht="14.5">
      <c r="A6" s="663" t="s">
        <v>16</v>
      </c>
      <c r="B6" s="661" t="s">
        <v>17</v>
      </c>
      <c r="C6" s="661" t="s">
        <v>18</v>
      </c>
      <c r="D6" s="661" t="s">
        <v>19</v>
      </c>
    </row>
    <row r="7" spans="1:4" ht="14.5">
      <c r="A7" s="663" t="s">
        <v>20</v>
      </c>
      <c r="B7" s="661" t="s">
        <v>21</v>
      </c>
      <c r="C7" s="661" t="s">
        <v>22</v>
      </c>
      <c r="D7" s="661" t="s">
        <v>23</v>
      </c>
    </row>
    <row r="8" spans="1:4" ht="14.5">
      <c r="A8" s="663" t="s">
        <v>24</v>
      </c>
      <c r="B8" s="661" t="s">
        <v>25</v>
      </c>
      <c r="C8" s="661" t="s">
        <v>26</v>
      </c>
      <c r="D8" s="662" t="s">
        <v>27</v>
      </c>
    </row>
    <row r="9" spans="1:4" ht="14.5">
      <c r="A9" s="663" t="s">
        <v>28</v>
      </c>
      <c r="B9" s="661" t="s">
        <v>29</v>
      </c>
      <c r="C9" s="661" t="s">
        <v>30</v>
      </c>
    </row>
    <row r="10" spans="1:4" ht="14.5">
      <c r="A10" s="663" t="s">
        <v>31</v>
      </c>
      <c r="B10" s="661" t="s">
        <v>23</v>
      </c>
      <c r="C10" s="661" t="s">
        <v>32</v>
      </c>
    </row>
    <row r="11" spans="1:4" ht="14.5">
      <c r="A11" s="663" t="s">
        <v>33</v>
      </c>
      <c r="B11" s="662" t="s">
        <v>27</v>
      </c>
      <c r="C11" s="661" t="s">
        <v>34</v>
      </c>
    </row>
    <row r="12" spans="1:4" ht="14.5">
      <c r="A12" s="663" t="s">
        <v>35</v>
      </c>
      <c r="C12" s="661" t="s">
        <v>36</v>
      </c>
    </row>
    <row r="13" spans="1:4" ht="14.5">
      <c r="A13" s="663" t="s">
        <v>37</v>
      </c>
      <c r="C13" s="661" t="s">
        <v>38</v>
      </c>
    </row>
    <row r="14" spans="1:4" ht="14.5">
      <c r="A14" s="663" t="s">
        <v>39</v>
      </c>
      <c r="C14" s="661" t="s">
        <v>40</v>
      </c>
    </row>
    <row r="15" spans="1:4" ht="14.5">
      <c r="A15" s="663" t="s">
        <v>41</v>
      </c>
      <c r="C15" s="661" t="s">
        <v>42</v>
      </c>
    </row>
    <row r="16" spans="1:4" ht="14.5">
      <c r="A16" s="663" t="s">
        <v>43</v>
      </c>
      <c r="C16" s="661" t="s">
        <v>44</v>
      </c>
    </row>
    <row r="17" spans="1:3" ht="29">
      <c r="A17" s="663" t="s">
        <v>45</v>
      </c>
      <c r="C17" s="661" t="s">
        <v>46</v>
      </c>
    </row>
    <row r="18" spans="1:3" ht="14.5">
      <c r="A18" s="663" t="s">
        <v>47</v>
      </c>
      <c r="C18" s="661" t="s">
        <v>48</v>
      </c>
    </row>
    <row r="19" spans="1:3" ht="14.5">
      <c r="A19" s="663" t="s">
        <v>49</v>
      </c>
      <c r="C19" s="661" t="s">
        <v>50</v>
      </c>
    </row>
    <row r="20" spans="1:3" ht="14.5">
      <c r="A20" s="663" t="s">
        <v>51</v>
      </c>
      <c r="C20" s="661" t="s">
        <v>23</v>
      </c>
    </row>
    <row r="21" spans="1:3" ht="14.5">
      <c r="A21" s="663" t="s">
        <v>52</v>
      </c>
      <c r="C21" s="662" t="s">
        <v>27</v>
      </c>
    </row>
    <row r="22" spans="1:3" ht="14.5">
      <c r="A22" s="663" t="s">
        <v>53</v>
      </c>
    </row>
    <row r="23" spans="1:3" ht="14.5">
      <c r="A23" s="663" t="s">
        <v>54</v>
      </c>
    </row>
    <row r="24" spans="1:3" ht="14.5">
      <c r="A24" s="663" t="s">
        <v>55</v>
      </c>
    </row>
    <row r="25" spans="1:3" ht="14.5">
      <c r="A25" s="663" t="s">
        <v>56</v>
      </c>
    </row>
    <row r="26" spans="1:3" ht="14.5">
      <c r="A26" s="663" t="s">
        <v>57</v>
      </c>
    </row>
    <row r="27" spans="1:3" ht="14.5">
      <c r="A27" s="663" t="s">
        <v>58</v>
      </c>
    </row>
    <row r="28" spans="1:3" ht="14.5">
      <c r="A28" s="663" t="s">
        <v>59</v>
      </c>
    </row>
    <row r="29" spans="1:3" ht="14.5">
      <c r="A29" s="663" t="s">
        <v>60</v>
      </c>
    </row>
    <row r="30" spans="1:3" ht="14.5">
      <c r="A30" s="663" t="s">
        <v>61</v>
      </c>
    </row>
    <row r="31" spans="1:3" ht="14.5">
      <c r="A31" s="663" t="s">
        <v>62</v>
      </c>
    </row>
    <row r="32" spans="1:3" ht="14.5">
      <c r="A32" s="663" t="s">
        <v>63</v>
      </c>
    </row>
    <row r="33" spans="1:1" ht="14.5">
      <c r="A33" s="663" t="s">
        <v>64</v>
      </c>
    </row>
    <row r="34" spans="1:1" ht="14.5">
      <c r="A34" s="663" t="s">
        <v>65</v>
      </c>
    </row>
    <row r="35" spans="1:1" ht="14.5">
      <c r="A35" s="663" t="s">
        <v>66</v>
      </c>
    </row>
    <row r="36" spans="1:1" ht="14.5">
      <c r="A36" s="663" t="s">
        <v>67</v>
      </c>
    </row>
    <row r="37" spans="1:1" ht="14.5">
      <c r="A37" s="663" t="s">
        <v>68</v>
      </c>
    </row>
    <row r="38" spans="1:1" ht="14.5">
      <c r="A38" s="663" t="s">
        <v>69</v>
      </c>
    </row>
    <row r="39" spans="1:1" ht="29">
      <c r="A39" s="663" t="s">
        <v>70</v>
      </c>
    </row>
    <row r="40" spans="1:1" ht="14.5">
      <c r="A40" s="663" t="s">
        <v>71</v>
      </c>
    </row>
    <row r="41" spans="1:1" ht="14.5">
      <c r="A41" s="663" t="s">
        <v>72</v>
      </c>
    </row>
    <row r="42" spans="1:1" ht="14.5">
      <c r="A42" s="663" t="s">
        <v>73</v>
      </c>
    </row>
    <row r="43" spans="1:1" ht="14.5">
      <c r="A43" s="663" t="s">
        <v>74</v>
      </c>
    </row>
    <row r="44" spans="1:1" ht="14.5">
      <c r="A44" s="663" t="s">
        <v>75</v>
      </c>
    </row>
    <row r="45" spans="1:1" ht="14.5">
      <c r="A45" s="663" t="s">
        <v>76</v>
      </c>
    </row>
    <row r="46" spans="1:1" ht="14.5">
      <c r="A46" s="663"/>
    </row>
    <row r="47" spans="1:1" ht="14.5">
      <c r="A47" s="664"/>
    </row>
  </sheetData>
  <sortState xmlns:xlrd2="http://schemas.microsoft.com/office/spreadsheetml/2017/richdata2" ref="A3:A45">
    <sortCondition ref="A3:A45"/>
  </sortState>
  <pageMargins left="0.7" right="0.7" top="0.75" bottom="0.75" header="0.3" footer="0.3"/>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9">
    <tabColor rgb="FFFFFF00"/>
  </sheetPr>
  <dimension ref="A1:AH37"/>
  <sheetViews>
    <sheetView showGridLines="0" topLeftCell="A18" zoomScaleNormal="100" zoomScaleSheetLayoutView="100" workbookViewId="0">
      <selection activeCell="M21" sqref="M21"/>
    </sheetView>
  </sheetViews>
  <sheetFormatPr defaultColWidth="9.1796875" defaultRowHeight="12.5"/>
  <cols>
    <col min="1" max="1" width="9.26953125" style="1" customWidth="1"/>
    <col min="2" max="2" width="4.26953125" style="1" customWidth="1"/>
    <col min="3" max="3" width="23" style="1" customWidth="1"/>
    <col min="4" max="4" width="11.7265625" style="1" customWidth="1"/>
    <col min="5" max="14" width="10.7265625" style="1" customWidth="1"/>
    <col min="15" max="15" width="11.54296875" style="1" customWidth="1"/>
    <col min="16" max="33" width="10.54296875" style="1" customWidth="1"/>
    <col min="34" max="34" width="10.7265625" style="1" customWidth="1"/>
    <col min="35" max="16384" width="9.1796875" style="1"/>
  </cols>
  <sheetData>
    <row r="1" spans="1:34" ht="13">
      <c r="A1"/>
      <c r="B1"/>
      <c r="C1"/>
      <c r="D1" s="847" t="s">
        <v>77</v>
      </c>
      <c r="E1" s="126"/>
      <c r="F1" s="126"/>
      <c r="G1" s="486"/>
      <c r="H1" s="487"/>
      <c r="I1" s="487"/>
      <c r="J1" s="128"/>
      <c r="K1" s="487"/>
      <c r="L1" s="129"/>
      <c r="M1" s="129"/>
      <c r="N1" s="847"/>
      <c r="O1" s="126"/>
      <c r="P1" s="126"/>
      <c r="Q1" s="126"/>
      <c r="R1" s="126"/>
      <c r="S1" s="126"/>
      <c r="T1" s="126"/>
      <c r="U1" s="126"/>
      <c r="V1" s="126"/>
      <c r="W1" s="126"/>
      <c r="X1" s="126"/>
      <c r="Y1" s="126"/>
      <c r="Z1" s="126"/>
      <c r="AA1" s="126"/>
      <c r="AB1" s="126"/>
      <c r="AC1" s="126"/>
      <c r="AD1" s="126"/>
      <c r="AE1" s="126"/>
      <c r="AF1" s="126"/>
      <c r="AG1" s="126"/>
      <c r="AH1" s="129"/>
    </row>
    <row r="2" spans="1:34" ht="13">
      <c r="A2"/>
      <c r="B2"/>
      <c r="C2"/>
      <c r="D2" s="121" t="s">
        <v>476</v>
      </c>
      <c r="E2" s="252"/>
      <c r="F2" s="51"/>
      <c r="G2" s="252"/>
      <c r="H2"/>
      <c r="I2" s="842"/>
      <c r="J2" s="842"/>
      <c r="K2" s="269"/>
      <c r="L2" s="491"/>
      <c r="M2" s="252"/>
      <c r="N2" s="121"/>
      <c r="O2" s="252"/>
      <c r="P2" s="51"/>
      <c r="Q2" s="51"/>
      <c r="R2" s="51"/>
      <c r="S2" s="51"/>
      <c r="T2" s="51"/>
      <c r="U2" s="51"/>
      <c r="V2" s="51"/>
      <c r="W2" s="51"/>
      <c r="X2" s="51"/>
      <c r="Y2" s="51"/>
      <c r="Z2" s="51"/>
      <c r="AA2" s="51"/>
      <c r="AB2" s="51"/>
      <c r="AC2" s="51"/>
      <c r="AD2" s="51"/>
      <c r="AE2" s="51"/>
      <c r="AF2" s="51"/>
      <c r="AG2" s="51"/>
      <c r="AH2" s="252"/>
    </row>
    <row r="3" spans="1:34" ht="6.75" customHeight="1">
      <c r="A3"/>
      <c r="B3"/>
      <c r="C3"/>
      <c r="D3" s="51"/>
      <c r="E3" s="51"/>
      <c r="F3" s="478"/>
      <c r="G3" s="478"/>
      <c r="H3" s="172"/>
      <c r="I3" s="130"/>
      <c r="J3" s="131"/>
      <c r="K3" s="131"/>
      <c r="L3" s="129"/>
      <c r="M3" s="129"/>
      <c r="N3" s="51"/>
      <c r="O3" s="51"/>
      <c r="P3" s="478"/>
      <c r="Q3" s="478"/>
      <c r="R3" s="478"/>
      <c r="S3" s="478"/>
      <c r="T3" s="478"/>
      <c r="U3" s="478"/>
      <c r="V3" s="478"/>
      <c r="W3" s="478"/>
      <c r="X3" s="478"/>
      <c r="Y3" s="478"/>
      <c r="Z3" s="478"/>
      <c r="AA3" s="478"/>
      <c r="AB3" s="478"/>
      <c r="AC3" s="478"/>
      <c r="AD3" s="478"/>
      <c r="AE3" s="478"/>
      <c r="AF3" s="478"/>
      <c r="AG3" s="478"/>
      <c r="AH3" s="129"/>
    </row>
    <row r="4" spans="1:34" s="152" customFormat="1" ht="13">
      <c r="A4" s="839"/>
      <c r="B4" s="839"/>
      <c r="C4" s="839"/>
      <c r="D4" s="132" t="s">
        <v>262</v>
      </c>
      <c r="E4" s="174">
        <f>+'Sch II OE FINAL'!F4</f>
        <v>0</v>
      </c>
      <c r="F4" s="174"/>
      <c r="G4" s="831"/>
      <c r="H4" s="839"/>
      <c r="I4" s="839"/>
      <c r="J4" s="839"/>
      <c r="K4" s="173" t="s">
        <v>263</v>
      </c>
      <c r="L4" s="488">
        <f>+'Sch II OE FINAL'!L4</f>
        <v>0</v>
      </c>
      <c r="M4" s="839"/>
      <c r="N4" s="847"/>
      <c r="O4" s="126"/>
      <c r="P4" s="126"/>
      <c r="Q4" s="126"/>
      <c r="R4" s="126"/>
      <c r="S4" s="126"/>
      <c r="T4" s="126"/>
      <c r="U4" s="126"/>
      <c r="V4" s="126"/>
      <c r="W4" s="126"/>
      <c r="X4" s="126"/>
      <c r="Y4" s="126"/>
      <c r="Z4" s="126"/>
      <c r="AA4" s="126"/>
      <c r="AB4" s="126"/>
      <c r="AC4" s="126"/>
      <c r="AD4" s="126"/>
      <c r="AE4" s="126"/>
      <c r="AF4" s="126"/>
      <c r="AG4" s="126"/>
      <c r="AH4" s="839"/>
    </row>
    <row r="5" spans="1:34" ht="13">
      <c r="A5"/>
      <c r="B5"/>
      <c r="C5"/>
      <c r="D5" s="254" t="s">
        <v>264</v>
      </c>
      <c r="E5" s="134">
        <f>+'Sch II OE FINAL'!F5</f>
        <v>0</v>
      </c>
      <c r="F5"/>
      <c r="G5"/>
      <c r="H5"/>
      <c r="I5"/>
      <c r="J5"/>
      <c r="K5" s="253" t="s">
        <v>265</v>
      </c>
      <c r="L5" s="134">
        <f>+'Sch II OE FINAL'!L5</f>
        <v>0</v>
      </c>
      <c r="M5"/>
      <c r="N5" s="121"/>
      <c r="O5" s="252"/>
      <c r="P5" s="51"/>
      <c r="Q5" s="51"/>
      <c r="R5" s="51"/>
      <c r="S5" s="51"/>
      <c r="T5" s="51"/>
      <c r="U5" s="51"/>
      <c r="V5" s="51"/>
      <c r="W5" s="51"/>
      <c r="X5" s="51"/>
      <c r="Y5" s="51"/>
      <c r="Z5" s="51"/>
      <c r="AA5" s="51"/>
      <c r="AB5" s="51"/>
      <c r="AC5" s="51"/>
      <c r="AD5" s="51"/>
      <c r="AE5" s="51"/>
      <c r="AF5" s="51"/>
      <c r="AG5" s="51"/>
      <c r="AH5"/>
    </row>
    <row r="6" spans="1:34" ht="6.75" customHeight="1" thickBot="1">
      <c r="A6"/>
      <c r="B6"/>
      <c r="C6"/>
      <c r="D6"/>
      <c r="E6"/>
      <c r="F6"/>
      <c r="G6"/>
      <c r="H6"/>
      <c r="I6"/>
      <c r="J6"/>
      <c r="K6"/>
      <c r="L6"/>
      <c r="M6"/>
      <c r="N6" s="51"/>
      <c r="O6" s="51"/>
      <c r="P6" s="478"/>
      <c r="Q6" s="478"/>
      <c r="R6" s="478"/>
      <c r="S6" s="478"/>
      <c r="T6" s="478"/>
      <c r="U6" s="478"/>
      <c r="V6" s="478"/>
      <c r="W6" s="478"/>
      <c r="X6" s="478"/>
      <c r="Y6" s="478"/>
      <c r="Z6" s="478"/>
      <c r="AA6" s="478"/>
      <c r="AB6" s="478"/>
      <c r="AC6" s="478"/>
      <c r="AD6" s="478"/>
      <c r="AE6" s="478"/>
      <c r="AF6" s="478"/>
      <c r="AG6" s="478"/>
      <c r="AH6"/>
    </row>
    <row r="7" spans="1:34" ht="13" thickTop="1">
      <c r="A7" s="965" t="s">
        <v>266</v>
      </c>
      <c r="B7" s="966"/>
      <c r="C7" s="967"/>
      <c r="D7" s="452" t="s">
        <v>267</v>
      </c>
      <c r="E7" s="585" t="str">
        <f>'Budget Summ Amt'!E8</f>
        <v>PROGRAM NAME</v>
      </c>
      <c r="F7" s="586" t="str">
        <f>'Budget Summ Amt'!F8</f>
        <v xml:space="preserve">PROGRAM NAME </v>
      </c>
      <c r="G7" s="586" t="str">
        <f>'Budget Summ Amt'!G8</f>
        <v xml:space="preserve">PROGRAM NAME </v>
      </c>
      <c r="H7" s="586" t="str">
        <f>'Budget Summ Amt'!H8</f>
        <v xml:space="preserve">PROGRAM NAME </v>
      </c>
      <c r="I7" s="586" t="str">
        <f>'Budget Summ Amt'!I8</f>
        <v xml:space="preserve">PROGRAM NAME </v>
      </c>
      <c r="J7" s="586" t="str">
        <f>'Budget Summ Amt'!J8</f>
        <v xml:space="preserve">PROGRAM NAME </v>
      </c>
      <c r="K7" s="586" t="str">
        <f>'Budget Summ Amt'!K8</f>
        <v xml:space="preserve">PROGRAM NAME </v>
      </c>
      <c r="L7" s="586" t="str">
        <f>'Budget Summ Amt'!L8</f>
        <v xml:space="preserve">PROGRAM NAME </v>
      </c>
      <c r="M7" s="586" t="str">
        <f>'Budget Summ Amt'!M8</f>
        <v xml:space="preserve">PROGRAM NAME </v>
      </c>
      <c r="N7" s="586" t="str">
        <f>'Budget Summ Amt'!N8</f>
        <v xml:space="preserve">PROGRAM NAME </v>
      </c>
      <c r="O7" s="586" t="str">
        <f>'Budget Summ Amt'!O8</f>
        <v xml:space="preserve">PROGRAM NAME </v>
      </c>
      <c r="P7" s="586" t="str">
        <f>'Budget Summ Amt'!P8</f>
        <v xml:space="preserve">PROGRAM NAME </v>
      </c>
      <c r="Q7" s="586" t="str">
        <f>'Budget Summ Amt'!Q8</f>
        <v xml:space="preserve">PROGRAM NAME </v>
      </c>
      <c r="R7" s="586" t="str">
        <f>'Budget Summ Amt'!R8</f>
        <v xml:space="preserve">PROGRAM NAME </v>
      </c>
      <c r="S7" s="586" t="str">
        <f>'Budget Summ Amt'!S8</f>
        <v xml:space="preserve">PROGRAM NAME </v>
      </c>
      <c r="T7" s="586" t="str">
        <f>'Budget Summ Amt'!T8</f>
        <v xml:space="preserve">PROGRAM NAME </v>
      </c>
      <c r="U7" s="586" t="str">
        <f>'Budget Summ Amt'!U8</f>
        <v xml:space="preserve">PROGRAM NAME </v>
      </c>
      <c r="V7" s="586" t="str">
        <f>'Budget Summ Amt'!V8</f>
        <v xml:space="preserve">PROGRAM NAME </v>
      </c>
      <c r="W7" s="586" t="str">
        <f>'Budget Summ Amt'!W8</f>
        <v xml:space="preserve">PROGRAM NAME </v>
      </c>
      <c r="X7" s="586" t="str">
        <f>'Budget Summ Amt'!X8</f>
        <v xml:space="preserve">PROGRAM NAME </v>
      </c>
      <c r="Y7" s="586" t="str">
        <f>'Budget Summ Amt'!Y8</f>
        <v xml:space="preserve">PROGRAM NAME </v>
      </c>
      <c r="Z7" s="586" t="str">
        <f>'Budget Summ Amt'!Z8</f>
        <v xml:space="preserve">PROGRAM NAME </v>
      </c>
      <c r="AA7" s="586" t="str">
        <f>'Budget Summ Amt'!AA8</f>
        <v xml:space="preserve">PROGRAM NAME </v>
      </c>
      <c r="AB7" s="586" t="str">
        <f>'Budget Summ Amt'!AB8</f>
        <v xml:space="preserve">PROGRAM NAME </v>
      </c>
      <c r="AC7" s="586" t="str">
        <f>'Budget Summ Amt'!AC8</f>
        <v xml:space="preserve">PROGRAM NAME </v>
      </c>
      <c r="AD7" s="586" t="str">
        <f>'Budget Summ Amt'!AD8</f>
        <v xml:space="preserve">PROGRAM NAME </v>
      </c>
      <c r="AE7" s="586" t="str">
        <f>'Budget Summ Amt'!AE8</f>
        <v xml:space="preserve">PROGRAM NAME </v>
      </c>
      <c r="AF7" s="586" t="str">
        <f>'Budget Summ Amt'!AF8</f>
        <v xml:space="preserve">PROGRAM NAME </v>
      </c>
      <c r="AG7" s="586" t="str">
        <f>'Budget Summ Amt'!AG8</f>
        <v xml:space="preserve">PROGRAM NAME </v>
      </c>
      <c r="AH7" s="587" t="str">
        <f>'Budget Summ Amt'!AH8</f>
        <v xml:space="preserve">PROGRAM NAME </v>
      </c>
    </row>
    <row r="8" spans="1:34" ht="18.5">
      <c r="A8" s="968" t="s">
        <v>268</v>
      </c>
      <c r="B8" s="969"/>
      <c r="C8" s="970"/>
      <c r="D8" s="461"/>
      <c r="E8" s="588" t="str">
        <f>'Budget Summ Amt'!E9</f>
        <v>FUNDING SOURCE 1</v>
      </c>
      <c r="F8" s="588" t="str">
        <f>'Budget Summ Amt'!F9</f>
        <v>FUNDING SOURCE 2</v>
      </c>
      <c r="G8" s="588" t="str">
        <f>'Budget Summ Amt'!G9</f>
        <v>FUNDING SOURCE 3</v>
      </c>
      <c r="H8" s="588" t="str">
        <f>'Budget Summ Amt'!H9</f>
        <v>FUNDING SOURCE 4</v>
      </c>
      <c r="I8" s="588" t="str">
        <f>'Budget Summ Amt'!I9</f>
        <v>FUNDING SOURCE 5</v>
      </c>
      <c r="J8" s="588" t="str">
        <f>'Budget Summ Amt'!J9</f>
        <v>FUNDING SOURCE 6</v>
      </c>
      <c r="K8" s="588" t="str">
        <f>'Budget Summ Amt'!K9</f>
        <v>FUNDING SOURCE 7</v>
      </c>
      <c r="L8" s="588" t="str">
        <f>'Budget Summ Amt'!L9</f>
        <v>FUNDING SOURCE 8</v>
      </c>
      <c r="M8" s="588" t="str">
        <f>'Budget Summ Amt'!M9</f>
        <v>FUNDING SOURCE 9</v>
      </c>
      <c r="N8" s="588" t="str">
        <f>'Budget Summ Amt'!N9</f>
        <v>FUNDING SOURCE 10</v>
      </c>
      <c r="O8" s="588" t="str">
        <f>'Budget Summ Amt'!O9</f>
        <v>FUNDING SOURCE 11</v>
      </c>
      <c r="P8" s="588" t="str">
        <f>'Budget Summ Amt'!P9</f>
        <v>FUNDING SOURCE 12</v>
      </c>
      <c r="Q8" s="588" t="str">
        <f>'Budget Summ Amt'!Q9</f>
        <v>FUNDING SOURCE 13</v>
      </c>
      <c r="R8" s="588" t="str">
        <f>'Budget Summ Amt'!R9</f>
        <v>FUNDING SOURCE 14</v>
      </c>
      <c r="S8" s="588" t="str">
        <f>'Budget Summ Amt'!S9</f>
        <v>FUNDING SOURCE 15</v>
      </c>
      <c r="T8" s="588" t="str">
        <f>'Budget Summ Amt'!T9</f>
        <v>FUNDING SOURCE 16</v>
      </c>
      <c r="U8" s="588" t="str">
        <f>'Budget Summ Amt'!U9</f>
        <v>FUNDING SOURCE 17</v>
      </c>
      <c r="V8" s="588" t="str">
        <f>'Budget Summ Amt'!V9</f>
        <v>FUNDING SOURCE 18</v>
      </c>
      <c r="W8" s="588" t="str">
        <f>'Budget Summ Amt'!W9</f>
        <v>FUNDING SOURCE 19</v>
      </c>
      <c r="X8" s="588" t="str">
        <f>'Budget Summ Amt'!X9</f>
        <v>FUNDING SOURCE 20</v>
      </c>
      <c r="Y8" s="588" t="str">
        <f>'Budget Summ Amt'!Y9</f>
        <v>FUNDING SOURCE 21</v>
      </c>
      <c r="Z8" s="588" t="str">
        <f>'Budget Summ Amt'!Z9</f>
        <v>FUNDING SOURCE 22</v>
      </c>
      <c r="AA8" s="588" t="str">
        <f>'Budget Summ Amt'!AA9</f>
        <v>FUNDING SOURCE 23</v>
      </c>
      <c r="AB8" s="588" t="str">
        <f>'Budget Summ Amt'!AB9</f>
        <v>FUNDING SOURCE 24</v>
      </c>
      <c r="AC8" s="588" t="str">
        <f>'Budget Summ Amt'!AC9</f>
        <v>FUNDING SOURCE 25</v>
      </c>
      <c r="AD8" s="588" t="str">
        <f>'Budget Summ Amt'!AD9</f>
        <v>FUNDING SOURCE 26</v>
      </c>
      <c r="AE8" s="588" t="str">
        <f>'Budget Summ Amt'!AE9</f>
        <v>FUNDING SOURCE 27</v>
      </c>
      <c r="AF8" s="588" t="str">
        <f>'Budget Summ Amt'!AF9</f>
        <v>FUNDING SOURCE 28</v>
      </c>
      <c r="AG8" s="588" t="str">
        <f>'Budget Summ Amt'!AG9</f>
        <v>FUNDING SOURCE 29</v>
      </c>
      <c r="AH8" s="582" t="str">
        <f>'Budget Summ Amt'!AH9</f>
        <v>FUNDING SOURCE 30</v>
      </c>
    </row>
    <row r="9" spans="1:34" s="13" customFormat="1" ht="10.5">
      <c r="A9" s="459" t="s">
        <v>477</v>
      </c>
      <c r="B9" s="123"/>
      <c r="C9" s="460"/>
      <c r="D9" s="322">
        <f>SUM(E9:P9)</f>
        <v>0</v>
      </c>
      <c r="E9" s="200">
        <f>+'Budget Summ Amt'!E10</f>
        <v>0</v>
      </c>
      <c r="F9" s="200">
        <f>+'Budget Summ Amt'!F10</f>
        <v>0</v>
      </c>
      <c r="G9" s="200">
        <f>+'Budget Summ Amt'!G10</f>
        <v>0</v>
      </c>
      <c r="H9" s="200">
        <f>+'Budget Summ Amt'!H10</f>
        <v>0</v>
      </c>
      <c r="I9" s="200">
        <f>+'Budget Summ Amt'!I10</f>
        <v>0</v>
      </c>
      <c r="J9" s="200">
        <f>+'Budget Summ Amt'!J10</f>
        <v>0</v>
      </c>
      <c r="K9" s="200">
        <f>+'Budget Summ Amt'!K10</f>
        <v>0</v>
      </c>
      <c r="L9" s="200">
        <f>+'Budget Summ Amt'!L10</f>
        <v>0</v>
      </c>
      <c r="M9" s="200">
        <f>+'Budget Summ Amt'!M10</f>
        <v>0</v>
      </c>
      <c r="N9" s="200">
        <f>+'Budget Summ Amt'!N10</f>
        <v>0</v>
      </c>
      <c r="O9" s="200">
        <f>+'Budget Summ Amt'!O10</f>
        <v>0</v>
      </c>
      <c r="P9" s="201">
        <f>+'Budget Summ Amt'!P10</f>
        <v>0</v>
      </c>
      <c r="Q9" s="201">
        <f>+'Budget Summ Amt'!Q10</f>
        <v>0</v>
      </c>
      <c r="R9" s="201">
        <f>+'Budget Summ Amt'!R10</f>
        <v>0</v>
      </c>
      <c r="S9" s="201">
        <f>+'Budget Summ Amt'!S10</f>
        <v>0</v>
      </c>
      <c r="T9" s="201">
        <f>+'Budget Summ Amt'!T10</f>
        <v>0</v>
      </c>
      <c r="U9" s="201">
        <f>+'Budget Summ Amt'!U10</f>
        <v>0</v>
      </c>
      <c r="V9" s="201">
        <f>+'Budget Summ Amt'!V10</f>
        <v>0</v>
      </c>
      <c r="W9" s="201">
        <f>+'Budget Summ Amt'!W10</f>
        <v>0</v>
      </c>
      <c r="X9" s="201">
        <f>+'Budget Summ Amt'!X10</f>
        <v>0</v>
      </c>
      <c r="Y9" s="201">
        <f>+'Budget Summ Amt'!Y10</f>
        <v>0</v>
      </c>
      <c r="Z9" s="201">
        <f>+'Budget Summ Amt'!Z10</f>
        <v>0</v>
      </c>
      <c r="AA9" s="201">
        <f>+'Budget Summ Amt'!AA10</f>
        <v>0</v>
      </c>
      <c r="AB9" s="201">
        <f>+'Budget Summ Amt'!AB10</f>
        <v>0</v>
      </c>
      <c r="AC9" s="201">
        <f>+'Budget Summ Amt'!AC10</f>
        <v>0</v>
      </c>
      <c r="AD9" s="201">
        <f>+'Budget Summ Amt'!AD10</f>
        <v>0</v>
      </c>
      <c r="AE9" s="201">
        <f>+'Budget Summ Amt'!AE10</f>
        <v>0</v>
      </c>
      <c r="AF9" s="201">
        <f>+'Budget Summ Amt'!AF10</f>
        <v>0</v>
      </c>
      <c r="AG9" s="201">
        <f>+'Budget Summ Amt'!AG10</f>
        <v>0</v>
      </c>
      <c r="AH9" s="202">
        <f>+'Budget Summ Amt'!AH10</f>
        <v>0</v>
      </c>
    </row>
    <row r="10" spans="1:34" s="13" customFormat="1" ht="10.5">
      <c r="A10" s="255" t="s">
        <v>478</v>
      </c>
      <c r="B10" s="124"/>
      <c r="C10" s="456"/>
      <c r="D10" s="323">
        <f>SUM(E10:P10)</f>
        <v>0</v>
      </c>
      <c r="E10" s="191">
        <f>+'Budget Summ Amt'!E11</f>
        <v>0</v>
      </c>
      <c r="F10" s="191">
        <f>+'Budget Summ Amt'!F11</f>
        <v>0</v>
      </c>
      <c r="G10" s="191">
        <f>+'Budget Summ Amt'!G11</f>
        <v>0</v>
      </c>
      <c r="H10" s="191">
        <f>+'Budget Summ Amt'!H11</f>
        <v>0</v>
      </c>
      <c r="I10" s="191">
        <f>+'Budget Summ Amt'!I11</f>
        <v>0</v>
      </c>
      <c r="J10" s="191">
        <f>+'Budget Summ Amt'!J11</f>
        <v>0</v>
      </c>
      <c r="K10" s="191">
        <f>+'Budget Summ Amt'!K11</f>
        <v>0</v>
      </c>
      <c r="L10" s="191">
        <f>+'Budget Summ Amt'!L11</f>
        <v>0</v>
      </c>
      <c r="M10" s="191">
        <f>+'Budget Summ Amt'!M11</f>
        <v>0</v>
      </c>
      <c r="N10" s="191">
        <f>+'Budget Summ Amt'!N11</f>
        <v>0</v>
      </c>
      <c r="O10" s="191">
        <f>+'Budget Summ Amt'!O11</f>
        <v>0</v>
      </c>
      <c r="P10" s="192">
        <f>+'Budget Summ Amt'!P11</f>
        <v>0</v>
      </c>
      <c r="Q10" s="192">
        <f>+'Budget Summ Amt'!Q11</f>
        <v>0</v>
      </c>
      <c r="R10" s="192">
        <f>+'Budget Summ Amt'!R11</f>
        <v>0</v>
      </c>
      <c r="S10" s="192">
        <f>+'Budget Summ Amt'!S11</f>
        <v>0</v>
      </c>
      <c r="T10" s="192">
        <f>+'Budget Summ Amt'!T11</f>
        <v>0</v>
      </c>
      <c r="U10" s="192">
        <f>+'Budget Summ Amt'!U11</f>
        <v>0</v>
      </c>
      <c r="V10" s="192">
        <f>+'Budget Summ Amt'!V11</f>
        <v>0</v>
      </c>
      <c r="W10" s="192">
        <f>+'Budget Summ Amt'!W11</f>
        <v>0</v>
      </c>
      <c r="X10" s="192">
        <f>+'Budget Summ Amt'!X11</f>
        <v>0</v>
      </c>
      <c r="Y10" s="192">
        <f>+'Budget Summ Amt'!Y11</f>
        <v>0</v>
      </c>
      <c r="Z10" s="192">
        <f>+'Budget Summ Amt'!Z11</f>
        <v>0</v>
      </c>
      <c r="AA10" s="192">
        <f>+'Budget Summ Amt'!AA11</f>
        <v>0</v>
      </c>
      <c r="AB10" s="192">
        <f>+'Budget Summ Amt'!AB11</f>
        <v>0</v>
      </c>
      <c r="AC10" s="192">
        <f>+'Budget Summ Amt'!AC11</f>
        <v>0</v>
      </c>
      <c r="AD10" s="192">
        <f>+'Budget Summ Amt'!AD11</f>
        <v>0</v>
      </c>
      <c r="AE10" s="192">
        <f>+'Budget Summ Amt'!AE11</f>
        <v>0</v>
      </c>
      <c r="AF10" s="192">
        <f>+'Budget Summ Amt'!AF11</f>
        <v>0</v>
      </c>
      <c r="AG10" s="192">
        <f>+'Budget Summ Amt'!AG11</f>
        <v>0</v>
      </c>
      <c r="AH10" s="193">
        <f>+'Budget Summ Amt'!AH11</f>
        <v>0</v>
      </c>
    </row>
    <row r="11" spans="1:34" s="13" customFormat="1" ht="10.5">
      <c r="A11" s="255" t="s">
        <v>479</v>
      </c>
      <c r="B11" s="124"/>
      <c r="C11" s="456"/>
      <c r="D11" s="323">
        <f>SUM(E11:P11)</f>
        <v>0</v>
      </c>
      <c r="E11" s="191">
        <f>+'Budget Summ Amt'!E12</f>
        <v>0</v>
      </c>
      <c r="F11" s="191">
        <f>+'Budget Summ Amt'!F12</f>
        <v>0</v>
      </c>
      <c r="G11" s="191">
        <f>+'Budget Summ Amt'!G12</f>
        <v>0</v>
      </c>
      <c r="H11" s="191">
        <f>+'Budget Summ Amt'!H12</f>
        <v>0</v>
      </c>
      <c r="I11" s="191">
        <f>+'Budget Summ Amt'!I12</f>
        <v>0</v>
      </c>
      <c r="J11" s="191">
        <f>+'Budget Summ Amt'!J12</f>
        <v>0</v>
      </c>
      <c r="K11" s="191">
        <f>+'Budget Summ Amt'!K12</f>
        <v>0</v>
      </c>
      <c r="L11" s="191">
        <f>+'Budget Summ Amt'!L12</f>
        <v>0</v>
      </c>
      <c r="M11" s="191">
        <f>+'Budget Summ Amt'!M12</f>
        <v>0</v>
      </c>
      <c r="N11" s="191">
        <f>+'Budget Summ Amt'!N12</f>
        <v>0</v>
      </c>
      <c r="O11" s="191">
        <f>+'Budget Summ Amt'!O12</f>
        <v>0</v>
      </c>
      <c r="P11" s="192">
        <f>+'Budget Summ Amt'!P12</f>
        <v>0</v>
      </c>
      <c r="Q11" s="192">
        <f>+'Budget Summ Amt'!Q12</f>
        <v>0</v>
      </c>
      <c r="R11" s="192">
        <f>+'Budget Summ Amt'!R12</f>
        <v>0</v>
      </c>
      <c r="S11" s="192">
        <f>+'Budget Summ Amt'!S12</f>
        <v>0</v>
      </c>
      <c r="T11" s="192">
        <f>+'Budget Summ Amt'!T12</f>
        <v>0</v>
      </c>
      <c r="U11" s="192">
        <f>+'Budget Summ Amt'!U12</f>
        <v>0</v>
      </c>
      <c r="V11" s="192">
        <f>+'Budget Summ Amt'!V12</f>
        <v>0</v>
      </c>
      <c r="W11" s="192">
        <f>+'Budget Summ Amt'!W12</f>
        <v>0</v>
      </c>
      <c r="X11" s="192">
        <f>+'Budget Summ Amt'!X12</f>
        <v>0</v>
      </c>
      <c r="Y11" s="192">
        <f>+'Budget Summ Amt'!Y12</f>
        <v>0</v>
      </c>
      <c r="Z11" s="192">
        <f>+'Budget Summ Amt'!Z12</f>
        <v>0</v>
      </c>
      <c r="AA11" s="192">
        <f>+'Budget Summ Amt'!AA12</f>
        <v>0</v>
      </c>
      <c r="AB11" s="192">
        <f>+'Budget Summ Amt'!AB12</f>
        <v>0</v>
      </c>
      <c r="AC11" s="192">
        <f>+'Budget Summ Amt'!AC12</f>
        <v>0</v>
      </c>
      <c r="AD11" s="192">
        <f>+'Budget Summ Amt'!AD12</f>
        <v>0</v>
      </c>
      <c r="AE11" s="192">
        <f>+'Budget Summ Amt'!AE12</f>
        <v>0</v>
      </c>
      <c r="AF11" s="192">
        <f>+'Budget Summ Amt'!AF12</f>
        <v>0</v>
      </c>
      <c r="AG11" s="192">
        <f>+'Budget Summ Amt'!AG12</f>
        <v>0</v>
      </c>
      <c r="AH11" s="193">
        <f>+'Budget Summ Amt'!AH12</f>
        <v>0</v>
      </c>
    </row>
    <row r="12" spans="1:34" s="13" customFormat="1" ht="10.5">
      <c r="A12" s="255" t="s">
        <v>480</v>
      </c>
      <c r="B12" s="124"/>
      <c r="C12" s="456"/>
      <c r="D12" s="323">
        <f>SUM(D9:D11)</f>
        <v>0</v>
      </c>
      <c r="E12" s="191">
        <f t="shared" ref="E12:P12" si="0">SUM(E9:E11)</f>
        <v>0</v>
      </c>
      <c r="F12" s="191">
        <f t="shared" si="0"/>
        <v>0</v>
      </c>
      <c r="G12" s="191">
        <f t="shared" si="0"/>
        <v>0</v>
      </c>
      <c r="H12" s="191">
        <f t="shared" si="0"/>
        <v>0</v>
      </c>
      <c r="I12" s="191">
        <f t="shared" si="0"/>
        <v>0</v>
      </c>
      <c r="J12" s="191">
        <f t="shared" si="0"/>
        <v>0</v>
      </c>
      <c r="K12" s="191">
        <f t="shared" si="0"/>
        <v>0</v>
      </c>
      <c r="L12" s="191">
        <f t="shared" si="0"/>
        <v>0</v>
      </c>
      <c r="M12" s="191">
        <f t="shared" si="0"/>
        <v>0</v>
      </c>
      <c r="N12" s="191">
        <f t="shared" si="0"/>
        <v>0</v>
      </c>
      <c r="O12" s="191">
        <f t="shared" si="0"/>
        <v>0</v>
      </c>
      <c r="P12" s="192">
        <f t="shared" si="0"/>
        <v>0</v>
      </c>
      <c r="Q12" s="192">
        <f t="shared" ref="Q12:Y12" si="1">SUM(Q9:Q11)</f>
        <v>0</v>
      </c>
      <c r="R12" s="192">
        <f t="shared" si="1"/>
        <v>0</v>
      </c>
      <c r="S12" s="192">
        <f t="shared" si="1"/>
        <v>0</v>
      </c>
      <c r="T12" s="192">
        <f t="shared" si="1"/>
        <v>0</v>
      </c>
      <c r="U12" s="192">
        <f t="shared" si="1"/>
        <v>0</v>
      </c>
      <c r="V12" s="192">
        <f t="shared" si="1"/>
        <v>0</v>
      </c>
      <c r="W12" s="192">
        <f t="shared" si="1"/>
        <v>0</v>
      </c>
      <c r="X12" s="192">
        <f t="shared" si="1"/>
        <v>0</v>
      </c>
      <c r="Y12" s="192">
        <f t="shared" si="1"/>
        <v>0</v>
      </c>
      <c r="Z12" s="192">
        <f t="shared" ref="Z12:AF12" si="2">SUM(Z9:Z11)</f>
        <v>0</v>
      </c>
      <c r="AA12" s="192">
        <f t="shared" si="2"/>
        <v>0</v>
      </c>
      <c r="AB12" s="192">
        <f t="shared" si="2"/>
        <v>0</v>
      </c>
      <c r="AC12" s="192">
        <f t="shared" si="2"/>
        <v>0</v>
      </c>
      <c r="AD12" s="192">
        <f t="shared" si="2"/>
        <v>0</v>
      </c>
      <c r="AE12" s="192">
        <f t="shared" si="2"/>
        <v>0</v>
      </c>
      <c r="AF12" s="192">
        <f t="shared" si="2"/>
        <v>0</v>
      </c>
      <c r="AG12" s="192">
        <f t="shared" ref="AG12" si="3">SUM(AG9:AG11)</f>
        <v>0</v>
      </c>
      <c r="AH12" s="193">
        <f>+'Budget Summ Amt'!AH13</f>
        <v>0</v>
      </c>
    </row>
    <row r="13" spans="1:34" s="13" customFormat="1" ht="10.5">
      <c r="A13" s="255" t="s">
        <v>481</v>
      </c>
      <c r="B13" s="124"/>
      <c r="C13" s="456"/>
      <c r="D13" s="323">
        <f>SUM(E13:P13)</f>
        <v>0</v>
      </c>
      <c r="E13" s="116"/>
      <c r="F13" s="116"/>
      <c r="G13" s="116"/>
      <c r="H13" s="116"/>
      <c r="I13" s="116"/>
      <c r="J13" s="116"/>
      <c r="K13" s="116"/>
      <c r="L13" s="116"/>
      <c r="M13" s="116"/>
      <c r="N13" s="116"/>
      <c r="O13" s="116"/>
      <c r="P13" s="118"/>
      <c r="Q13" s="118"/>
      <c r="R13" s="118"/>
      <c r="S13" s="118"/>
      <c r="T13" s="118"/>
      <c r="U13" s="118"/>
      <c r="V13" s="118"/>
      <c r="W13" s="118"/>
      <c r="X13" s="118"/>
      <c r="Y13" s="118"/>
      <c r="Z13" s="118"/>
      <c r="AA13" s="118"/>
      <c r="AB13" s="118"/>
      <c r="AC13" s="118"/>
      <c r="AD13" s="118"/>
      <c r="AE13" s="118"/>
      <c r="AF13" s="118"/>
      <c r="AG13" s="118"/>
      <c r="AH13" s="119"/>
    </row>
    <row r="14" spans="1:34" s="13" customFormat="1" ht="10.5">
      <c r="A14" s="255" t="s">
        <v>482</v>
      </c>
      <c r="B14" s="124"/>
      <c r="C14" s="456"/>
      <c r="D14" s="323">
        <f>SUM(E14:P14)</f>
        <v>0</v>
      </c>
      <c r="E14" s="116"/>
      <c r="F14" s="116"/>
      <c r="G14" s="116"/>
      <c r="H14" s="116"/>
      <c r="I14" s="116"/>
      <c r="J14" s="116"/>
      <c r="K14" s="116"/>
      <c r="L14" s="116"/>
      <c r="M14" s="116"/>
      <c r="N14" s="116"/>
      <c r="O14" s="116"/>
      <c r="P14" s="116"/>
      <c r="Q14" s="118"/>
      <c r="R14" s="118"/>
      <c r="S14" s="118"/>
      <c r="T14" s="118"/>
      <c r="U14" s="118"/>
      <c r="V14" s="118"/>
      <c r="W14" s="118"/>
      <c r="X14" s="118"/>
      <c r="Y14" s="118"/>
      <c r="Z14" s="118"/>
      <c r="AA14" s="118"/>
      <c r="AB14" s="118"/>
      <c r="AC14" s="118"/>
      <c r="AD14" s="118"/>
      <c r="AE14" s="118"/>
      <c r="AF14" s="118"/>
      <c r="AG14" s="118"/>
      <c r="AH14" s="119"/>
    </row>
    <row r="15" spans="1:34" s="13" customFormat="1" ht="10.5">
      <c r="A15" s="255" t="s">
        <v>483</v>
      </c>
      <c r="B15" s="124"/>
      <c r="C15" s="456"/>
      <c r="D15" s="323">
        <f>+D12-D14-D13</f>
        <v>0</v>
      </c>
      <c r="E15" s="191">
        <f t="shared" ref="E15:AH15" si="4">+E12-E14-E13</f>
        <v>0</v>
      </c>
      <c r="F15" s="191">
        <f t="shared" si="4"/>
        <v>0</v>
      </c>
      <c r="G15" s="191">
        <f t="shared" si="4"/>
        <v>0</v>
      </c>
      <c r="H15" s="191">
        <f t="shared" si="4"/>
        <v>0</v>
      </c>
      <c r="I15" s="191">
        <f t="shared" si="4"/>
        <v>0</v>
      </c>
      <c r="J15" s="191">
        <f t="shared" si="4"/>
        <v>0</v>
      </c>
      <c r="K15" s="191">
        <f t="shared" si="4"/>
        <v>0</v>
      </c>
      <c r="L15" s="191">
        <f t="shared" si="4"/>
        <v>0</v>
      </c>
      <c r="M15" s="191">
        <f t="shared" si="4"/>
        <v>0</v>
      </c>
      <c r="N15" s="191">
        <f t="shared" si="4"/>
        <v>0</v>
      </c>
      <c r="O15" s="191">
        <f t="shared" si="4"/>
        <v>0</v>
      </c>
      <c r="P15" s="192">
        <f t="shared" si="4"/>
        <v>0</v>
      </c>
      <c r="Q15" s="192">
        <f t="shared" si="4"/>
        <v>0</v>
      </c>
      <c r="R15" s="192">
        <f t="shared" si="4"/>
        <v>0</v>
      </c>
      <c r="S15" s="192">
        <f t="shared" si="4"/>
        <v>0</v>
      </c>
      <c r="T15" s="192">
        <f t="shared" si="4"/>
        <v>0</v>
      </c>
      <c r="U15" s="192">
        <f t="shared" si="4"/>
        <v>0</v>
      </c>
      <c r="V15" s="192">
        <f t="shared" si="4"/>
        <v>0</v>
      </c>
      <c r="W15" s="192">
        <f t="shared" si="4"/>
        <v>0</v>
      </c>
      <c r="X15" s="192">
        <f t="shared" si="4"/>
        <v>0</v>
      </c>
      <c r="Y15" s="192">
        <f t="shared" si="4"/>
        <v>0</v>
      </c>
      <c r="Z15" s="192">
        <f t="shared" ref="Z15:AF15" si="5">+Z12-Z14-Z13</f>
        <v>0</v>
      </c>
      <c r="AA15" s="192">
        <f t="shared" si="5"/>
        <v>0</v>
      </c>
      <c r="AB15" s="192">
        <f t="shared" si="5"/>
        <v>0</v>
      </c>
      <c r="AC15" s="192">
        <f t="shared" si="5"/>
        <v>0</v>
      </c>
      <c r="AD15" s="192">
        <f t="shared" si="5"/>
        <v>0</v>
      </c>
      <c r="AE15" s="192">
        <f t="shared" si="5"/>
        <v>0</v>
      </c>
      <c r="AF15" s="192">
        <f t="shared" si="5"/>
        <v>0</v>
      </c>
      <c r="AG15" s="192">
        <f t="shared" ref="AG15" si="6">+AG12-AG14-AG13</f>
        <v>0</v>
      </c>
      <c r="AH15" s="193">
        <f t="shared" si="4"/>
        <v>0</v>
      </c>
    </row>
    <row r="16" spans="1:34" s="13" customFormat="1" ht="10.5">
      <c r="A16" s="255" t="s">
        <v>484</v>
      </c>
      <c r="B16" s="124"/>
      <c r="C16" s="456"/>
      <c r="D16" s="323">
        <f>SUM(E16:P16)</f>
        <v>0</v>
      </c>
      <c r="E16" s="116"/>
      <c r="F16" s="116"/>
      <c r="G16" s="116"/>
      <c r="H16" s="116"/>
      <c r="I16" s="116"/>
      <c r="J16" s="116"/>
      <c r="K16" s="116"/>
      <c r="L16" s="116"/>
      <c r="M16" s="116"/>
      <c r="N16" s="116"/>
      <c r="O16" s="116"/>
      <c r="P16" s="490"/>
      <c r="Q16" s="490"/>
      <c r="R16" s="490"/>
      <c r="S16" s="490"/>
      <c r="T16" s="490"/>
      <c r="U16" s="490"/>
      <c r="V16" s="490"/>
      <c r="W16" s="490"/>
      <c r="X16" s="490"/>
      <c r="Y16" s="490"/>
      <c r="Z16" s="490"/>
      <c r="AA16" s="490"/>
      <c r="AB16" s="490"/>
      <c r="AC16" s="490"/>
      <c r="AD16" s="490"/>
      <c r="AE16" s="490"/>
      <c r="AF16" s="490"/>
      <c r="AG16" s="490"/>
      <c r="AH16" s="119"/>
    </row>
    <row r="17" spans="1:34" s="13" customFormat="1" ht="10.5">
      <c r="A17" s="255" t="s">
        <v>485</v>
      </c>
      <c r="B17" s="124"/>
      <c r="C17" s="456"/>
      <c r="D17" s="453" t="str">
        <f>IF(ISERROR(+D16/D15),"",+D16/D15)</f>
        <v/>
      </c>
      <c r="E17" s="445" t="str">
        <f t="shared" ref="E17:Y17" si="7">IF(ISERROR(+E16/E15),"",+E16/E15)</f>
        <v/>
      </c>
      <c r="F17" s="445" t="str">
        <f t="shared" si="7"/>
        <v/>
      </c>
      <c r="G17" s="445" t="str">
        <f t="shared" si="7"/>
        <v/>
      </c>
      <c r="H17" s="445" t="str">
        <f t="shared" si="7"/>
        <v/>
      </c>
      <c r="I17" s="445" t="str">
        <f t="shared" si="7"/>
        <v/>
      </c>
      <c r="J17" s="445" t="str">
        <f t="shared" si="7"/>
        <v/>
      </c>
      <c r="K17" s="445" t="str">
        <f t="shared" si="7"/>
        <v/>
      </c>
      <c r="L17" s="445" t="str">
        <f t="shared" si="7"/>
        <v/>
      </c>
      <c r="M17" s="445" t="str">
        <f t="shared" si="7"/>
        <v/>
      </c>
      <c r="N17" s="445" t="str">
        <f t="shared" si="7"/>
        <v/>
      </c>
      <c r="O17" s="445" t="str">
        <f t="shared" si="7"/>
        <v/>
      </c>
      <c r="P17" s="445" t="str">
        <f t="shared" si="7"/>
        <v/>
      </c>
      <c r="Q17" s="445" t="str">
        <f t="shared" si="7"/>
        <v/>
      </c>
      <c r="R17" s="445" t="str">
        <f t="shared" si="7"/>
        <v/>
      </c>
      <c r="S17" s="445" t="str">
        <f t="shared" si="7"/>
        <v/>
      </c>
      <c r="T17" s="445" t="str">
        <f t="shared" si="7"/>
        <v/>
      </c>
      <c r="U17" s="445" t="str">
        <f t="shared" si="7"/>
        <v/>
      </c>
      <c r="V17" s="445" t="str">
        <f t="shared" si="7"/>
        <v/>
      </c>
      <c r="W17" s="445" t="str">
        <f t="shared" si="7"/>
        <v/>
      </c>
      <c r="X17" s="445" t="str">
        <f t="shared" si="7"/>
        <v/>
      </c>
      <c r="Y17" s="445" t="str">
        <f t="shared" si="7"/>
        <v/>
      </c>
      <c r="Z17" s="445" t="str">
        <f t="shared" ref="Z17:AF17" si="8">IF(ISERROR(+Z16/Z15),"",+Z16/Z15)</f>
        <v/>
      </c>
      <c r="AA17" s="445" t="str">
        <f t="shared" si="8"/>
        <v/>
      </c>
      <c r="AB17" s="445" t="str">
        <f t="shared" si="8"/>
        <v/>
      </c>
      <c r="AC17" s="445" t="str">
        <f t="shared" si="8"/>
        <v/>
      </c>
      <c r="AD17" s="445" t="str">
        <f t="shared" si="8"/>
        <v/>
      </c>
      <c r="AE17" s="445" t="str">
        <f t="shared" si="8"/>
        <v/>
      </c>
      <c r="AF17" s="445" t="str">
        <f t="shared" si="8"/>
        <v/>
      </c>
      <c r="AG17" s="445" t="str">
        <f t="shared" ref="AG17" si="9">IF(ISERROR(+AG16/AG15),"",+AG16/AG15)</f>
        <v/>
      </c>
      <c r="AH17" s="446" t="str">
        <f t="shared" ref="AH17" si="10">IF(ISERROR(+AH16/AH15),"",+AH16/AH15)</f>
        <v/>
      </c>
    </row>
    <row r="18" spans="1:34" s="13" customFormat="1" ht="10.5">
      <c r="A18" s="256" t="s">
        <v>486</v>
      </c>
      <c r="B18" s="257"/>
      <c r="C18" s="457"/>
      <c r="D18" s="454" t="str">
        <f>IF(ISERROR(+D16/D9),"",+D16/D9)</f>
        <v/>
      </c>
      <c r="E18" s="447" t="str">
        <f t="shared" ref="E18:Y18" si="11">IF(ISERROR(+E16/E9),"",+E16/E9)</f>
        <v/>
      </c>
      <c r="F18" s="447" t="str">
        <f t="shared" si="11"/>
        <v/>
      </c>
      <c r="G18" s="447" t="str">
        <f t="shared" si="11"/>
        <v/>
      </c>
      <c r="H18" s="447" t="str">
        <f t="shared" si="11"/>
        <v/>
      </c>
      <c r="I18" s="447" t="str">
        <f t="shared" si="11"/>
        <v/>
      </c>
      <c r="J18" s="447" t="str">
        <f t="shared" si="11"/>
        <v/>
      </c>
      <c r="K18" s="447" t="str">
        <f t="shared" si="11"/>
        <v/>
      </c>
      <c r="L18" s="454" t="str">
        <f t="shared" si="11"/>
        <v/>
      </c>
      <c r="M18" s="447" t="str">
        <f t="shared" si="11"/>
        <v/>
      </c>
      <c r="N18" s="447" t="str">
        <f t="shared" si="11"/>
        <v/>
      </c>
      <c r="O18" s="447" t="str">
        <f t="shared" si="11"/>
        <v/>
      </c>
      <c r="P18" s="447" t="str">
        <f t="shared" si="11"/>
        <v/>
      </c>
      <c r="Q18" s="447" t="str">
        <f t="shared" si="11"/>
        <v/>
      </c>
      <c r="R18" s="447" t="str">
        <f t="shared" si="11"/>
        <v/>
      </c>
      <c r="S18" s="447" t="str">
        <f t="shared" si="11"/>
        <v/>
      </c>
      <c r="T18" s="454" t="str">
        <f t="shared" si="11"/>
        <v/>
      </c>
      <c r="U18" s="447" t="str">
        <f t="shared" si="11"/>
        <v/>
      </c>
      <c r="V18" s="447" t="str">
        <f t="shared" si="11"/>
        <v/>
      </c>
      <c r="W18" s="447" t="str">
        <f t="shared" si="11"/>
        <v/>
      </c>
      <c r="X18" s="447" t="str">
        <f t="shared" si="11"/>
        <v/>
      </c>
      <c r="Y18" s="447" t="str">
        <f t="shared" si="11"/>
        <v/>
      </c>
      <c r="Z18" s="447" t="str">
        <f t="shared" ref="Z18:AF18" si="12">IF(ISERROR(+Z16/Z9),"",+Z16/Z9)</f>
        <v/>
      </c>
      <c r="AA18" s="454" t="str">
        <f t="shared" si="12"/>
        <v/>
      </c>
      <c r="AB18" s="447" t="str">
        <f t="shared" si="12"/>
        <v/>
      </c>
      <c r="AC18" s="447" t="str">
        <f t="shared" si="12"/>
        <v/>
      </c>
      <c r="AD18" s="447" t="str">
        <f t="shared" si="12"/>
        <v/>
      </c>
      <c r="AE18" s="447" t="str">
        <f t="shared" si="12"/>
        <v/>
      </c>
      <c r="AF18" s="447" t="str">
        <f t="shared" si="12"/>
        <v/>
      </c>
      <c r="AG18" s="447" t="str">
        <f t="shared" ref="AG18" si="13">IF(ISERROR(+AG16/AG9),"",+AG16/AG9)</f>
        <v/>
      </c>
      <c r="AH18" s="448" t="str">
        <f t="shared" ref="AH18" si="14">IF(ISERROR(+AH16/AH9),"",+AH16/AH9)</f>
        <v/>
      </c>
    </row>
    <row r="19" spans="1:34" s="13" customFormat="1" ht="11" thickBot="1">
      <c r="A19" s="258" t="s">
        <v>487</v>
      </c>
      <c r="B19" s="259"/>
      <c r="C19" s="458"/>
      <c r="D19" s="455" t="str">
        <f>IF(ISERROR(+D16/D10),"",+D16/D10)</f>
        <v/>
      </c>
      <c r="E19" s="449" t="str">
        <f t="shared" ref="E19:Y19" si="15">IF(ISERROR(+E16/E10),"",+E16/E10)</f>
        <v/>
      </c>
      <c r="F19" s="449" t="str">
        <f t="shared" si="15"/>
        <v/>
      </c>
      <c r="G19" s="449" t="str">
        <f t="shared" si="15"/>
        <v/>
      </c>
      <c r="H19" s="449" t="str">
        <f t="shared" si="15"/>
        <v/>
      </c>
      <c r="I19" s="449" t="str">
        <f t="shared" si="15"/>
        <v/>
      </c>
      <c r="J19" s="455" t="str">
        <f t="shared" si="15"/>
        <v/>
      </c>
      <c r="K19" s="449" t="str">
        <f t="shared" si="15"/>
        <v/>
      </c>
      <c r="L19" s="449" t="str">
        <f t="shared" si="15"/>
        <v/>
      </c>
      <c r="M19" s="449" t="str">
        <f t="shared" si="15"/>
        <v/>
      </c>
      <c r="N19" s="449" t="str">
        <f t="shared" si="15"/>
        <v/>
      </c>
      <c r="O19" s="449" t="str">
        <f t="shared" si="15"/>
        <v/>
      </c>
      <c r="P19" s="455" t="str">
        <f t="shared" si="15"/>
        <v/>
      </c>
      <c r="Q19" s="449" t="str">
        <f t="shared" si="15"/>
        <v/>
      </c>
      <c r="R19" s="449" t="str">
        <f t="shared" si="15"/>
        <v/>
      </c>
      <c r="S19" s="449" t="str">
        <f t="shared" si="15"/>
        <v/>
      </c>
      <c r="T19" s="449" t="str">
        <f t="shared" si="15"/>
        <v/>
      </c>
      <c r="U19" s="449" t="str">
        <f t="shared" si="15"/>
        <v/>
      </c>
      <c r="V19" s="455" t="str">
        <f t="shared" si="15"/>
        <v/>
      </c>
      <c r="W19" s="449" t="str">
        <f t="shared" si="15"/>
        <v/>
      </c>
      <c r="X19" s="449" t="str">
        <f t="shared" si="15"/>
        <v/>
      </c>
      <c r="Y19" s="449" t="str">
        <f t="shared" si="15"/>
        <v/>
      </c>
      <c r="Z19" s="449" t="str">
        <f t="shared" ref="Z19:AF19" si="16">IF(ISERROR(+Z16/Z10),"",+Z16/Z10)</f>
        <v/>
      </c>
      <c r="AA19" s="449" t="str">
        <f t="shared" si="16"/>
        <v/>
      </c>
      <c r="AB19" s="449" t="str">
        <f t="shared" si="16"/>
        <v/>
      </c>
      <c r="AC19" s="455" t="str">
        <f t="shared" si="16"/>
        <v/>
      </c>
      <c r="AD19" s="449" t="str">
        <f t="shared" si="16"/>
        <v/>
      </c>
      <c r="AE19" s="449" t="str">
        <f t="shared" si="16"/>
        <v/>
      </c>
      <c r="AF19" s="449" t="str">
        <f t="shared" si="16"/>
        <v/>
      </c>
      <c r="AG19" s="449" t="str">
        <f t="shared" ref="AG19" si="17">IF(ISERROR(+AG16/AG10),"",+AG16/AG10)</f>
        <v/>
      </c>
      <c r="AH19" s="450" t="str">
        <f t="shared" ref="AH19" si="18">IF(ISERROR(+AH16/AH10),"",+AH16/AH10)</f>
        <v/>
      </c>
    </row>
    <row r="20" spans="1:34" s="13" customFormat="1" ht="11.25" customHeight="1" thickTop="1" thickBot="1">
      <c r="D20" s="12"/>
      <c r="E20" s="12"/>
      <c r="F20" s="12"/>
      <c r="G20" s="12"/>
      <c r="H20" s="12"/>
      <c r="I20" s="12"/>
      <c r="J20" s="12"/>
      <c r="K20" s="12"/>
      <c r="L20" s="12"/>
      <c r="M20" s="12"/>
    </row>
    <row r="21" spans="1:34" ht="17.25" customHeight="1" thickBot="1">
      <c r="D21" s="154" t="s">
        <v>488</v>
      </c>
      <c r="G21" s="556"/>
    </row>
    <row r="22" spans="1:34" ht="27.75" customHeight="1">
      <c r="D22" s="154" t="s">
        <v>489</v>
      </c>
    </row>
    <row r="23" spans="1:34" ht="14.25" customHeight="1" thickBot="1">
      <c r="D23" s="154"/>
      <c r="J23" s="546"/>
    </row>
    <row r="24" spans="1:34" ht="16.5" customHeight="1" thickBot="1">
      <c r="D24" s="154" t="s">
        <v>490</v>
      </c>
      <c r="G24" s="557"/>
    </row>
    <row r="25" spans="1:34" ht="9" customHeight="1">
      <c r="D25" s="13"/>
    </row>
    <row r="26" spans="1:34" ht="0.75" hidden="1" customHeight="1">
      <c r="D26" s="13"/>
    </row>
    <row r="27" spans="1:34">
      <c r="D27" s="245" t="s">
        <v>491</v>
      </c>
    </row>
    <row r="28" spans="1:34" ht="39" customHeight="1"/>
    <row r="29" spans="1:34" ht="5.25" customHeight="1"/>
    <row r="30" spans="1:34" ht="27.75" customHeight="1"/>
    <row r="31" spans="1:34" s="13" customFormat="1" ht="10.5">
      <c r="D31" s="246" t="s">
        <v>492</v>
      </c>
      <c r="E31" s="247"/>
      <c r="H31" s="248"/>
      <c r="I31" s="246"/>
      <c r="J31" s="246"/>
      <c r="K31" s="246"/>
    </row>
    <row r="32" spans="1:34" s="13" customFormat="1" ht="6" customHeight="1">
      <c r="I32" s="249"/>
      <c r="J32" s="249"/>
      <c r="K32" s="249"/>
    </row>
    <row r="33" spans="1:13">
      <c r="J33" s="964"/>
      <c r="K33" s="964"/>
      <c r="L33" s="964"/>
      <c r="M33" s="964"/>
    </row>
    <row r="34" spans="1:13" s="15" customFormat="1" ht="9" customHeight="1" thickBot="1">
      <c r="A34" s="250"/>
      <c r="B34" s="250"/>
      <c r="C34" s="5"/>
      <c r="D34" s="4"/>
    </row>
    <row r="35" spans="1:13" ht="24.75" customHeight="1" thickTop="1">
      <c r="D35" s="971" t="s">
        <v>493</v>
      </c>
      <c r="E35" s="972"/>
      <c r="F35" s="972"/>
      <c r="G35" s="972"/>
      <c r="H35" s="973"/>
      <c r="I35" s="548"/>
      <c r="J35" s="958" t="s">
        <v>494</v>
      </c>
      <c r="K35" s="959"/>
      <c r="L35" s="959"/>
      <c r="M35" s="960"/>
    </row>
    <row r="36" spans="1:13" ht="146.25" customHeight="1" thickBot="1">
      <c r="D36" s="961"/>
      <c r="E36" s="962"/>
      <c r="F36" s="962"/>
      <c r="G36" s="962"/>
      <c r="H36" s="963"/>
      <c r="I36" s="547"/>
      <c r="J36" s="961"/>
      <c r="K36" s="962"/>
      <c r="L36" s="962"/>
      <c r="M36" s="963"/>
    </row>
    <row r="37" spans="1:13" ht="13" thickTop="1">
      <c r="A37" s="451"/>
      <c r="B37" s="451"/>
      <c r="C37" s="451"/>
      <c r="D37" s="451"/>
      <c r="E37" s="451"/>
      <c r="F37" s="451"/>
      <c r="G37" s="451"/>
      <c r="H37" s="451"/>
      <c r="J37" s="451"/>
      <c r="K37" s="451"/>
    </row>
  </sheetData>
  <sheetProtection algorithmName="SHA-512" hashValue="iUG2HKJ72mt8KeHy8s8hEOlGD7Wl+ajwCWrUoNOI2YK9hUrs6PGJy1+7rxK6ipPn8d8ST81XVPhoLO+zmbCZ5A==" saltValue="0/bLOq+uNkSU1SQ8IyC5bA==" spinCount="100000" sheet="1" formatCells="0" formatColumns="0" formatRows="0"/>
  <mergeCells count="7">
    <mergeCell ref="J35:M35"/>
    <mergeCell ref="J36:M36"/>
    <mergeCell ref="J33:M33"/>
    <mergeCell ref="A7:C7"/>
    <mergeCell ref="A8:C8"/>
    <mergeCell ref="D35:H35"/>
    <mergeCell ref="D36:H36"/>
  </mergeCells>
  <pageMargins left="0" right="0" top="0" bottom="0" header="0" footer="0"/>
  <pageSetup scale="92" orientation="landscape" blackAndWhite="1" r:id="rId1"/>
  <ignoredErrors>
    <ignoredError sqref="D12" formula="1"/>
  </ignoredErrors>
  <drawing r:id="rId2"/>
  <legacyDrawing r:id="rId3"/>
  <mc:AlternateContent xmlns:mc="http://schemas.openxmlformats.org/markup-compatibility/2006">
    <mc:Choice Requires="x14">
      <controls>
        <mc:AlternateContent xmlns:mc="http://schemas.openxmlformats.org/markup-compatibility/2006">
          <mc:Choice Requires="x14">
            <control shapeId="18433" r:id="rId4" name="Check Box 1">
              <controlPr defaultSize="0" autoFill="0" autoLine="0" autoPict="0">
                <anchor moveWithCells="1">
                  <from>
                    <xdr:col>3</xdr:col>
                    <xdr:colOff>50800</xdr:colOff>
                    <xdr:row>27</xdr:row>
                    <xdr:rowOff>19050</xdr:rowOff>
                  </from>
                  <to>
                    <xdr:col>8</xdr:col>
                    <xdr:colOff>469900</xdr:colOff>
                    <xdr:row>27</xdr:row>
                    <xdr:rowOff>381000</xdr:rowOff>
                  </to>
                </anchor>
              </controlPr>
            </control>
          </mc:Choice>
        </mc:AlternateContent>
        <mc:AlternateContent xmlns:mc="http://schemas.openxmlformats.org/markup-compatibility/2006">
          <mc:Choice Requires="x14">
            <control shapeId="18434" r:id="rId5" name="Check Box 2">
              <controlPr defaultSize="0" autoFill="0" autoLine="0" autoPict="0">
                <anchor moveWithCells="1">
                  <from>
                    <xdr:col>3</xdr:col>
                    <xdr:colOff>57150</xdr:colOff>
                    <xdr:row>28</xdr:row>
                    <xdr:rowOff>19050</xdr:rowOff>
                  </from>
                  <to>
                    <xdr:col>6</xdr:col>
                    <xdr:colOff>400050</xdr:colOff>
                    <xdr:row>29</xdr:row>
                    <xdr:rowOff>203200</xdr:rowOff>
                  </to>
                </anchor>
              </controlPr>
            </control>
          </mc:Choice>
        </mc:AlternateContent>
        <mc:AlternateContent xmlns:mc="http://schemas.openxmlformats.org/markup-compatibility/2006">
          <mc:Choice Requires="x14">
            <control shapeId="18435" r:id="rId6" name="Check Box 3">
              <controlPr defaultSize="0" autoFill="0" autoLine="0" autoPict="0">
                <anchor moveWithCells="1">
                  <from>
                    <xdr:col>3</xdr:col>
                    <xdr:colOff>69850</xdr:colOff>
                    <xdr:row>31</xdr:row>
                    <xdr:rowOff>69850</xdr:rowOff>
                  </from>
                  <to>
                    <xdr:col>6</xdr:col>
                    <xdr:colOff>412750</xdr:colOff>
                    <xdr:row>33</xdr:row>
                    <xdr:rowOff>69850</xdr:rowOff>
                  </to>
                </anchor>
              </controlPr>
            </control>
          </mc:Choice>
        </mc:AlternateContent>
        <mc:AlternateContent xmlns:mc="http://schemas.openxmlformats.org/markup-compatibility/2006">
          <mc:Choice Requires="x14">
            <control shapeId="18436" r:id="rId7" name="Check Box 4">
              <controlPr defaultSize="0" autoFill="0" autoLine="0" autoPict="0">
                <anchor moveWithCells="1">
                  <from>
                    <xdr:col>6</xdr:col>
                    <xdr:colOff>31750</xdr:colOff>
                    <xdr:row>21</xdr:row>
                    <xdr:rowOff>31750</xdr:rowOff>
                  </from>
                  <to>
                    <xdr:col>6</xdr:col>
                    <xdr:colOff>622300</xdr:colOff>
                    <xdr:row>23</xdr:row>
                    <xdr:rowOff>19050</xdr:rowOff>
                  </to>
                </anchor>
              </controlPr>
            </control>
          </mc:Choice>
        </mc:AlternateContent>
        <mc:AlternateContent xmlns:mc="http://schemas.openxmlformats.org/markup-compatibility/2006">
          <mc:Choice Requires="x14">
            <control shapeId="18437" r:id="rId8" name="Check Box 5">
              <controlPr defaultSize="0" autoFill="0" autoLine="0" autoPict="0">
                <anchor moveWithCells="1">
                  <from>
                    <xdr:col>7</xdr:col>
                    <xdr:colOff>641350</xdr:colOff>
                    <xdr:row>21</xdr:row>
                    <xdr:rowOff>38100</xdr:rowOff>
                  </from>
                  <to>
                    <xdr:col>8</xdr:col>
                    <xdr:colOff>533400</xdr:colOff>
                    <xdr:row>23</xdr:row>
                    <xdr:rowOff>31750</xdr:rowOff>
                  </to>
                </anchor>
              </controlPr>
            </control>
          </mc:Choice>
        </mc:AlternateContent>
      </controls>
    </mc:Choice>
  </mc:AlternateContent>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11">
    <tabColor rgb="FFFFFF00"/>
    <pageSetUpPr fitToPage="1"/>
  </sheetPr>
  <dimension ref="A1:H1650"/>
  <sheetViews>
    <sheetView showGridLines="0" tabSelected="1" zoomScale="105" zoomScaleNormal="105" workbookViewId="0">
      <selection activeCell="C19" sqref="C19"/>
    </sheetView>
  </sheetViews>
  <sheetFormatPr defaultColWidth="9.1796875" defaultRowHeight="12.5"/>
  <cols>
    <col min="1" max="1" width="24.81640625" style="1" customWidth="1"/>
    <col min="2" max="2" width="25.7265625" style="1" customWidth="1"/>
    <col min="3" max="3" width="69.453125" style="1" customWidth="1"/>
    <col min="4" max="4" width="16.1796875" style="1" customWidth="1"/>
    <col min="5" max="5" width="19.26953125" style="1" customWidth="1"/>
    <col min="6" max="6" width="17.7265625" style="1" customWidth="1"/>
    <col min="7" max="7" width="13.1796875" style="1" customWidth="1"/>
    <col min="8" max="8" width="14.26953125" style="1" customWidth="1"/>
    <col min="9" max="16384" width="9.1796875" style="1"/>
  </cols>
  <sheetData>
    <row r="1" spans="1:8" customFormat="1" ht="13">
      <c r="A1" s="847" t="s">
        <v>77</v>
      </c>
      <c r="B1" s="369"/>
      <c r="C1" s="369"/>
      <c r="D1" s="369"/>
      <c r="E1" s="369"/>
      <c r="F1" s="369"/>
      <c r="G1" s="369"/>
      <c r="H1" s="147"/>
    </row>
    <row r="2" spans="1:8" customFormat="1" ht="13">
      <c r="A2" s="121" t="s">
        <v>573</v>
      </c>
      <c r="B2" s="148"/>
      <c r="C2" s="148"/>
      <c r="D2" s="148"/>
      <c r="E2" s="148"/>
      <c r="F2" s="148"/>
      <c r="G2" s="148"/>
      <c r="H2" s="147"/>
    </row>
    <row r="3" spans="1:8" customFormat="1" ht="13">
      <c r="A3" s="148"/>
      <c r="B3" s="148"/>
      <c r="C3" s="148"/>
      <c r="D3" s="148"/>
      <c r="E3" s="148"/>
      <c r="F3" s="148"/>
      <c r="G3" s="148"/>
      <c r="H3" s="52"/>
    </row>
    <row r="4" spans="1:8" customFormat="1" ht="13">
      <c r="A4" s="132" t="s">
        <v>262</v>
      </c>
      <c r="B4" s="827"/>
      <c r="C4" s="828" t="s">
        <v>264</v>
      </c>
      <c r="D4" s="812"/>
      <c r="E4" s="466" t="s">
        <v>265</v>
      </c>
      <c r="F4" s="974"/>
      <c r="G4" s="975"/>
      <c r="H4" s="621"/>
    </row>
    <row r="5" spans="1:8" customFormat="1" ht="13">
      <c r="A5" s="132" t="s">
        <v>496</v>
      </c>
      <c r="B5" s="809"/>
      <c r="C5" s="829" t="s">
        <v>497</v>
      </c>
      <c r="D5" s="809"/>
      <c r="E5" s="465" t="s">
        <v>498</v>
      </c>
      <c r="F5" s="976"/>
      <c r="G5" s="976"/>
      <c r="H5" s="621"/>
    </row>
    <row r="6" spans="1:8" customFormat="1" ht="13">
      <c r="A6" s="620" t="s">
        <v>263</v>
      </c>
      <c r="B6" s="810"/>
      <c r="C6" s="828" t="s">
        <v>499</v>
      </c>
      <c r="D6" s="811"/>
      <c r="E6" s="467" t="s">
        <v>335</v>
      </c>
      <c r="F6" s="975"/>
      <c r="G6" s="975"/>
      <c r="H6" s="621"/>
    </row>
    <row r="7" spans="1:8" customFormat="1" ht="13">
      <c r="A7" s="620"/>
      <c r="B7" s="430"/>
      <c r="C7" s="430"/>
      <c r="D7" s="430"/>
      <c r="E7" s="430"/>
      <c r="F7" s="430"/>
      <c r="G7" s="430"/>
      <c r="H7" s="1"/>
    </row>
    <row r="8" spans="1:8" customFormat="1" ht="3.75" customHeight="1" thickBot="1">
      <c r="A8" s="132"/>
      <c r="B8" s="983"/>
      <c r="C8" s="983"/>
      <c r="D8" s="983"/>
      <c r="E8" s="983"/>
      <c r="F8" s="983"/>
      <c r="G8" s="983"/>
      <c r="H8" s="983"/>
    </row>
    <row r="9" spans="1:8" customFormat="1" hidden="1">
      <c r="A9" s="1"/>
      <c r="B9" s="983"/>
      <c r="C9" s="983"/>
      <c r="D9" s="983"/>
      <c r="E9" s="983"/>
      <c r="F9" s="983"/>
      <c r="G9" s="983"/>
      <c r="H9" s="983"/>
    </row>
    <row r="10" spans="1:8" customFormat="1" ht="13.5" hidden="1" thickBot="1">
      <c r="A10" s="468"/>
      <c r="B10" s="1"/>
      <c r="C10" s="1"/>
      <c r="D10" s="1"/>
      <c r="E10" s="1"/>
      <c r="F10" s="1"/>
      <c r="G10" s="1"/>
      <c r="H10" s="1"/>
    </row>
    <row r="11" spans="1:8" customFormat="1" ht="13" thickTop="1">
      <c r="A11" s="984" t="s">
        <v>500</v>
      </c>
      <c r="B11" s="985"/>
      <c r="C11" s="985"/>
      <c r="D11" s="985"/>
      <c r="E11" s="985"/>
      <c r="F11" s="979" t="s">
        <v>501</v>
      </c>
      <c r="G11" s="977" t="s">
        <v>502</v>
      </c>
      <c r="H11" s="978"/>
    </row>
    <row r="12" spans="1:8" customFormat="1">
      <c r="A12" s="464" t="s">
        <v>503</v>
      </c>
      <c r="B12" s="463" t="s">
        <v>504</v>
      </c>
      <c r="C12" s="463" t="s">
        <v>505</v>
      </c>
      <c r="D12" s="463" t="s">
        <v>506</v>
      </c>
      <c r="E12" s="622" t="s">
        <v>507</v>
      </c>
      <c r="F12" s="980"/>
      <c r="G12" s="623" t="s">
        <v>508</v>
      </c>
      <c r="H12" s="624" t="s">
        <v>509</v>
      </c>
    </row>
    <row r="13" spans="1:8" customFormat="1">
      <c r="A13" s="625"/>
      <c r="B13" s="626"/>
      <c r="C13" s="627"/>
      <c r="D13" s="627"/>
      <c r="E13" s="628"/>
      <c r="F13" s="113"/>
      <c r="G13" s="629"/>
      <c r="H13" s="630"/>
    </row>
    <row r="14" spans="1:8" customFormat="1">
      <c r="A14" s="631"/>
      <c r="B14" s="626"/>
      <c r="C14" s="627"/>
      <c r="D14" s="627"/>
      <c r="E14" s="628"/>
      <c r="F14" s="115"/>
      <c r="G14" s="629"/>
      <c r="H14" s="630"/>
    </row>
    <row r="15" spans="1:8" customFormat="1">
      <c r="A15" s="631"/>
      <c r="B15" s="626"/>
      <c r="C15" s="627"/>
      <c r="D15" s="627"/>
      <c r="E15" s="628"/>
      <c r="F15" s="115"/>
      <c r="G15" s="629"/>
      <c r="H15" s="630"/>
    </row>
    <row r="16" spans="1:8" customFormat="1">
      <c r="A16" s="631"/>
      <c r="B16" s="626"/>
      <c r="C16" s="627"/>
      <c r="D16" s="627"/>
      <c r="E16" s="628"/>
      <c r="F16" s="115"/>
      <c r="G16" s="629"/>
      <c r="H16" s="630"/>
    </row>
    <row r="17" spans="1:8" customFormat="1">
      <c r="A17" s="631"/>
      <c r="B17" s="626"/>
      <c r="C17" s="627"/>
      <c r="D17" s="627"/>
      <c r="E17" s="628"/>
      <c r="F17" s="115"/>
      <c r="G17" s="629"/>
      <c r="H17" s="630"/>
    </row>
    <row r="18" spans="1:8" customFormat="1">
      <c r="A18" s="631"/>
      <c r="B18" s="626"/>
      <c r="C18" s="632"/>
      <c r="D18" s="632"/>
      <c r="E18" s="633"/>
      <c r="F18" s="115"/>
      <c r="G18" s="634"/>
      <c r="H18" s="635"/>
    </row>
    <row r="19" spans="1:8" customFormat="1">
      <c r="A19" s="631"/>
      <c r="B19" s="626"/>
      <c r="C19" s="632"/>
      <c r="D19" s="632"/>
      <c r="E19" s="633"/>
      <c r="F19" s="115"/>
      <c r="G19" s="634"/>
      <c r="H19" s="635"/>
    </row>
    <row r="20" spans="1:8" customFormat="1">
      <c r="A20" s="631"/>
      <c r="B20" s="626"/>
      <c r="C20" s="627"/>
      <c r="D20" s="627"/>
      <c r="E20" s="628"/>
      <c r="F20" s="115"/>
      <c r="G20" s="629"/>
      <c r="H20" s="630"/>
    </row>
    <row r="21" spans="1:8" customFormat="1">
      <c r="A21" s="636"/>
      <c r="B21" s="626"/>
      <c r="C21" s="637"/>
      <c r="D21" s="637"/>
      <c r="E21" s="638"/>
      <c r="F21" s="115"/>
      <c r="G21" s="639"/>
      <c r="H21" s="640"/>
    </row>
    <row r="22" spans="1:8" customFormat="1" ht="13" thickBot="1">
      <c r="A22" s="321"/>
      <c r="B22" s="469"/>
      <c r="C22" s="469"/>
      <c r="D22" s="469"/>
      <c r="E22" s="469"/>
      <c r="F22" s="551"/>
      <c r="G22" s="469"/>
      <c r="H22" s="469"/>
    </row>
    <row r="23" spans="1:8" customFormat="1" ht="13" thickTop="1">
      <c r="A23" s="984" t="s">
        <v>510</v>
      </c>
      <c r="B23" s="985"/>
      <c r="C23" s="985"/>
      <c r="D23" s="985"/>
      <c r="E23" s="985"/>
      <c r="F23" s="979" t="s">
        <v>511</v>
      </c>
      <c r="G23" s="977" t="s">
        <v>502</v>
      </c>
      <c r="H23" s="978"/>
    </row>
    <row r="24" spans="1:8" customFormat="1" ht="25.5" customHeight="1">
      <c r="A24" s="464" t="s">
        <v>503</v>
      </c>
      <c r="B24" s="463" t="s">
        <v>504</v>
      </c>
      <c r="C24" s="463" t="s">
        <v>505</v>
      </c>
      <c r="D24" s="463" t="s">
        <v>506</v>
      </c>
      <c r="E24" s="622" t="s">
        <v>507</v>
      </c>
      <c r="F24" s="980"/>
      <c r="G24" s="623" t="s">
        <v>508</v>
      </c>
      <c r="H24" s="624" t="s">
        <v>509</v>
      </c>
    </row>
    <row r="25" spans="1:8" customFormat="1">
      <c r="A25" s="625"/>
      <c r="B25" s="641"/>
      <c r="C25" s="627"/>
      <c r="D25" s="627"/>
      <c r="E25" s="628"/>
      <c r="F25" s="113"/>
      <c r="G25" s="629"/>
      <c r="H25" s="630"/>
    </row>
    <row r="26" spans="1:8" customFormat="1">
      <c r="A26" s="642"/>
      <c r="B26" s="626"/>
      <c r="C26" s="627"/>
      <c r="D26" s="627"/>
      <c r="E26" s="628"/>
      <c r="F26" s="113"/>
      <c r="G26" s="629"/>
      <c r="H26" s="630"/>
    </row>
    <row r="27" spans="1:8" customFormat="1">
      <c r="A27" s="642"/>
      <c r="B27" s="626"/>
      <c r="C27" s="627"/>
      <c r="D27" s="627"/>
      <c r="E27" s="628"/>
      <c r="F27" s="113"/>
      <c r="G27" s="629"/>
      <c r="H27" s="630"/>
    </row>
    <row r="28" spans="1:8" customFormat="1">
      <c r="A28" s="642"/>
      <c r="B28" s="626"/>
      <c r="C28" s="627"/>
      <c r="D28" s="627"/>
      <c r="E28" s="628"/>
      <c r="F28" s="113"/>
      <c r="G28" s="629"/>
      <c r="H28" s="630"/>
    </row>
    <row r="29" spans="1:8" customFormat="1">
      <c r="A29" s="642"/>
      <c r="B29" s="626"/>
      <c r="C29" s="627"/>
      <c r="D29" s="627"/>
      <c r="E29" s="628"/>
      <c r="F29" s="113"/>
      <c r="G29" s="629"/>
      <c r="H29" s="630"/>
    </row>
    <row r="30" spans="1:8" customFormat="1">
      <c r="A30" s="642"/>
      <c r="B30" s="626"/>
      <c r="C30" s="627"/>
      <c r="D30" s="627"/>
      <c r="E30" s="628"/>
      <c r="F30" s="113"/>
      <c r="G30" s="629"/>
      <c r="H30" s="630"/>
    </row>
    <row r="31" spans="1:8" customFormat="1">
      <c r="A31" s="643"/>
      <c r="B31" s="627"/>
      <c r="C31" s="627"/>
      <c r="D31" s="627"/>
      <c r="E31" s="628"/>
      <c r="F31" s="113"/>
      <c r="G31" s="629"/>
      <c r="H31" s="630"/>
    </row>
    <row r="32" spans="1:8" customFormat="1">
      <c r="A32" s="643"/>
      <c r="B32" s="632"/>
      <c r="C32" s="627"/>
      <c r="D32" s="627"/>
      <c r="E32" s="628"/>
      <c r="F32" s="113"/>
      <c r="G32" s="629"/>
      <c r="H32" s="630"/>
    </row>
    <row r="33" spans="1:8" customFormat="1">
      <c r="A33" s="642"/>
      <c r="B33" s="626"/>
      <c r="C33" s="627"/>
      <c r="D33" s="627"/>
      <c r="E33" s="628"/>
      <c r="F33" s="113"/>
      <c r="G33" s="629"/>
      <c r="H33" s="630"/>
    </row>
    <row r="34" spans="1:8" customFormat="1">
      <c r="A34" s="642"/>
      <c r="B34" s="626"/>
      <c r="C34" s="627"/>
      <c r="D34" s="627"/>
      <c r="E34" s="628"/>
      <c r="F34" s="113"/>
      <c r="G34" s="629"/>
      <c r="H34" s="630"/>
    </row>
    <row r="35" spans="1:8" customFormat="1">
      <c r="A35" s="631"/>
      <c r="B35" s="626"/>
      <c r="C35" s="627"/>
      <c r="D35" s="627"/>
      <c r="E35" s="628"/>
      <c r="F35" s="115"/>
      <c r="G35" s="629"/>
      <c r="H35" s="630"/>
    </row>
    <row r="36" spans="1:8" customFormat="1">
      <c r="A36" s="636"/>
      <c r="B36" s="626"/>
      <c r="C36" s="637"/>
      <c r="D36" s="637"/>
      <c r="E36" s="638"/>
      <c r="F36" s="115"/>
      <c r="G36" s="639"/>
      <c r="H36" s="640"/>
    </row>
    <row r="37" spans="1:8" customFormat="1" ht="13" thickBot="1">
      <c r="A37" s="321"/>
      <c r="B37" s="469"/>
      <c r="C37" s="469"/>
      <c r="D37" s="469"/>
      <c r="E37" s="469"/>
      <c r="F37" s="551">
        <f>SUM(F25:F36)</f>
        <v>0</v>
      </c>
      <c r="G37" s="469"/>
      <c r="H37" s="469"/>
    </row>
    <row r="38" spans="1:8" customFormat="1" ht="13" thickTop="1">
      <c r="A38" s="514"/>
      <c r="B38" s="514"/>
      <c r="C38" s="514"/>
      <c r="D38" s="514"/>
      <c r="E38" s="514"/>
      <c r="F38" s="514"/>
      <c r="G38" s="514"/>
      <c r="H38" s="515"/>
    </row>
    <row r="39" spans="1:8" customFormat="1" ht="15.5">
      <c r="A39" s="987" t="s">
        <v>512</v>
      </c>
      <c r="B39" s="987"/>
      <c r="C39" s="987"/>
      <c r="D39" s="987"/>
      <c r="E39" s="987"/>
      <c r="F39" s="987"/>
      <c r="G39" s="987"/>
      <c r="H39" s="987"/>
    </row>
    <row r="40" spans="1:8" customFormat="1" ht="13">
      <c r="A40" s="988" t="s">
        <v>513</v>
      </c>
      <c r="B40" s="988"/>
      <c r="C40" s="988"/>
      <c r="D40" s="988"/>
      <c r="E40" s="988"/>
      <c r="F40" s="988"/>
      <c r="G40" s="988"/>
      <c r="H40" s="988"/>
    </row>
    <row r="41" spans="1:8" customFormat="1" ht="13">
      <c r="A41" s="988" t="s">
        <v>514</v>
      </c>
      <c r="B41" s="988"/>
      <c r="C41" s="988"/>
      <c r="D41" s="988"/>
      <c r="E41" s="988"/>
      <c r="F41" s="988"/>
      <c r="G41" s="988"/>
      <c r="H41" s="988"/>
    </row>
    <row r="42" spans="1:8" customFormat="1" ht="13">
      <c r="A42" s="595"/>
      <c r="B42" s="595"/>
      <c r="C42" s="595"/>
      <c r="D42" s="595"/>
      <c r="E42" s="595"/>
      <c r="F42" s="595"/>
      <c r="G42" s="595"/>
      <c r="H42" s="595"/>
    </row>
    <row r="43" spans="1:8" customFormat="1" ht="13">
      <c r="A43" s="595"/>
      <c r="B43" s="595"/>
      <c r="C43" s="595"/>
      <c r="D43" s="595"/>
      <c r="E43" s="595"/>
      <c r="F43" s="595"/>
      <c r="G43" s="595"/>
      <c r="H43" s="595"/>
    </row>
    <row r="44" spans="1:8" customFormat="1" ht="13">
      <c r="A44" s="595"/>
      <c r="B44" s="595"/>
      <c r="C44" s="595"/>
      <c r="D44" s="595"/>
      <c r="E44" s="595"/>
      <c r="F44" s="595"/>
      <c r="G44" s="595"/>
      <c r="H44" s="595"/>
    </row>
    <row r="45" spans="1:8" customFormat="1" ht="13">
      <c r="A45" s="595"/>
      <c r="B45" s="595"/>
      <c r="C45" s="595"/>
      <c r="D45" s="595"/>
      <c r="E45" s="595"/>
      <c r="F45" s="595"/>
      <c r="G45" s="595"/>
      <c r="H45" s="595"/>
    </row>
    <row r="46" spans="1:8" customFormat="1" ht="15.75" customHeight="1">
      <c r="A46" s="595" t="s">
        <v>515</v>
      </c>
      <c r="B46" s="595"/>
      <c r="C46" s="595"/>
      <c r="D46" s="595"/>
      <c r="E46" s="595"/>
      <c r="F46" s="595"/>
      <c r="G46" s="595"/>
      <c r="H46" s="595"/>
    </row>
    <row r="47" spans="1:8" customFormat="1" ht="13">
      <c r="A47" s="595"/>
      <c r="B47" s="595"/>
      <c r="C47" s="595"/>
      <c r="D47" s="595"/>
      <c r="E47" s="595"/>
      <c r="F47" s="595"/>
      <c r="G47" s="986"/>
      <c r="H47" s="986"/>
    </row>
    <row r="48" spans="1:8" customFormat="1" ht="13">
      <c r="A48" s="597" t="s">
        <v>516</v>
      </c>
      <c r="B48" s="597"/>
      <c r="C48" s="597"/>
      <c r="D48" s="597"/>
      <c r="E48" s="597"/>
      <c r="F48" s="597"/>
      <c r="G48" s="597"/>
      <c r="H48" s="598" t="s">
        <v>249</v>
      </c>
    </row>
    <row r="49" spans="1:8" customFormat="1" ht="13">
      <c r="A49" s="693"/>
      <c r="B49" s="693"/>
      <c r="C49" s="693"/>
      <c r="D49" s="693"/>
      <c r="E49" s="693"/>
      <c r="F49" s="693"/>
      <c r="G49" s="693"/>
      <c r="H49" s="693"/>
    </row>
    <row r="50" spans="1:8" customFormat="1" ht="13">
      <c r="A50" s="597" t="s">
        <v>517</v>
      </c>
      <c r="B50" s="597"/>
      <c r="C50" s="597"/>
      <c r="D50" s="597"/>
      <c r="E50" s="597"/>
      <c r="F50" s="597"/>
      <c r="G50" s="599"/>
      <c r="H50" s="597"/>
    </row>
    <row r="51" spans="1:8" customFormat="1" ht="13">
      <c r="A51" s="596"/>
      <c r="B51" s="596"/>
      <c r="C51" s="596"/>
      <c r="D51" s="596"/>
      <c r="E51" s="596"/>
      <c r="F51" s="596"/>
      <c r="G51" s="596"/>
      <c r="H51" s="596"/>
    </row>
    <row r="52" spans="1:8" customFormat="1" ht="13">
      <c r="A52" s="644" t="s">
        <v>518</v>
      </c>
      <c r="B52" s="596"/>
      <c r="C52" s="596"/>
      <c r="D52" s="596"/>
      <c r="E52" s="596"/>
      <c r="F52" s="596"/>
      <c r="G52" s="596"/>
      <c r="H52" s="596"/>
    </row>
    <row r="53" spans="1:8" customFormat="1" ht="13">
      <c r="A53" s="596"/>
      <c r="B53" s="596"/>
      <c r="C53" s="596"/>
      <c r="D53" s="596"/>
      <c r="E53" s="596"/>
      <c r="F53" s="596"/>
      <c r="G53" s="596"/>
      <c r="H53" s="596"/>
    </row>
    <row r="54" spans="1:8" customFormat="1" ht="13">
      <c r="A54" s="596"/>
      <c r="B54" s="596"/>
      <c r="C54" s="596"/>
      <c r="D54" s="596"/>
      <c r="E54" s="596"/>
      <c r="F54" s="596"/>
      <c r="G54" s="596"/>
      <c r="H54" s="596"/>
    </row>
    <row r="55" spans="1:8" customFormat="1" ht="13">
      <c r="A55" s="597" t="s">
        <v>519</v>
      </c>
      <c r="B55" s="597"/>
      <c r="C55" s="597"/>
      <c r="D55" s="597"/>
      <c r="E55" s="597"/>
      <c r="F55" s="597"/>
      <c r="G55" s="597"/>
      <c r="H55" s="598" t="s">
        <v>249</v>
      </c>
    </row>
    <row r="56" spans="1:8" customFormat="1" ht="13">
      <c r="A56" s="847" t="s">
        <v>77</v>
      </c>
      <c r="B56" s="369"/>
      <c r="C56" s="369"/>
      <c r="D56" s="369"/>
      <c r="E56" s="369"/>
      <c r="F56" s="369"/>
      <c r="G56" s="369"/>
      <c r="H56" s="147"/>
    </row>
    <row r="57" spans="1:8" customFormat="1" ht="13">
      <c r="A57" s="121" t="s">
        <v>495</v>
      </c>
      <c r="B57" s="148"/>
      <c r="C57" s="148"/>
      <c r="D57" s="148"/>
      <c r="E57" s="148"/>
      <c r="F57" s="148"/>
      <c r="G57" s="148"/>
      <c r="H57" s="147"/>
    </row>
    <row r="58" spans="1:8" customFormat="1" ht="13">
      <c r="A58" s="148"/>
      <c r="B58" s="148"/>
      <c r="C58" s="148"/>
      <c r="D58" s="148"/>
      <c r="E58" s="148"/>
      <c r="F58" s="148"/>
      <c r="G58" s="148"/>
      <c r="H58" s="52"/>
    </row>
    <row r="59" spans="1:8" customFormat="1" ht="13">
      <c r="A59" s="132" t="s">
        <v>262</v>
      </c>
      <c r="B59" s="827">
        <f>+'Sch II OE FINAL'!F59</f>
        <v>0</v>
      </c>
      <c r="C59" s="828" t="s">
        <v>264</v>
      </c>
      <c r="D59" s="812">
        <f>+'Sch II OE FINAL'!F60</f>
        <v>0</v>
      </c>
      <c r="E59" s="466" t="s">
        <v>265</v>
      </c>
      <c r="F59" s="974">
        <f>+'Sch II OE FINAL'!L60</f>
        <v>0</v>
      </c>
      <c r="G59" s="975"/>
      <c r="H59" s="621"/>
    </row>
    <row r="60" spans="1:8" customFormat="1" ht="13">
      <c r="A60" s="132" t="s">
        <v>496</v>
      </c>
      <c r="B60" s="809">
        <f>+'Sch II OE FINAL'!H63</f>
        <v>0</v>
      </c>
      <c r="C60" s="829" t="s">
        <v>497</v>
      </c>
      <c r="D60" s="809">
        <f>+'Sch II OE FINAL'!H64</f>
        <v>0</v>
      </c>
      <c r="E60" s="465" t="s">
        <v>498</v>
      </c>
      <c r="F60" s="976">
        <f>+'SUD Units &amp; Cost Center Data'!G61</f>
        <v>0</v>
      </c>
      <c r="G60" s="976"/>
      <c r="H60" s="621"/>
    </row>
    <row r="61" spans="1:8" customFormat="1" ht="13">
      <c r="A61" s="620" t="s">
        <v>263</v>
      </c>
      <c r="B61" s="810">
        <f>+'Sch II OE FINAL'!L59</f>
        <v>0</v>
      </c>
      <c r="C61" s="828" t="s">
        <v>499</v>
      </c>
      <c r="D61" s="811">
        <f>+AAR!E66</f>
        <v>0</v>
      </c>
      <c r="E61" s="467" t="s">
        <v>335</v>
      </c>
      <c r="F61" s="975">
        <f>+'SUD Units &amp; Cost Center Data'!K61</f>
        <v>0</v>
      </c>
      <c r="G61" s="975"/>
      <c r="H61" s="621"/>
    </row>
    <row r="62" spans="1:8" customFormat="1" ht="13">
      <c r="A62" s="620"/>
      <c r="B62" s="430"/>
      <c r="C62" s="430"/>
      <c r="D62" s="430"/>
      <c r="E62" s="430"/>
      <c r="F62" s="430"/>
      <c r="G62" s="430"/>
      <c r="H62" s="1"/>
    </row>
    <row r="63" spans="1:8" customFormat="1" ht="3.75" customHeight="1" thickBot="1">
      <c r="A63" s="132"/>
      <c r="B63" s="983"/>
      <c r="C63" s="983"/>
      <c r="D63" s="983"/>
      <c r="E63" s="983"/>
      <c r="F63" s="983"/>
      <c r="G63" s="983"/>
      <c r="H63" s="983"/>
    </row>
    <row r="64" spans="1:8" customFormat="1" ht="13" hidden="1" thickBot="1">
      <c r="A64" s="1"/>
      <c r="B64" s="983"/>
      <c r="C64" s="983"/>
      <c r="D64" s="983"/>
      <c r="E64" s="983"/>
      <c r="F64" s="983"/>
      <c r="G64" s="983"/>
      <c r="H64" s="983"/>
    </row>
    <row r="65" spans="1:8" customFormat="1" ht="13.5" hidden="1" thickBot="1">
      <c r="A65" s="468"/>
      <c r="B65" s="1"/>
      <c r="C65" s="1"/>
      <c r="D65" s="1"/>
      <c r="E65" s="1"/>
      <c r="F65" s="1"/>
      <c r="G65" s="1"/>
      <c r="H65" s="1"/>
    </row>
    <row r="66" spans="1:8" customFormat="1" ht="13" thickTop="1">
      <c r="A66" s="984" t="s">
        <v>500</v>
      </c>
      <c r="B66" s="985"/>
      <c r="C66" s="985"/>
      <c r="D66" s="985"/>
      <c r="E66" s="985"/>
      <c r="F66" s="981" t="s">
        <v>520</v>
      </c>
      <c r="G66" s="977" t="s">
        <v>502</v>
      </c>
      <c r="H66" s="978"/>
    </row>
    <row r="67" spans="1:8" customFormat="1">
      <c r="A67" s="464" t="s">
        <v>503</v>
      </c>
      <c r="B67" s="463" t="s">
        <v>504</v>
      </c>
      <c r="C67" s="463" t="s">
        <v>505</v>
      </c>
      <c r="D67" s="463" t="s">
        <v>506</v>
      </c>
      <c r="E67" s="622" t="s">
        <v>507</v>
      </c>
      <c r="F67" s="982"/>
      <c r="G67" s="623" t="s">
        <v>508</v>
      </c>
      <c r="H67" s="624" t="s">
        <v>509</v>
      </c>
    </row>
    <row r="68" spans="1:8" customFormat="1">
      <c r="A68" s="625"/>
      <c r="B68" s="626"/>
      <c r="C68" s="627"/>
      <c r="D68" s="627"/>
      <c r="E68" s="628"/>
      <c r="F68" s="113"/>
      <c r="G68" s="629"/>
      <c r="H68" s="630"/>
    </row>
    <row r="69" spans="1:8" customFormat="1">
      <c r="A69" s="631"/>
      <c r="B69" s="626"/>
      <c r="C69" s="627"/>
      <c r="D69" s="627"/>
      <c r="E69" s="628"/>
      <c r="F69" s="115"/>
      <c r="G69" s="629"/>
      <c r="H69" s="630"/>
    </row>
    <row r="70" spans="1:8" customFormat="1">
      <c r="A70" s="631"/>
      <c r="B70" s="626"/>
      <c r="C70" s="627"/>
      <c r="D70" s="627"/>
      <c r="E70" s="628"/>
      <c r="F70" s="115"/>
      <c r="G70" s="629"/>
      <c r="H70" s="630"/>
    </row>
    <row r="71" spans="1:8" customFormat="1">
      <c r="A71" s="631"/>
      <c r="B71" s="626"/>
      <c r="C71" s="627"/>
      <c r="D71" s="627"/>
      <c r="E71" s="628"/>
      <c r="F71" s="115"/>
      <c r="G71" s="629"/>
      <c r="H71" s="630"/>
    </row>
    <row r="72" spans="1:8" customFormat="1">
      <c r="A72" s="631"/>
      <c r="B72" s="626"/>
      <c r="C72" s="627"/>
      <c r="D72" s="627"/>
      <c r="E72" s="628"/>
      <c r="F72" s="115"/>
      <c r="G72" s="629"/>
      <c r="H72" s="630"/>
    </row>
    <row r="73" spans="1:8" customFormat="1">
      <c r="A73" s="631"/>
      <c r="B73" s="626"/>
      <c r="C73" s="632"/>
      <c r="D73" s="632"/>
      <c r="E73" s="633"/>
      <c r="F73" s="115"/>
      <c r="G73" s="634"/>
      <c r="H73" s="635"/>
    </row>
    <row r="74" spans="1:8" customFormat="1">
      <c r="A74" s="631"/>
      <c r="B74" s="626"/>
      <c r="C74" s="632"/>
      <c r="D74" s="632"/>
      <c r="E74" s="633"/>
      <c r="F74" s="115"/>
      <c r="G74" s="634"/>
      <c r="H74" s="635"/>
    </row>
    <row r="75" spans="1:8" customFormat="1">
      <c r="A75" s="631"/>
      <c r="B75" s="626"/>
      <c r="C75" s="627"/>
      <c r="D75" s="627"/>
      <c r="E75" s="628"/>
      <c r="F75" s="115"/>
      <c r="G75" s="629"/>
      <c r="H75" s="630"/>
    </row>
    <row r="76" spans="1:8" customFormat="1">
      <c r="A76" s="636"/>
      <c r="B76" s="626"/>
      <c r="C76" s="637"/>
      <c r="D76" s="637"/>
      <c r="E76" s="638"/>
      <c r="F76" s="115"/>
      <c r="G76" s="639"/>
      <c r="H76" s="640"/>
    </row>
    <row r="77" spans="1:8" customFormat="1" ht="13" thickBot="1">
      <c r="A77" s="321"/>
      <c r="B77" s="469"/>
      <c r="C77" s="469"/>
      <c r="D77" s="469"/>
      <c r="E77" s="469"/>
      <c r="F77" s="551"/>
      <c r="G77" s="469"/>
      <c r="H77" s="469"/>
    </row>
    <row r="78" spans="1:8" customFormat="1" ht="13" thickTop="1">
      <c r="A78" s="984" t="s">
        <v>510</v>
      </c>
      <c r="B78" s="985"/>
      <c r="C78" s="985"/>
      <c r="D78" s="985"/>
      <c r="E78" s="985"/>
      <c r="F78" s="981" t="s">
        <v>520</v>
      </c>
      <c r="G78" s="977" t="s">
        <v>502</v>
      </c>
      <c r="H78" s="978"/>
    </row>
    <row r="79" spans="1:8" customFormat="1" ht="25.5" customHeight="1">
      <c r="A79" s="464" t="s">
        <v>503</v>
      </c>
      <c r="B79" s="463" t="s">
        <v>504</v>
      </c>
      <c r="C79" s="463" t="s">
        <v>505</v>
      </c>
      <c r="D79" s="463" t="s">
        <v>506</v>
      </c>
      <c r="E79" s="622" t="s">
        <v>507</v>
      </c>
      <c r="F79" s="982"/>
      <c r="G79" s="623" t="s">
        <v>508</v>
      </c>
      <c r="H79" s="624" t="s">
        <v>509</v>
      </c>
    </row>
    <row r="80" spans="1:8" customFormat="1">
      <c r="A80" s="625"/>
      <c r="B80" s="641"/>
      <c r="C80" s="627"/>
      <c r="D80" s="627"/>
      <c r="E80" s="628"/>
      <c r="F80" s="113"/>
      <c r="G80" s="629"/>
      <c r="H80" s="630"/>
    </row>
    <row r="81" spans="1:8" customFormat="1">
      <c r="A81" s="642"/>
      <c r="B81" s="626"/>
      <c r="C81" s="627"/>
      <c r="D81" s="627"/>
      <c r="E81" s="628"/>
      <c r="F81" s="113"/>
      <c r="G81" s="629"/>
      <c r="H81" s="630"/>
    </row>
    <row r="82" spans="1:8" customFormat="1">
      <c r="A82" s="642"/>
      <c r="B82" s="626"/>
      <c r="C82" s="627"/>
      <c r="D82" s="627"/>
      <c r="E82" s="628"/>
      <c r="F82" s="113"/>
      <c r="G82" s="629"/>
      <c r="H82" s="630"/>
    </row>
    <row r="83" spans="1:8" customFormat="1">
      <c r="A83" s="642"/>
      <c r="B83" s="626"/>
      <c r="C83" s="627"/>
      <c r="D83" s="627"/>
      <c r="E83" s="628"/>
      <c r="F83" s="113"/>
      <c r="G83" s="629"/>
      <c r="H83" s="630"/>
    </row>
    <row r="84" spans="1:8" customFormat="1">
      <c r="A84" s="642"/>
      <c r="B84" s="626"/>
      <c r="C84" s="627"/>
      <c r="D84" s="627"/>
      <c r="E84" s="628"/>
      <c r="F84" s="113"/>
      <c r="G84" s="629"/>
      <c r="H84" s="630"/>
    </row>
    <row r="85" spans="1:8" customFormat="1">
      <c r="A85" s="642"/>
      <c r="B85" s="626"/>
      <c r="C85" s="627"/>
      <c r="D85" s="627"/>
      <c r="E85" s="628"/>
      <c r="F85" s="113"/>
      <c r="G85" s="629"/>
      <c r="H85" s="630"/>
    </row>
    <row r="86" spans="1:8" customFormat="1">
      <c r="A86" s="643"/>
      <c r="B86" s="627"/>
      <c r="C86" s="627"/>
      <c r="D86" s="627"/>
      <c r="E86" s="628"/>
      <c r="F86" s="113"/>
      <c r="G86" s="629"/>
      <c r="H86" s="630"/>
    </row>
    <row r="87" spans="1:8" customFormat="1">
      <c r="A87" s="643"/>
      <c r="B87" s="632"/>
      <c r="C87" s="627"/>
      <c r="D87" s="627"/>
      <c r="E87" s="628"/>
      <c r="F87" s="113"/>
      <c r="G87" s="629"/>
      <c r="H87" s="630"/>
    </row>
    <row r="88" spans="1:8" customFormat="1">
      <c r="A88" s="642"/>
      <c r="B88" s="626"/>
      <c r="C88" s="627"/>
      <c r="D88" s="627"/>
      <c r="E88" s="628"/>
      <c r="F88" s="113"/>
      <c r="G88" s="629"/>
      <c r="H88" s="630"/>
    </row>
    <row r="89" spans="1:8" customFormat="1">
      <c r="A89" s="642"/>
      <c r="B89" s="626"/>
      <c r="C89" s="627"/>
      <c r="D89" s="627"/>
      <c r="E89" s="628"/>
      <c r="F89" s="113"/>
      <c r="G89" s="629"/>
      <c r="H89" s="630"/>
    </row>
    <row r="90" spans="1:8" customFormat="1">
      <c r="A90" s="631"/>
      <c r="B90" s="626"/>
      <c r="C90" s="627"/>
      <c r="D90" s="627"/>
      <c r="E90" s="628"/>
      <c r="F90" s="115"/>
      <c r="G90" s="629"/>
      <c r="H90" s="630"/>
    </row>
    <row r="91" spans="1:8" customFormat="1">
      <c r="A91" s="636"/>
      <c r="B91" s="626"/>
      <c r="C91" s="637"/>
      <c r="D91" s="637"/>
      <c r="E91" s="638"/>
      <c r="F91" s="115"/>
      <c r="G91" s="639"/>
      <c r="H91" s="640"/>
    </row>
    <row r="92" spans="1:8" customFormat="1" ht="13" thickBot="1">
      <c r="A92" s="321"/>
      <c r="B92" s="469"/>
      <c r="C92" s="469"/>
      <c r="D92" s="469"/>
      <c r="E92" s="469"/>
      <c r="F92" s="551">
        <f>SUM(F80:F91)</f>
        <v>0</v>
      </c>
      <c r="G92" s="469"/>
      <c r="H92" s="469"/>
    </row>
    <row r="93" spans="1:8" customFormat="1" ht="13" thickTop="1">
      <c r="A93" s="514"/>
      <c r="B93" s="514"/>
      <c r="C93" s="514"/>
      <c r="D93" s="514"/>
      <c r="E93" s="514"/>
      <c r="F93" s="514"/>
      <c r="G93" s="514"/>
      <c r="H93" s="515"/>
    </row>
    <row r="94" spans="1:8" customFormat="1" ht="15.5">
      <c r="A94" s="987" t="s">
        <v>512</v>
      </c>
      <c r="B94" s="987"/>
      <c r="C94" s="987"/>
      <c r="D94" s="987"/>
      <c r="E94" s="987"/>
      <c r="F94" s="987"/>
      <c r="G94" s="987"/>
      <c r="H94" s="987"/>
    </row>
    <row r="95" spans="1:8" customFormat="1" ht="13">
      <c r="A95" s="988" t="s">
        <v>513</v>
      </c>
      <c r="B95" s="988"/>
      <c r="C95" s="988"/>
      <c r="D95" s="988"/>
      <c r="E95" s="988"/>
      <c r="F95" s="988"/>
      <c r="G95" s="988"/>
      <c r="H95" s="988"/>
    </row>
    <row r="96" spans="1:8" customFormat="1" ht="13">
      <c r="A96" s="988" t="s">
        <v>514</v>
      </c>
      <c r="B96" s="988"/>
      <c r="C96" s="988"/>
      <c r="D96" s="988"/>
      <c r="E96" s="988"/>
      <c r="F96" s="988"/>
      <c r="G96" s="988"/>
      <c r="H96" s="988"/>
    </row>
    <row r="97" spans="1:8" customFormat="1" ht="13">
      <c r="A97" s="595"/>
      <c r="B97" s="595"/>
      <c r="C97" s="595"/>
      <c r="D97" s="595"/>
      <c r="E97" s="595"/>
      <c r="F97" s="595"/>
      <c r="G97" s="595"/>
      <c r="H97" s="595"/>
    </row>
    <row r="98" spans="1:8" customFormat="1" ht="13">
      <c r="A98" s="595"/>
      <c r="B98" s="595"/>
      <c r="C98" s="595"/>
      <c r="D98" s="595"/>
      <c r="E98" s="595"/>
      <c r="F98" s="595"/>
      <c r="G98" s="595"/>
      <c r="H98" s="595"/>
    </row>
    <row r="99" spans="1:8" customFormat="1" ht="13">
      <c r="A99" s="595"/>
      <c r="B99" s="595"/>
      <c r="C99" s="595"/>
      <c r="D99" s="595"/>
      <c r="E99" s="595"/>
      <c r="F99" s="595"/>
      <c r="G99" s="595"/>
      <c r="H99" s="595"/>
    </row>
    <row r="100" spans="1:8" customFormat="1" ht="13">
      <c r="A100" s="595"/>
      <c r="B100" s="595"/>
      <c r="C100" s="595"/>
      <c r="D100" s="595"/>
      <c r="E100" s="595"/>
      <c r="F100" s="595"/>
      <c r="G100" s="595"/>
      <c r="H100" s="595"/>
    </row>
    <row r="101" spans="1:8" customFormat="1" ht="15.75" customHeight="1">
      <c r="A101" s="595" t="s">
        <v>515</v>
      </c>
      <c r="B101" s="595"/>
      <c r="C101" s="595"/>
      <c r="D101" s="595"/>
      <c r="E101" s="595"/>
      <c r="F101" s="595"/>
      <c r="G101" s="595"/>
      <c r="H101" s="595"/>
    </row>
    <row r="102" spans="1:8" customFormat="1" ht="13">
      <c r="A102" s="595"/>
      <c r="B102" s="595"/>
      <c r="C102" s="595"/>
      <c r="D102" s="595"/>
      <c r="E102" s="595"/>
      <c r="F102" s="595"/>
      <c r="G102" s="986"/>
      <c r="H102" s="986"/>
    </row>
    <row r="103" spans="1:8" customFormat="1" ht="13">
      <c r="A103" s="597" t="s">
        <v>516</v>
      </c>
      <c r="B103" s="597"/>
      <c r="C103" s="597"/>
      <c r="D103" s="597"/>
      <c r="E103" s="597"/>
      <c r="F103" s="597"/>
      <c r="G103" s="597"/>
      <c r="H103" s="598" t="s">
        <v>249</v>
      </c>
    </row>
    <row r="104" spans="1:8" customFormat="1" ht="13">
      <c r="A104" s="693"/>
      <c r="B104" s="693"/>
      <c r="C104" s="693"/>
      <c r="D104" s="693"/>
      <c r="E104" s="693"/>
      <c r="F104" s="693"/>
      <c r="G104" s="693"/>
      <c r="H104" s="693"/>
    </row>
    <row r="105" spans="1:8" customFormat="1" ht="13">
      <c r="A105" s="597" t="s">
        <v>517</v>
      </c>
      <c r="B105" s="597"/>
      <c r="C105" s="597"/>
      <c r="D105" s="597"/>
      <c r="E105" s="597"/>
      <c r="F105" s="597"/>
      <c r="G105" s="599"/>
      <c r="H105" s="597"/>
    </row>
    <row r="106" spans="1:8" customFormat="1" ht="13">
      <c r="A106" s="596"/>
      <c r="B106" s="596"/>
      <c r="C106" s="596"/>
      <c r="D106" s="596"/>
      <c r="E106" s="596"/>
      <c r="F106" s="596"/>
      <c r="G106" s="596"/>
      <c r="H106" s="596"/>
    </row>
    <row r="107" spans="1:8" customFormat="1" ht="13">
      <c r="A107" s="644" t="s">
        <v>518</v>
      </c>
      <c r="B107" s="596"/>
      <c r="C107" s="596"/>
      <c r="D107" s="596"/>
      <c r="E107" s="596"/>
      <c r="F107" s="596"/>
      <c r="G107" s="596"/>
      <c r="H107" s="596"/>
    </row>
    <row r="108" spans="1:8" customFormat="1" ht="13">
      <c r="A108" s="596"/>
      <c r="B108" s="596"/>
      <c r="C108" s="596"/>
      <c r="D108" s="596"/>
      <c r="E108" s="596"/>
      <c r="F108" s="596"/>
      <c r="G108" s="596"/>
      <c r="H108" s="596"/>
    </row>
    <row r="109" spans="1:8" customFormat="1" ht="13">
      <c r="A109" s="596"/>
      <c r="B109" s="596"/>
      <c r="C109" s="596"/>
      <c r="D109" s="596"/>
      <c r="E109" s="596"/>
      <c r="F109" s="596"/>
      <c r="G109" s="596"/>
      <c r="H109" s="596"/>
    </row>
    <row r="110" spans="1:8" customFormat="1" ht="13">
      <c r="A110" s="597" t="s">
        <v>519</v>
      </c>
      <c r="B110" s="597"/>
      <c r="C110" s="597"/>
      <c r="D110" s="597"/>
      <c r="E110" s="597"/>
      <c r="F110" s="597"/>
      <c r="G110" s="597"/>
      <c r="H110" s="598" t="s">
        <v>249</v>
      </c>
    </row>
    <row r="111" spans="1:8" customFormat="1" ht="13">
      <c r="A111" s="847" t="s">
        <v>77</v>
      </c>
      <c r="B111" s="369"/>
      <c r="C111" s="369"/>
      <c r="D111" s="369"/>
      <c r="E111" s="369"/>
      <c r="F111" s="369"/>
      <c r="G111" s="369"/>
      <c r="H111" s="147"/>
    </row>
    <row r="112" spans="1:8" customFormat="1" ht="13">
      <c r="A112" s="121" t="s">
        <v>495</v>
      </c>
      <c r="B112" s="148"/>
      <c r="C112" s="148"/>
      <c r="D112" s="148"/>
      <c r="E112" s="148"/>
      <c r="F112" s="148"/>
      <c r="G112" s="148"/>
      <c r="H112" s="147"/>
    </row>
    <row r="113" spans="1:8" customFormat="1" ht="13">
      <c r="A113" s="148"/>
      <c r="B113" s="148"/>
      <c r="C113" s="148"/>
      <c r="D113" s="148"/>
      <c r="E113" s="148"/>
      <c r="F113" s="148"/>
      <c r="G113" s="148"/>
      <c r="H113" s="52"/>
    </row>
    <row r="114" spans="1:8" customFormat="1" ht="13">
      <c r="A114" s="132" t="s">
        <v>262</v>
      </c>
      <c r="B114" s="827">
        <f>+'Sch II OE FINAL'!F114</f>
        <v>0</v>
      </c>
      <c r="C114" s="828" t="s">
        <v>264</v>
      </c>
      <c r="D114" s="812">
        <f>+'Sch II OE FINAL'!F115</f>
        <v>0</v>
      </c>
      <c r="E114" s="466" t="s">
        <v>265</v>
      </c>
      <c r="F114" s="974">
        <f>+'Sch II OE FINAL'!L115</f>
        <v>0</v>
      </c>
      <c r="G114" s="975"/>
      <c r="H114" s="621"/>
    </row>
    <row r="115" spans="1:8" customFormat="1" ht="13">
      <c r="A115" s="132" t="s">
        <v>496</v>
      </c>
      <c r="B115" s="809">
        <f>+'Sch II OE FINAL'!H118</f>
        <v>0</v>
      </c>
      <c r="C115" s="829" t="s">
        <v>497</v>
      </c>
      <c r="D115" s="809">
        <f>+'Sch II OE FINAL'!H119</f>
        <v>0</v>
      </c>
      <c r="E115" s="465" t="s">
        <v>498</v>
      </c>
      <c r="F115" s="976">
        <f>+'SUD Units &amp; Cost Center Data'!G116</f>
        <v>0</v>
      </c>
      <c r="G115" s="976"/>
      <c r="H115" s="621"/>
    </row>
    <row r="116" spans="1:8" customFormat="1" ht="13">
      <c r="A116" s="620" t="s">
        <v>263</v>
      </c>
      <c r="B116" s="810">
        <f>+'Sch II OE FINAL'!L114</f>
        <v>0</v>
      </c>
      <c r="C116" s="828" t="s">
        <v>499</v>
      </c>
      <c r="D116" s="811">
        <f>+AAR!E121</f>
        <v>0</v>
      </c>
      <c r="E116" s="467" t="s">
        <v>335</v>
      </c>
      <c r="F116" s="975">
        <f>+'SUD Units &amp; Cost Center Data'!K116</f>
        <v>0</v>
      </c>
      <c r="G116" s="975"/>
      <c r="H116" s="621"/>
    </row>
    <row r="117" spans="1:8" customFormat="1" ht="13">
      <c r="A117" s="620"/>
      <c r="B117" s="430"/>
      <c r="C117" s="430"/>
      <c r="D117" s="430"/>
      <c r="E117" s="430"/>
      <c r="F117" s="430"/>
      <c r="G117" s="430"/>
      <c r="H117" s="1"/>
    </row>
    <row r="118" spans="1:8" customFormat="1" ht="3.75" customHeight="1" thickBot="1">
      <c r="A118" s="132"/>
      <c r="B118" s="983"/>
      <c r="C118" s="983"/>
      <c r="D118" s="983"/>
      <c r="E118" s="983"/>
      <c r="F118" s="983"/>
      <c r="G118" s="983"/>
      <c r="H118" s="983"/>
    </row>
    <row r="119" spans="1:8" customFormat="1" ht="13" hidden="1" thickBot="1">
      <c r="A119" s="1"/>
      <c r="B119" s="983"/>
      <c r="C119" s="983"/>
      <c r="D119" s="983"/>
      <c r="E119" s="983"/>
      <c r="F119" s="983"/>
      <c r="G119" s="983"/>
      <c r="H119" s="983"/>
    </row>
    <row r="120" spans="1:8" customFormat="1" ht="13.5" hidden="1" thickBot="1">
      <c r="A120" s="468"/>
      <c r="B120" s="1"/>
      <c r="C120" s="1"/>
      <c r="D120" s="1"/>
      <c r="E120" s="1"/>
      <c r="F120" s="1"/>
      <c r="G120" s="1"/>
      <c r="H120" s="1"/>
    </row>
    <row r="121" spans="1:8" customFormat="1" ht="13" thickTop="1">
      <c r="A121" s="984" t="s">
        <v>500</v>
      </c>
      <c r="B121" s="985"/>
      <c r="C121" s="985"/>
      <c r="D121" s="985"/>
      <c r="E121" s="985"/>
      <c r="F121" s="981" t="s">
        <v>520</v>
      </c>
      <c r="G121" s="977" t="s">
        <v>502</v>
      </c>
      <c r="H121" s="978"/>
    </row>
    <row r="122" spans="1:8" customFormat="1">
      <c r="A122" s="464" t="s">
        <v>503</v>
      </c>
      <c r="B122" s="463" t="s">
        <v>504</v>
      </c>
      <c r="C122" s="463" t="s">
        <v>505</v>
      </c>
      <c r="D122" s="463" t="s">
        <v>506</v>
      </c>
      <c r="E122" s="622" t="s">
        <v>507</v>
      </c>
      <c r="F122" s="982"/>
      <c r="G122" s="623" t="s">
        <v>508</v>
      </c>
      <c r="H122" s="624" t="s">
        <v>509</v>
      </c>
    </row>
    <row r="123" spans="1:8" customFormat="1">
      <c r="A123" s="625"/>
      <c r="B123" s="626"/>
      <c r="C123" s="627"/>
      <c r="D123" s="627"/>
      <c r="E123" s="628"/>
      <c r="F123" s="113"/>
      <c r="G123" s="629"/>
      <c r="H123" s="630"/>
    </row>
    <row r="124" spans="1:8" customFormat="1">
      <c r="A124" s="631"/>
      <c r="B124" s="626"/>
      <c r="C124" s="627"/>
      <c r="D124" s="627"/>
      <c r="E124" s="628"/>
      <c r="F124" s="115"/>
      <c r="G124" s="629"/>
      <c r="H124" s="630"/>
    </row>
    <row r="125" spans="1:8" customFormat="1">
      <c r="A125" s="631"/>
      <c r="B125" s="626"/>
      <c r="C125" s="627"/>
      <c r="D125" s="627"/>
      <c r="E125" s="628"/>
      <c r="F125" s="115"/>
      <c r="G125" s="629"/>
      <c r="H125" s="630"/>
    </row>
    <row r="126" spans="1:8" customFormat="1">
      <c r="A126" s="631"/>
      <c r="B126" s="626"/>
      <c r="C126" s="627"/>
      <c r="D126" s="627"/>
      <c r="E126" s="628"/>
      <c r="F126" s="115"/>
      <c r="G126" s="629"/>
      <c r="H126" s="630"/>
    </row>
    <row r="127" spans="1:8" customFormat="1">
      <c r="A127" s="631"/>
      <c r="B127" s="626"/>
      <c r="C127" s="627"/>
      <c r="D127" s="627"/>
      <c r="E127" s="628"/>
      <c r="F127" s="115"/>
      <c r="G127" s="629"/>
      <c r="H127" s="630"/>
    </row>
    <row r="128" spans="1:8" customFormat="1">
      <c r="A128" s="631"/>
      <c r="B128" s="626"/>
      <c r="C128" s="632"/>
      <c r="D128" s="632"/>
      <c r="E128" s="633"/>
      <c r="F128" s="115"/>
      <c r="G128" s="634"/>
      <c r="H128" s="635"/>
    </row>
    <row r="129" spans="1:8" customFormat="1">
      <c r="A129" s="631"/>
      <c r="B129" s="626"/>
      <c r="C129" s="632"/>
      <c r="D129" s="632"/>
      <c r="E129" s="633"/>
      <c r="F129" s="115"/>
      <c r="G129" s="634"/>
      <c r="H129" s="635"/>
    </row>
    <row r="130" spans="1:8" customFormat="1">
      <c r="A130" s="631"/>
      <c r="B130" s="626"/>
      <c r="C130" s="627"/>
      <c r="D130" s="627"/>
      <c r="E130" s="628"/>
      <c r="F130" s="115"/>
      <c r="G130" s="629"/>
      <c r="H130" s="630"/>
    </row>
    <row r="131" spans="1:8" customFormat="1">
      <c r="A131" s="636"/>
      <c r="B131" s="626"/>
      <c r="C131" s="637"/>
      <c r="D131" s="637"/>
      <c r="E131" s="638"/>
      <c r="F131" s="115"/>
      <c r="G131" s="639"/>
      <c r="H131" s="640"/>
    </row>
    <row r="132" spans="1:8" customFormat="1" ht="13" thickBot="1">
      <c r="A132" s="321"/>
      <c r="B132" s="469"/>
      <c r="C132" s="469"/>
      <c r="D132" s="469"/>
      <c r="E132" s="469"/>
      <c r="F132" s="551"/>
      <c r="G132" s="469"/>
      <c r="H132" s="469"/>
    </row>
    <row r="133" spans="1:8" customFormat="1" ht="13" thickTop="1">
      <c r="A133" s="984" t="s">
        <v>510</v>
      </c>
      <c r="B133" s="985"/>
      <c r="C133" s="985"/>
      <c r="D133" s="985"/>
      <c r="E133" s="985"/>
      <c r="F133" s="981" t="s">
        <v>520</v>
      </c>
      <c r="G133" s="977" t="s">
        <v>502</v>
      </c>
      <c r="H133" s="978"/>
    </row>
    <row r="134" spans="1:8" customFormat="1" ht="25.5" customHeight="1">
      <c r="A134" s="464" t="s">
        <v>503</v>
      </c>
      <c r="B134" s="463" t="s">
        <v>504</v>
      </c>
      <c r="C134" s="463" t="s">
        <v>505</v>
      </c>
      <c r="D134" s="463" t="s">
        <v>506</v>
      </c>
      <c r="E134" s="622" t="s">
        <v>507</v>
      </c>
      <c r="F134" s="982"/>
      <c r="G134" s="623" t="s">
        <v>508</v>
      </c>
      <c r="H134" s="624" t="s">
        <v>509</v>
      </c>
    </row>
    <row r="135" spans="1:8" customFormat="1">
      <c r="A135" s="625"/>
      <c r="B135" s="641"/>
      <c r="C135" s="627"/>
      <c r="D135" s="627"/>
      <c r="E135" s="628"/>
      <c r="F135" s="113"/>
      <c r="G135" s="629"/>
      <c r="H135" s="630"/>
    </row>
    <row r="136" spans="1:8" customFormat="1">
      <c r="A136" s="642"/>
      <c r="B136" s="626"/>
      <c r="C136" s="627"/>
      <c r="D136" s="627"/>
      <c r="E136" s="628"/>
      <c r="F136" s="113"/>
      <c r="G136" s="629"/>
      <c r="H136" s="630"/>
    </row>
    <row r="137" spans="1:8" customFormat="1">
      <c r="A137" s="642"/>
      <c r="B137" s="626"/>
      <c r="C137" s="627"/>
      <c r="D137" s="627"/>
      <c r="E137" s="628"/>
      <c r="F137" s="113"/>
      <c r="G137" s="629"/>
      <c r="H137" s="630"/>
    </row>
    <row r="138" spans="1:8" customFormat="1">
      <c r="A138" s="642"/>
      <c r="B138" s="626"/>
      <c r="C138" s="627"/>
      <c r="D138" s="627"/>
      <c r="E138" s="628"/>
      <c r="F138" s="113"/>
      <c r="G138" s="629"/>
      <c r="H138" s="630"/>
    </row>
    <row r="139" spans="1:8" customFormat="1">
      <c r="A139" s="642"/>
      <c r="B139" s="626"/>
      <c r="C139" s="627"/>
      <c r="D139" s="627"/>
      <c r="E139" s="628"/>
      <c r="F139" s="113"/>
      <c r="G139" s="629"/>
      <c r="H139" s="630"/>
    </row>
    <row r="140" spans="1:8" customFormat="1">
      <c r="A140" s="642"/>
      <c r="B140" s="626"/>
      <c r="C140" s="627"/>
      <c r="D140" s="627"/>
      <c r="E140" s="628"/>
      <c r="F140" s="113"/>
      <c r="G140" s="629"/>
      <c r="H140" s="630"/>
    </row>
    <row r="141" spans="1:8" customFormat="1">
      <c r="A141" s="643"/>
      <c r="B141" s="627"/>
      <c r="C141" s="627"/>
      <c r="D141" s="627"/>
      <c r="E141" s="628"/>
      <c r="F141" s="113"/>
      <c r="G141" s="629"/>
      <c r="H141" s="630"/>
    </row>
    <row r="142" spans="1:8" customFormat="1">
      <c r="A142" s="643"/>
      <c r="B142" s="632"/>
      <c r="C142" s="627"/>
      <c r="D142" s="627"/>
      <c r="E142" s="628"/>
      <c r="F142" s="113"/>
      <c r="G142" s="629"/>
      <c r="H142" s="630"/>
    </row>
    <row r="143" spans="1:8" customFormat="1">
      <c r="A143" s="642"/>
      <c r="B143" s="626"/>
      <c r="C143" s="627"/>
      <c r="D143" s="627"/>
      <c r="E143" s="628"/>
      <c r="F143" s="113"/>
      <c r="G143" s="629"/>
      <c r="H143" s="630"/>
    </row>
    <row r="144" spans="1:8" customFormat="1">
      <c r="A144" s="642"/>
      <c r="B144" s="626"/>
      <c r="C144" s="627"/>
      <c r="D144" s="627"/>
      <c r="E144" s="628"/>
      <c r="F144" s="113"/>
      <c r="G144" s="629"/>
      <c r="H144" s="630"/>
    </row>
    <row r="145" spans="1:8" customFormat="1">
      <c r="A145" s="631"/>
      <c r="B145" s="626"/>
      <c r="C145" s="627"/>
      <c r="D145" s="627"/>
      <c r="E145" s="628"/>
      <c r="F145" s="115"/>
      <c r="G145" s="629"/>
      <c r="H145" s="630"/>
    </row>
    <row r="146" spans="1:8" customFormat="1">
      <c r="A146" s="636"/>
      <c r="B146" s="626"/>
      <c r="C146" s="637"/>
      <c r="D146" s="637"/>
      <c r="E146" s="638"/>
      <c r="F146" s="115"/>
      <c r="G146" s="639"/>
      <c r="H146" s="640"/>
    </row>
    <row r="147" spans="1:8" customFormat="1" ht="13" thickBot="1">
      <c r="A147" s="321"/>
      <c r="B147" s="469"/>
      <c r="C147" s="469"/>
      <c r="D147" s="469"/>
      <c r="E147" s="469"/>
      <c r="F147" s="551">
        <f>SUM(F135:F146)</f>
        <v>0</v>
      </c>
      <c r="G147" s="469"/>
      <c r="H147" s="469"/>
    </row>
    <row r="148" spans="1:8" customFormat="1" ht="13" thickTop="1">
      <c r="A148" s="514"/>
      <c r="B148" s="514"/>
      <c r="C148" s="514"/>
      <c r="D148" s="514"/>
      <c r="E148" s="514"/>
      <c r="F148" s="514"/>
      <c r="G148" s="514"/>
      <c r="H148" s="515"/>
    </row>
    <row r="149" spans="1:8" customFormat="1" ht="15.5">
      <c r="A149" s="987" t="s">
        <v>512</v>
      </c>
      <c r="B149" s="987"/>
      <c r="C149" s="987"/>
      <c r="D149" s="987"/>
      <c r="E149" s="987"/>
      <c r="F149" s="987"/>
      <c r="G149" s="987"/>
      <c r="H149" s="987"/>
    </row>
    <row r="150" spans="1:8" customFormat="1" ht="13">
      <c r="A150" s="988" t="s">
        <v>513</v>
      </c>
      <c r="B150" s="988"/>
      <c r="C150" s="988"/>
      <c r="D150" s="988"/>
      <c r="E150" s="988"/>
      <c r="F150" s="988"/>
      <c r="G150" s="988"/>
      <c r="H150" s="988"/>
    </row>
    <row r="151" spans="1:8" customFormat="1" ht="13">
      <c r="A151" s="988" t="s">
        <v>514</v>
      </c>
      <c r="B151" s="988"/>
      <c r="C151" s="988"/>
      <c r="D151" s="988"/>
      <c r="E151" s="988"/>
      <c r="F151" s="988"/>
      <c r="G151" s="988"/>
      <c r="H151" s="988"/>
    </row>
    <row r="152" spans="1:8" customFormat="1" ht="13">
      <c r="A152" s="595"/>
      <c r="B152" s="595"/>
      <c r="C152" s="595"/>
      <c r="D152" s="595"/>
      <c r="E152" s="595"/>
      <c r="F152" s="595"/>
      <c r="G152" s="595"/>
      <c r="H152" s="595"/>
    </row>
    <row r="153" spans="1:8" customFormat="1" ht="13">
      <c r="A153" s="595"/>
      <c r="B153" s="595"/>
      <c r="C153" s="595"/>
      <c r="D153" s="595"/>
      <c r="E153" s="595"/>
      <c r="F153" s="595"/>
      <c r="G153" s="595"/>
      <c r="H153" s="595"/>
    </row>
    <row r="154" spans="1:8" customFormat="1" ht="13">
      <c r="A154" s="595"/>
      <c r="B154" s="595"/>
      <c r="C154" s="595"/>
      <c r="D154" s="595"/>
      <c r="E154" s="595"/>
      <c r="F154" s="595"/>
      <c r="G154" s="595"/>
      <c r="H154" s="595"/>
    </row>
    <row r="155" spans="1:8" customFormat="1" ht="13">
      <c r="A155" s="595"/>
      <c r="B155" s="595"/>
      <c r="C155" s="595"/>
      <c r="D155" s="595"/>
      <c r="E155" s="595"/>
      <c r="F155" s="595"/>
      <c r="G155" s="595"/>
      <c r="H155" s="595"/>
    </row>
    <row r="156" spans="1:8" customFormat="1" ht="15.75" customHeight="1">
      <c r="A156" s="595" t="s">
        <v>515</v>
      </c>
      <c r="B156" s="595"/>
      <c r="C156" s="595"/>
      <c r="D156" s="595"/>
      <c r="E156" s="595"/>
      <c r="F156" s="595"/>
      <c r="G156" s="595"/>
      <c r="H156" s="595"/>
    </row>
    <row r="157" spans="1:8" customFormat="1" ht="13">
      <c r="A157" s="595"/>
      <c r="B157" s="595"/>
      <c r="C157" s="595"/>
      <c r="D157" s="595"/>
      <c r="E157" s="595"/>
      <c r="F157" s="595"/>
      <c r="G157" s="986"/>
      <c r="H157" s="986"/>
    </row>
    <row r="158" spans="1:8" customFormat="1" ht="13">
      <c r="A158" s="597" t="s">
        <v>516</v>
      </c>
      <c r="B158" s="597"/>
      <c r="C158" s="597"/>
      <c r="D158" s="597"/>
      <c r="E158" s="597"/>
      <c r="F158" s="597"/>
      <c r="G158" s="597"/>
      <c r="H158" s="598" t="s">
        <v>249</v>
      </c>
    </row>
    <row r="159" spans="1:8" customFormat="1" ht="13">
      <c r="A159" s="693"/>
      <c r="B159" s="693"/>
      <c r="C159" s="693"/>
      <c r="D159" s="693"/>
      <c r="E159" s="693"/>
      <c r="F159" s="693"/>
      <c r="G159" s="693"/>
      <c r="H159" s="693"/>
    </row>
    <row r="160" spans="1:8" customFormat="1" ht="13">
      <c r="A160" s="597" t="s">
        <v>517</v>
      </c>
      <c r="B160" s="597"/>
      <c r="C160" s="597"/>
      <c r="D160" s="597"/>
      <c r="E160" s="597"/>
      <c r="F160" s="597"/>
      <c r="G160" s="599"/>
      <c r="H160" s="597"/>
    </row>
    <row r="161" spans="1:8" customFormat="1" ht="13">
      <c r="A161" s="596"/>
      <c r="B161" s="596"/>
      <c r="C161" s="596"/>
      <c r="D161" s="596"/>
      <c r="E161" s="596"/>
      <c r="F161" s="596"/>
      <c r="G161" s="596"/>
      <c r="H161" s="596"/>
    </row>
    <row r="162" spans="1:8" customFormat="1" ht="13">
      <c r="A162" s="644" t="s">
        <v>518</v>
      </c>
      <c r="B162" s="596"/>
      <c r="C162" s="596"/>
      <c r="D162" s="596"/>
      <c r="E162" s="596"/>
      <c r="F162" s="596"/>
      <c r="G162" s="596"/>
      <c r="H162" s="596"/>
    </row>
    <row r="163" spans="1:8" customFormat="1" ht="13">
      <c r="A163" s="596"/>
      <c r="B163" s="596"/>
      <c r="C163" s="596"/>
      <c r="D163" s="596"/>
      <c r="E163" s="596"/>
      <c r="F163" s="596"/>
      <c r="G163" s="596"/>
      <c r="H163" s="596"/>
    </row>
    <row r="164" spans="1:8" customFormat="1" ht="13">
      <c r="A164" s="596"/>
      <c r="B164" s="596"/>
      <c r="C164" s="596"/>
      <c r="D164" s="596"/>
      <c r="E164" s="596"/>
      <c r="F164" s="596"/>
      <c r="G164" s="596"/>
      <c r="H164" s="596"/>
    </row>
    <row r="165" spans="1:8" customFormat="1" ht="13">
      <c r="A165" s="597" t="s">
        <v>519</v>
      </c>
      <c r="B165" s="597"/>
      <c r="C165" s="597"/>
      <c r="D165" s="597"/>
      <c r="E165" s="597"/>
      <c r="F165" s="597"/>
      <c r="G165" s="597"/>
      <c r="H165" s="598" t="s">
        <v>249</v>
      </c>
    </row>
    <row r="166" spans="1:8" customFormat="1" ht="13">
      <c r="A166" s="847" t="s">
        <v>77</v>
      </c>
      <c r="B166" s="369"/>
      <c r="C166" s="369"/>
      <c r="D166" s="369"/>
      <c r="E166" s="369"/>
      <c r="F166" s="369"/>
      <c r="G166" s="369"/>
      <c r="H166" s="147"/>
    </row>
    <row r="167" spans="1:8" customFormat="1" ht="13">
      <c r="A167" s="121" t="s">
        <v>495</v>
      </c>
      <c r="B167" s="148"/>
      <c r="C167" s="148"/>
      <c r="D167" s="148"/>
      <c r="E167" s="148"/>
      <c r="F167" s="148"/>
      <c r="G167" s="148"/>
      <c r="H167" s="147"/>
    </row>
    <row r="168" spans="1:8" customFormat="1" ht="13">
      <c r="A168" s="148"/>
      <c r="B168" s="148"/>
      <c r="C168" s="148"/>
      <c r="D168" s="148"/>
      <c r="E168" s="148"/>
      <c r="F168" s="148"/>
      <c r="G168" s="148"/>
      <c r="H168" s="52"/>
    </row>
    <row r="169" spans="1:8" customFormat="1" ht="13">
      <c r="A169" s="132" t="s">
        <v>262</v>
      </c>
      <c r="B169" s="827">
        <f>+'Sch II OE FINAL'!F169</f>
        <v>0</v>
      </c>
      <c r="C169" s="828" t="s">
        <v>264</v>
      </c>
      <c r="D169" s="812">
        <f>+'Sch II OE FINAL'!F170</f>
        <v>0</v>
      </c>
      <c r="E169" s="466" t="s">
        <v>265</v>
      </c>
      <c r="F169" s="974">
        <f>+'Sch II OE FINAL'!L170</f>
        <v>0</v>
      </c>
      <c r="G169" s="975"/>
      <c r="H169" s="621"/>
    </row>
    <row r="170" spans="1:8" customFormat="1" ht="13">
      <c r="A170" s="132" t="s">
        <v>496</v>
      </c>
      <c r="B170" s="809">
        <f>+'Sch II OE FINAL'!H173</f>
        <v>0</v>
      </c>
      <c r="C170" s="829" t="s">
        <v>497</v>
      </c>
      <c r="D170" s="809">
        <f>+'Sch II OE FINAL'!H174</f>
        <v>0</v>
      </c>
      <c r="E170" s="465" t="s">
        <v>498</v>
      </c>
      <c r="F170" s="976">
        <f>+'SUD Units &amp; Cost Center Data'!G171</f>
        <v>0</v>
      </c>
      <c r="G170" s="976"/>
      <c r="H170" s="621"/>
    </row>
    <row r="171" spans="1:8" customFormat="1" ht="13">
      <c r="A171" s="620" t="s">
        <v>263</v>
      </c>
      <c r="B171" s="810">
        <f>+'Sch II OE FINAL'!L169</f>
        <v>0</v>
      </c>
      <c r="C171" s="828" t="s">
        <v>499</v>
      </c>
      <c r="D171" s="811">
        <f>+AAR!E176</f>
        <v>0</v>
      </c>
      <c r="E171" s="467" t="s">
        <v>335</v>
      </c>
      <c r="F171" s="975">
        <f>+'SUD Units &amp; Cost Center Data'!K171</f>
        <v>0</v>
      </c>
      <c r="G171" s="975"/>
      <c r="H171" s="621"/>
    </row>
    <row r="172" spans="1:8" customFormat="1" ht="13">
      <c r="A172" s="620"/>
      <c r="B172" s="430"/>
      <c r="C172" s="430"/>
      <c r="D172" s="430"/>
      <c r="E172" s="430"/>
      <c r="F172" s="430"/>
      <c r="G172" s="430"/>
      <c r="H172" s="1"/>
    </row>
    <row r="173" spans="1:8" customFormat="1" ht="3.75" customHeight="1" thickBot="1">
      <c r="A173" s="132"/>
      <c r="B173" s="983"/>
      <c r="C173" s="983"/>
      <c r="D173" s="983"/>
      <c r="E173" s="983"/>
      <c r="F173" s="983"/>
      <c r="G173" s="983"/>
      <c r="H173" s="983"/>
    </row>
    <row r="174" spans="1:8" customFormat="1" ht="13" hidden="1" thickBot="1">
      <c r="A174" s="1"/>
      <c r="B174" s="983"/>
      <c r="C174" s="983"/>
      <c r="D174" s="983"/>
      <c r="E174" s="983"/>
      <c r="F174" s="983"/>
      <c r="G174" s="983"/>
      <c r="H174" s="983"/>
    </row>
    <row r="175" spans="1:8" customFormat="1" ht="13.5" hidden="1" thickBot="1">
      <c r="A175" s="468"/>
      <c r="B175" s="1"/>
      <c r="C175" s="1"/>
      <c r="D175" s="1"/>
      <c r="E175" s="1"/>
      <c r="F175" s="1"/>
      <c r="G175" s="1"/>
      <c r="H175" s="1"/>
    </row>
    <row r="176" spans="1:8" customFormat="1" ht="13" thickTop="1">
      <c r="A176" s="984" t="s">
        <v>500</v>
      </c>
      <c r="B176" s="985"/>
      <c r="C176" s="985"/>
      <c r="D176" s="985"/>
      <c r="E176" s="985"/>
      <c r="F176" s="981" t="s">
        <v>520</v>
      </c>
      <c r="G176" s="977" t="s">
        <v>502</v>
      </c>
      <c r="H176" s="978"/>
    </row>
    <row r="177" spans="1:8" customFormat="1">
      <c r="A177" s="464" t="s">
        <v>503</v>
      </c>
      <c r="B177" s="463" t="s">
        <v>504</v>
      </c>
      <c r="C177" s="463" t="s">
        <v>505</v>
      </c>
      <c r="D177" s="463" t="s">
        <v>506</v>
      </c>
      <c r="E177" s="622" t="s">
        <v>507</v>
      </c>
      <c r="F177" s="982"/>
      <c r="G177" s="623" t="s">
        <v>508</v>
      </c>
      <c r="H177" s="624" t="s">
        <v>509</v>
      </c>
    </row>
    <row r="178" spans="1:8" customFormat="1">
      <c r="A178" s="625"/>
      <c r="B178" s="626"/>
      <c r="C178" s="627"/>
      <c r="D178" s="627"/>
      <c r="E178" s="628"/>
      <c r="F178" s="113"/>
      <c r="G178" s="629"/>
      <c r="H178" s="630"/>
    </row>
    <row r="179" spans="1:8" customFormat="1">
      <c r="A179" s="631"/>
      <c r="B179" s="626"/>
      <c r="C179" s="627"/>
      <c r="D179" s="627"/>
      <c r="E179" s="628"/>
      <c r="F179" s="115"/>
      <c r="G179" s="629"/>
      <c r="H179" s="630"/>
    </row>
    <row r="180" spans="1:8" customFormat="1">
      <c r="A180" s="631"/>
      <c r="B180" s="626"/>
      <c r="C180" s="627"/>
      <c r="D180" s="627"/>
      <c r="E180" s="628"/>
      <c r="F180" s="115"/>
      <c r="G180" s="629"/>
      <c r="H180" s="630"/>
    </row>
    <row r="181" spans="1:8" customFormat="1">
      <c r="A181" s="631"/>
      <c r="B181" s="626"/>
      <c r="C181" s="627"/>
      <c r="D181" s="627"/>
      <c r="E181" s="628"/>
      <c r="F181" s="115"/>
      <c r="G181" s="629"/>
      <c r="H181" s="630"/>
    </row>
    <row r="182" spans="1:8" customFormat="1">
      <c r="A182" s="631"/>
      <c r="B182" s="626"/>
      <c r="C182" s="627"/>
      <c r="D182" s="627"/>
      <c r="E182" s="628"/>
      <c r="F182" s="115"/>
      <c r="G182" s="629"/>
      <c r="H182" s="630"/>
    </row>
    <row r="183" spans="1:8" customFormat="1">
      <c r="A183" s="631"/>
      <c r="B183" s="626"/>
      <c r="C183" s="632"/>
      <c r="D183" s="632"/>
      <c r="E183" s="633"/>
      <c r="F183" s="115"/>
      <c r="G183" s="634"/>
      <c r="H183" s="635"/>
    </row>
    <row r="184" spans="1:8" customFormat="1">
      <c r="A184" s="631"/>
      <c r="B184" s="626"/>
      <c r="C184" s="632"/>
      <c r="D184" s="632"/>
      <c r="E184" s="633"/>
      <c r="F184" s="115"/>
      <c r="G184" s="634"/>
      <c r="H184" s="635"/>
    </row>
    <row r="185" spans="1:8" customFormat="1">
      <c r="A185" s="631"/>
      <c r="B185" s="626"/>
      <c r="C185" s="627"/>
      <c r="D185" s="627"/>
      <c r="E185" s="628"/>
      <c r="F185" s="115"/>
      <c r="G185" s="629"/>
      <c r="H185" s="630"/>
    </row>
    <row r="186" spans="1:8" customFormat="1">
      <c r="A186" s="636"/>
      <c r="B186" s="626"/>
      <c r="C186" s="637"/>
      <c r="D186" s="637"/>
      <c r="E186" s="638"/>
      <c r="F186" s="115"/>
      <c r="G186" s="639"/>
      <c r="H186" s="640"/>
    </row>
    <row r="187" spans="1:8" customFormat="1" ht="13" thickBot="1">
      <c r="A187" s="321"/>
      <c r="B187" s="469"/>
      <c r="C187" s="469"/>
      <c r="D187" s="469"/>
      <c r="E187" s="469"/>
      <c r="F187" s="551"/>
      <c r="G187" s="469"/>
      <c r="H187" s="469"/>
    </row>
    <row r="188" spans="1:8" customFormat="1" ht="13" thickTop="1">
      <c r="A188" s="984" t="s">
        <v>510</v>
      </c>
      <c r="B188" s="985"/>
      <c r="C188" s="985"/>
      <c r="D188" s="985"/>
      <c r="E188" s="985"/>
      <c r="F188" s="981" t="s">
        <v>520</v>
      </c>
      <c r="G188" s="977" t="s">
        <v>502</v>
      </c>
      <c r="H188" s="978"/>
    </row>
    <row r="189" spans="1:8" customFormat="1" ht="25.5" customHeight="1">
      <c r="A189" s="464" t="s">
        <v>503</v>
      </c>
      <c r="B189" s="463" t="s">
        <v>504</v>
      </c>
      <c r="C189" s="463" t="s">
        <v>505</v>
      </c>
      <c r="D189" s="463" t="s">
        <v>506</v>
      </c>
      <c r="E189" s="622" t="s">
        <v>507</v>
      </c>
      <c r="F189" s="982"/>
      <c r="G189" s="623" t="s">
        <v>508</v>
      </c>
      <c r="H189" s="624" t="s">
        <v>509</v>
      </c>
    </row>
    <row r="190" spans="1:8" customFormat="1">
      <c r="A190" s="625"/>
      <c r="B190" s="641"/>
      <c r="C190" s="627"/>
      <c r="D190" s="627"/>
      <c r="E190" s="628"/>
      <c r="F190" s="113"/>
      <c r="G190" s="629"/>
      <c r="H190" s="630"/>
    </row>
    <row r="191" spans="1:8" customFormat="1">
      <c r="A191" s="642"/>
      <c r="B191" s="626"/>
      <c r="C191" s="627"/>
      <c r="D191" s="627"/>
      <c r="E191" s="628"/>
      <c r="F191" s="113"/>
      <c r="G191" s="629"/>
      <c r="H191" s="630"/>
    </row>
    <row r="192" spans="1:8" customFormat="1">
      <c r="A192" s="642"/>
      <c r="B192" s="626"/>
      <c r="C192" s="627"/>
      <c r="D192" s="627"/>
      <c r="E192" s="628"/>
      <c r="F192" s="113"/>
      <c r="G192" s="629"/>
      <c r="H192" s="630"/>
    </row>
    <row r="193" spans="1:8" customFormat="1">
      <c r="A193" s="642"/>
      <c r="B193" s="626"/>
      <c r="C193" s="627"/>
      <c r="D193" s="627"/>
      <c r="E193" s="628"/>
      <c r="F193" s="113"/>
      <c r="G193" s="629"/>
      <c r="H193" s="630"/>
    </row>
    <row r="194" spans="1:8" customFormat="1">
      <c r="A194" s="642"/>
      <c r="B194" s="626"/>
      <c r="C194" s="627"/>
      <c r="D194" s="627"/>
      <c r="E194" s="628"/>
      <c r="F194" s="113"/>
      <c r="G194" s="629"/>
      <c r="H194" s="630"/>
    </row>
    <row r="195" spans="1:8" customFormat="1">
      <c r="A195" s="642"/>
      <c r="B195" s="626"/>
      <c r="C195" s="627"/>
      <c r="D195" s="627"/>
      <c r="E195" s="628"/>
      <c r="F195" s="113"/>
      <c r="G195" s="629"/>
      <c r="H195" s="630"/>
    </row>
    <row r="196" spans="1:8" customFormat="1">
      <c r="A196" s="643"/>
      <c r="B196" s="627"/>
      <c r="C196" s="627"/>
      <c r="D196" s="627"/>
      <c r="E196" s="628"/>
      <c r="F196" s="113"/>
      <c r="G196" s="629"/>
      <c r="H196" s="630"/>
    </row>
    <row r="197" spans="1:8" customFormat="1">
      <c r="A197" s="643"/>
      <c r="B197" s="632"/>
      <c r="C197" s="627"/>
      <c r="D197" s="627"/>
      <c r="E197" s="628"/>
      <c r="F197" s="113"/>
      <c r="G197" s="629"/>
      <c r="H197" s="630"/>
    </row>
    <row r="198" spans="1:8" customFormat="1">
      <c r="A198" s="642"/>
      <c r="B198" s="626"/>
      <c r="C198" s="627"/>
      <c r="D198" s="627"/>
      <c r="E198" s="628"/>
      <c r="F198" s="113"/>
      <c r="G198" s="629"/>
      <c r="H198" s="630"/>
    </row>
    <row r="199" spans="1:8" customFormat="1">
      <c r="A199" s="642"/>
      <c r="B199" s="626"/>
      <c r="C199" s="627"/>
      <c r="D199" s="627"/>
      <c r="E199" s="628"/>
      <c r="F199" s="113"/>
      <c r="G199" s="629"/>
      <c r="H199" s="630"/>
    </row>
    <row r="200" spans="1:8" customFormat="1">
      <c r="A200" s="631"/>
      <c r="B200" s="626"/>
      <c r="C200" s="627"/>
      <c r="D200" s="627"/>
      <c r="E200" s="628"/>
      <c r="F200" s="115"/>
      <c r="G200" s="629"/>
      <c r="H200" s="630"/>
    </row>
    <row r="201" spans="1:8" customFormat="1">
      <c r="A201" s="636"/>
      <c r="B201" s="626"/>
      <c r="C201" s="637"/>
      <c r="D201" s="637"/>
      <c r="E201" s="638"/>
      <c r="F201" s="115"/>
      <c r="G201" s="639"/>
      <c r="H201" s="640"/>
    </row>
    <row r="202" spans="1:8" customFormat="1" ht="13" thickBot="1">
      <c r="A202" s="321"/>
      <c r="B202" s="469"/>
      <c r="C202" s="469"/>
      <c r="D202" s="469"/>
      <c r="E202" s="469"/>
      <c r="F202" s="551">
        <f>SUM(F190:F201)</f>
        <v>0</v>
      </c>
      <c r="G202" s="469"/>
      <c r="H202" s="469"/>
    </row>
    <row r="203" spans="1:8" customFormat="1" ht="13" thickTop="1">
      <c r="A203" s="514"/>
      <c r="B203" s="514"/>
      <c r="C203" s="514"/>
      <c r="D203" s="514"/>
      <c r="E203" s="514"/>
      <c r="F203" s="514"/>
      <c r="G203" s="514"/>
      <c r="H203" s="515"/>
    </row>
    <row r="204" spans="1:8" customFormat="1" ht="15.5">
      <c r="A204" s="987" t="s">
        <v>512</v>
      </c>
      <c r="B204" s="987"/>
      <c r="C204" s="987"/>
      <c r="D204" s="987"/>
      <c r="E204" s="987"/>
      <c r="F204" s="987"/>
      <c r="G204" s="987"/>
      <c r="H204" s="987"/>
    </row>
    <row r="205" spans="1:8" customFormat="1" ht="13">
      <c r="A205" s="988" t="s">
        <v>513</v>
      </c>
      <c r="B205" s="988"/>
      <c r="C205" s="988"/>
      <c r="D205" s="988"/>
      <c r="E205" s="988"/>
      <c r="F205" s="988"/>
      <c r="G205" s="988"/>
      <c r="H205" s="988"/>
    </row>
    <row r="206" spans="1:8" customFormat="1" ht="13">
      <c r="A206" s="988" t="s">
        <v>514</v>
      </c>
      <c r="B206" s="988"/>
      <c r="C206" s="988"/>
      <c r="D206" s="988"/>
      <c r="E206" s="988"/>
      <c r="F206" s="988"/>
      <c r="G206" s="988"/>
      <c r="H206" s="988"/>
    </row>
    <row r="207" spans="1:8" customFormat="1" ht="13">
      <c r="A207" s="595"/>
      <c r="B207" s="595"/>
      <c r="C207" s="595"/>
      <c r="D207" s="595"/>
      <c r="E207" s="595"/>
      <c r="F207" s="595"/>
      <c r="G207" s="595"/>
      <c r="H207" s="595"/>
    </row>
    <row r="208" spans="1:8" customFormat="1" ht="13">
      <c r="A208" s="595"/>
      <c r="B208" s="595"/>
      <c r="C208" s="595"/>
      <c r="D208" s="595"/>
      <c r="E208" s="595"/>
      <c r="F208" s="595"/>
      <c r="G208" s="595"/>
      <c r="H208" s="595"/>
    </row>
    <row r="209" spans="1:8" customFormat="1" ht="13">
      <c r="A209" s="595"/>
      <c r="B209" s="595"/>
      <c r="C209" s="595"/>
      <c r="D209" s="595"/>
      <c r="E209" s="595"/>
      <c r="F209" s="595"/>
      <c r="G209" s="595"/>
      <c r="H209" s="595"/>
    </row>
    <row r="210" spans="1:8" customFormat="1" ht="13">
      <c r="A210" s="595"/>
      <c r="B210" s="595"/>
      <c r="C210" s="595"/>
      <c r="D210" s="595"/>
      <c r="E210" s="595"/>
      <c r="F210" s="595"/>
      <c r="G210" s="595"/>
      <c r="H210" s="595"/>
    </row>
    <row r="211" spans="1:8" customFormat="1" ht="15.75" customHeight="1">
      <c r="A211" s="595" t="s">
        <v>515</v>
      </c>
      <c r="B211" s="595"/>
      <c r="C211" s="595"/>
      <c r="D211" s="595"/>
      <c r="E211" s="595"/>
      <c r="F211" s="595"/>
      <c r="G211" s="595"/>
      <c r="H211" s="595"/>
    </row>
    <row r="212" spans="1:8" customFormat="1" ht="13">
      <c r="A212" s="595"/>
      <c r="B212" s="595"/>
      <c r="C212" s="595"/>
      <c r="D212" s="595"/>
      <c r="E212" s="595"/>
      <c r="F212" s="595"/>
      <c r="G212" s="986"/>
      <c r="H212" s="986"/>
    </row>
    <row r="213" spans="1:8" customFormat="1" ht="13">
      <c r="A213" s="597" t="s">
        <v>516</v>
      </c>
      <c r="B213" s="597"/>
      <c r="C213" s="597"/>
      <c r="D213" s="597"/>
      <c r="E213" s="597"/>
      <c r="F213" s="597"/>
      <c r="G213" s="597"/>
      <c r="H213" s="598" t="s">
        <v>249</v>
      </c>
    </row>
    <row r="214" spans="1:8" customFormat="1" ht="13">
      <c r="A214" s="693"/>
      <c r="B214" s="693"/>
      <c r="C214" s="693"/>
      <c r="D214" s="693"/>
      <c r="E214" s="693"/>
      <c r="F214" s="693"/>
      <c r="G214" s="693"/>
      <c r="H214" s="693"/>
    </row>
    <row r="215" spans="1:8" customFormat="1" ht="13">
      <c r="A215" s="597" t="s">
        <v>517</v>
      </c>
      <c r="B215" s="597"/>
      <c r="C215" s="597"/>
      <c r="D215" s="597"/>
      <c r="E215" s="597"/>
      <c r="F215" s="597"/>
      <c r="G215" s="599"/>
      <c r="H215" s="597"/>
    </row>
    <row r="216" spans="1:8" customFormat="1" ht="13">
      <c r="A216" s="596"/>
      <c r="B216" s="596"/>
      <c r="C216" s="596"/>
      <c r="D216" s="596"/>
      <c r="E216" s="596"/>
      <c r="F216" s="596"/>
      <c r="G216" s="596"/>
      <c r="H216" s="596"/>
    </row>
    <row r="217" spans="1:8" customFormat="1" ht="13">
      <c r="A217" s="644" t="s">
        <v>518</v>
      </c>
      <c r="B217" s="596"/>
      <c r="C217" s="596"/>
      <c r="D217" s="596"/>
      <c r="E217" s="596"/>
      <c r="F217" s="596"/>
      <c r="G217" s="596"/>
      <c r="H217" s="596"/>
    </row>
    <row r="218" spans="1:8" customFormat="1" ht="13">
      <c r="A218" s="596"/>
      <c r="B218" s="596"/>
      <c r="C218" s="596"/>
      <c r="D218" s="596"/>
      <c r="E218" s="596"/>
      <c r="F218" s="596"/>
      <c r="G218" s="596"/>
      <c r="H218" s="596"/>
    </row>
    <row r="219" spans="1:8" customFormat="1" ht="13">
      <c r="A219" s="596"/>
      <c r="B219" s="596"/>
      <c r="C219" s="596"/>
      <c r="D219" s="596"/>
      <c r="E219" s="596"/>
      <c r="F219" s="596"/>
      <c r="G219" s="596"/>
      <c r="H219" s="596"/>
    </row>
    <row r="220" spans="1:8" customFormat="1" ht="13">
      <c r="A220" s="597" t="s">
        <v>519</v>
      </c>
      <c r="B220" s="597"/>
      <c r="C220" s="597"/>
      <c r="D220" s="597"/>
      <c r="E220" s="597"/>
      <c r="F220" s="597"/>
      <c r="G220" s="597"/>
      <c r="H220" s="598" t="s">
        <v>249</v>
      </c>
    </row>
    <row r="221" spans="1:8" customFormat="1" ht="13">
      <c r="A221" s="847" t="s">
        <v>77</v>
      </c>
      <c r="B221" s="369"/>
      <c r="C221" s="369"/>
      <c r="D221" s="369"/>
      <c r="E221" s="369"/>
      <c r="F221" s="369"/>
      <c r="G221" s="369"/>
      <c r="H221" s="147"/>
    </row>
    <row r="222" spans="1:8" customFormat="1" ht="13">
      <c r="A222" s="121" t="s">
        <v>495</v>
      </c>
      <c r="B222" s="148"/>
      <c r="C222" s="148"/>
      <c r="D222" s="148"/>
      <c r="E222" s="148"/>
      <c r="F222" s="148"/>
      <c r="G222" s="148"/>
      <c r="H222" s="147"/>
    </row>
    <row r="223" spans="1:8" customFormat="1" ht="13">
      <c r="A223" s="148"/>
      <c r="B223" s="148"/>
      <c r="C223" s="148"/>
      <c r="D223" s="148"/>
      <c r="E223" s="148"/>
      <c r="F223" s="148"/>
      <c r="G223" s="148"/>
      <c r="H223" s="52"/>
    </row>
    <row r="224" spans="1:8" customFormat="1" ht="13">
      <c r="A224" s="132" t="s">
        <v>262</v>
      </c>
      <c r="B224" s="827">
        <f>+'Sch II OE FINAL'!F224</f>
        <v>0</v>
      </c>
      <c r="C224" s="828" t="s">
        <v>264</v>
      </c>
      <c r="D224" s="812">
        <f>+'Sch II OE FINAL'!F225</f>
        <v>0</v>
      </c>
      <c r="E224" s="466" t="s">
        <v>265</v>
      </c>
      <c r="F224" s="974">
        <f>+'Sch II OE FINAL'!L225</f>
        <v>0</v>
      </c>
      <c r="G224" s="975"/>
      <c r="H224" s="621"/>
    </row>
    <row r="225" spans="1:8" customFormat="1" ht="13">
      <c r="A225" s="132" t="s">
        <v>496</v>
      </c>
      <c r="B225" s="809">
        <f>+'Sch II OE FINAL'!H228</f>
        <v>0</v>
      </c>
      <c r="C225" s="829" t="s">
        <v>497</v>
      </c>
      <c r="D225" s="809">
        <f>+'Sch II OE FINAL'!H229</f>
        <v>0</v>
      </c>
      <c r="E225" s="465" t="s">
        <v>498</v>
      </c>
      <c r="F225" s="976">
        <f>+'SUD Units &amp; Cost Center Data'!G226</f>
        <v>0</v>
      </c>
      <c r="G225" s="976"/>
      <c r="H225" s="621"/>
    </row>
    <row r="226" spans="1:8" customFormat="1" ht="13">
      <c r="A226" s="620" t="s">
        <v>263</v>
      </c>
      <c r="B226" s="810">
        <f>+'Sch II OE FINAL'!L224</f>
        <v>0</v>
      </c>
      <c r="C226" s="828" t="s">
        <v>499</v>
      </c>
      <c r="D226" s="811">
        <f>+AAR!E231</f>
        <v>0</v>
      </c>
      <c r="E226" s="467" t="s">
        <v>335</v>
      </c>
      <c r="F226" s="975">
        <f>+'SUD Units &amp; Cost Center Data'!K226</f>
        <v>0</v>
      </c>
      <c r="G226" s="975"/>
      <c r="H226" s="621"/>
    </row>
    <row r="227" spans="1:8" customFormat="1" ht="13">
      <c r="A227" s="620"/>
      <c r="B227" s="430"/>
      <c r="C227" s="430"/>
      <c r="D227" s="430"/>
      <c r="E227" s="430"/>
      <c r="F227" s="430"/>
      <c r="G227" s="430"/>
      <c r="H227" s="1"/>
    </row>
    <row r="228" spans="1:8" customFormat="1" ht="3.75" customHeight="1" thickBot="1">
      <c r="A228" s="132"/>
      <c r="B228" s="983"/>
      <c r="C228" s="983"/>
      <c r="D228" s="983"/>
      <c r="E228" s="983"/>
      <c r="F228" s="983"/>
      <c r="G228" s="983"/>
      <c r="H228" s="983"/>
    </row>
    <row r="229" spans="1:8" customFormat="1" ht="13" hidden="1" thickBot="1">
      <c r="A229" s="1"/>
      <c r="B229" s="983"/>
      <c r="C229" s="983"/>
      <c r="D229" s="983"/>
      <c r="E229" s="983"/>
      <c r="F229" s="983"/>
      <c r="G229" s="983"/>
      <c r="H229" s="983"/>
    </row>
    <row r="230" spans="1:8" customFormat="1" ht="13.5" hidden="1" thickBot="1">
      <c r="A230" s="468"/>
      <c r="B230" s="1"/>
      <c r="C230" s="1"/>
      <c r="D230" s="1"/>
      <c r="E230" s="1"/>
      <c r="F230" s="1"/>
      <c r="G230" s="1"/>
      <c r="H230" s="1"/>
    </row>
    <row r="231" spans="1:8" customFormat="1" ht="13" thickTop="1">
      <c r="A231" s="984" t="s">
        <v>500</v>
      </c>
      <c r="B231" s="985"/>
      <c r="C231" s="985"/>
      <c r="D231" s="985"/>
      <c r="E231" s="985"/>
      <c r="F231" s="981" t="s">
        <v>520</v>
      </c>
      <c r="G231" s="977" t="s">
        <v>502</v>
      </c>
      <c r="H231" s="978"/>
    </row>
    <row r="232" spans="1:8" customFormat="1">
      <c r="A232" s="464" t="s">
        <v>503</v>
      </c>
      <c r="B232" s="463" t="s">
        <v>504</v>
      </c>
      <c r="C232" s="463" t="s">
        <v>505</v>
      </c>
      <c r="D232" s="463" t="s">
        <v>506</v>
      </c>
      <c r="E232" s="622" t="s">
        <v>507</v>
      </c>
      <c r="F232" s="982"/>
      <c r="G232" s="623" t="s">
        <v>508</v>
      </c>
      <c r="H232" s="624" t="s">
        <v>509</v>
      </c>
    </row>
    <row r="233" spans="1:8" customFormat="1">
      <c r="A233" s="625"/>
      <c r="B233" s="626"/>
      <c r="C233" s="627"/>
      <c r="D233" s="627"/>
      <c r="E233" s="628"/>
      <c r="F233" s="113"/>
      <c r="G233" s="629"/>
      <c r="H233" s="630"/>
    </row>
    <row r="234" spans="1:8" customFormat="1">
      <c r="A234" s="631"/>
      <c r="B234" s="626"/>
      <c r="C234" s="627"/>
      <c r="D234" s="627"/>
      <c r="E234" s="628"/>
      <c r="F234" s="115"/>
      <c r="G234" s="629"/>
      <c r="H234" s="630"/>
    </row>
    <row r="235" spans="1:8" customFormat="1">
      <c r="A235" s="631"/>
      <c r="B235" s="626"/>
      <c r="C235" s="627"/>
      <c r="D235" s="627"/>
      <c r="E235" s="628"/>
      <c r="F235" s="115"/>
      <c r="G235" s="629"/>
      <c r="H235" s="630"/>
    </row>
    <row r="236" spans="1:8" customFormat="1">
      <c r="A236" s="631"/>
      <c r="B236" s="626"/>
      <c r="C236" s="627"/>
      <c r="D236" s="627"/>
      <c r="E236" s="628"/>
      <c r="F236" s="115"/>
      <c r="G236" s="629"/>
      <c r="H236" s="630"/>
    </row>
    <row r="237" spans="1:8" customFormat="1">
      <c r="A237" s="631"/>
      <c r="B237" s="626"/>
      <c r="C237" s="627"/>
      <c r="D237" s="627"/>
      <c r="E237" s="628"/>
      <c r="F237" s="115"/>
      <c r="G237" s="629"/>
      <c r="H237" s="630"/>
    </row>
    <row r="238" spans="1:8" customFormat="1">
      <c r="A238" s="631"/>
      <c r="B238" s="626"/>
      <c r="C238" s="632"/>
      <c r="D238" s="632"/>
      <c r="E238" s="633"/>
      <c r="F238" s="115"/>
      <c r="G238" s="634"/>
      <c r="H238" s="635"/>
    </row>
    <row r="239" spans="1:8" customFormat="1">
      <c r="A239" s="631"/>
      <c r="B239" s="626"/>
      <c r="C239" s="632"/>
      <c r="D239" s="632"/>
      <c r="E239" s="633"/>
      <c r="F239" s="115"/>
      <c r="G239" s="634"/>
      <c r="H239" s="635"/>
    </row>
    <row r="240" spans="1:8" customFormat="1">
      <c r="A240" s="631"/>
      <c r="B240" s="626"/>
      <c r="C240" s="627"/>
      <c r="D240" s="627"/>
      <c r="E240" s="628"/>
      <c r="F240" s="115"/>
      <c r="G240" s="629"/>
      <c r="H240" s="630"/>
    </row>
    <row r="241" spans="1:8" customFormat="1">
      <c r="A241" s="636"/>
      <c r="B241" s="626"/>
      <c r="C241" s="637"/>
      <c r="D241" s="637"/>
      <c r="E241" s="638"/>
      <c r="F241" s="115"/>
      <c r="G241" s="639"/>
      <c r="H241" s="640"/>
    </row>
    <row r="242" spans="1:8" customFormat="1" ht="13" thickBot="1">
      <c r="A242" s="321"/>
      <c r="B242" s="469"/>
      <c r="C242" s="469"/>
      <c r="D242" s="469"/>
      <c r="E242" s="469"/>
      <c r="F242" s="551"/>
      <c r="G242" s="469"/>
      <c r="H242" s="469"/>
    </row>
    <row r="243" spans="1:8" customFormat="1" ht="13" thickTop="1">
      <c r="A243" s="984" t="s">
        <v>510</v>
      </c>
      <c r="B243" s="985"/>
      <c r="C243" s="985"/>
      <c r="D243" s="985"/>
      <c r="E243" s="985"/>
      <c r="F243" s="981" t="s">
        <v>520</v>
      </c>
      <c r="G243" s="977" t="s">
        <v>502</v>
      </c>
      <c r="H243" s="978"/>
    </row>
    <row r="244" spans="1:8" customFormat="1" ht="25.5" customHeight="1">
      <c r="A244" s="464" t="s">
        <v>503</v>
      </c>
      <c r="B244" s="463" t="s">
        <v>504</v>
      </c>
      <c r="C244" s="463" t="s">
        <v>505</v>
      </c>
      <c r="D244" s="463" t="s">
        <v>506</v>
      </c>
      <c r="E244" s="622" t="s">
        <v>507</v>
      </c>
      <c r="F244" s="982"/>
      <c r="G244" s="623" t="s">
        <v>508</v>
      </c>
      <c r="H244" s="624" t="s">
        <v>509</v>
      </c>
    </row>
    <row r="245" spans="1:8" customFormat="1">
      <c r="A245" s="625"/>
      <c r="B245" s="641"/>
      <c r="C245" s="627"/>
      <c r="D245" s="627"/>
      <c r="E245" s="628"/>
      <c r="F245" s="113"/>
      <c r="G245" s="629"/>
      <c r="H245" s="630"/>
    </row>
    <row r="246" spans="1:8" customFormat="1">
      <c r="A246" s="642"/>
      <c r="B246" s="626"/>
      <c r="C246" s="627"/>
      <c r="D246" s="627"/>
      <c r="E246" s="628"/>
      <c r="F246" s="113"/>
      <c r="G246" s="629"/>
      <c r="H246" s="630"/>
    </row>
    <row r="247" spans="1:8" customFormat="1">
      <c r="A247" s="642"/>
      <c r="B247" s="626"/>
      <c r="C247" s="627"/>
      <c r="D247" s="627"/>
      <c r="E247" s="628"/>
      <c r="F247" s="113"/>
      <c r="G247" s="629"/>
      <c r="H247" s="630"/>
    </row>
    <row r="248" spans="1:8" customFormat="1">
      <c r="A248" s="642"/>
      <c r="B248" s="626"/>
      <c r="C248" s="627"/>
      <c r="D248" s="627"/>
      <c r="E248" s="628"/>
      <c r="F248" s="113"/>
      <c r="G248" s="629"/>
      <c r="H248" s="630"/>
    </row>
    <row r="249" spans="1:8" customFormat="1">
      <c r="A249" s="642"/>
      <c r="B249" s="626"/>
      <c r="C249" s="627"/>
      <c r="D249" s="627"/>
      <c r="E249" s="628"/>
      <c r="F249" s="113"/>
      <c r="G249" s="629"/>
      <c r="H249" s="630"/>
    </row>
    <row r="250" spans="1:8" customFormat="1">
      <c r="A250" s="642"/>
      <c r="B250" s="626"/>
      <c r="C250" s="627"/>
      <c r="D250" s="627"/>
      <c r="E250" s="628"/>
      <c r="F250" s="113"/>
      <c r="G250" s="629"/>
      <c r="H250" s="630"/>
    </row>
    <row r="251" spans="1:8" customFormat="1">
      <c r="A251" s="643"/>
      <c r="B251" s="627"/>
      <c r="C251" s="627"/>
      <c r="D251" s="627"/>
      <c r="E251" s="628"/>
      <c r="F251" s="113"/>
      <c r="G251" s="629"/>
      <c r="H251" s="630"/>
    </row>
    <row r="252" spans="1:8" customFormat="1">
      <c r="A252" s="643"/>
      <c r="B252" s="632"/>
      <c r="C252" s="627"/>
      <c r="D252" s="627"/>
      <c r="E252" s="628"/>
      <c r="F252" s="113"/>
      <c r="G252" s="629"/>
      <c r="H252" s="630"/>
    </row>
    <row r="253" spans="1:8" customFormat="1">
      <c r="A253" s="642"/>
      <c r="B253" s="626"/>
      <c r="C253" s="627"/>
      <c r="D253" s="627"/>
      <c r="E253" s="628"/>
      <c r="F253" s="113"/>
      <c r="G253" s="629"/>
      <c r="H253" s="630"/>
    </row>
    <row r="254" spans="1:8" customFormat="1">
      <c r="A254" s="642"/>
      <c r="B254" s="626"/>
      <c r="C254" s="627"/>
      <c r="D254" s="627"/>
      <c r="E254" s="628"/>
      <c r="F254" s="113"/>
      <c r="G254" s="629"/>
      <c r="H254" s="630"/>
    </row>
    <row r="255" spans="1:8" customFormat="1">
      <c r="A255" s="631"/>
      <c r="B255" s="626"/>
      <c r="C255" s="627"/>
      <c r="D255" s="627"/>
      <c r="E255" s="628"/>
      <c r="F255" s="115"/>
      <c r="G255" s="629"/>
      <c r="H255" s="630"/>
    </row>
    <row r="256" spans="1:8" customFormat="1">
      <c r="A256" s="636"/>
      <c r="B256" s="626"/>
      <c r="C256" s="637"/>
      <c r="D256" s="637"/>
      <c r="E256" s="638"/>
      <c r="F256" s="115"/>
      <c r="G256" s="639"/>
      <c r="H256" s="640"/>
    </row>
    <row r="257" spans="1:8" customFormat="1" ht="13" thickBot="1">
      <c r="A257" s="321"/>
      <c r="B257" s="469"/>
      <c r="C257" s="469"/>
      <c r="D257" s="469"/>
      <c r="E257" s="469"/>
      <c r="F257" s="551">
        <f>SUM(F245:F256)</f>
        <v>0</v>
      </c>
      <c r="G257" s="469"/>
      <c r="H257" s="469"/>
    </row>
    <row r="258" spans="1:8" customFormat="1" ht="13" thickTop="1">
      <c r="A258" s="514"/>
      <c r="B258" s="514"/>
      <c r="C258" s="514"/>
      <c r="D258" s="514"/>
      <c r="E258" s="514"/>
      <c r="F258" s="514"/>
      <c r="G258" s="514"/>
      <c r="H258" s="515"/>
    </row>
    <row r="259" spans="1:8" customFormat="1" ht="15.5">
      <c r="A259" s="987" t="s">
        <v>512</v>
      </c>
      <c r="B259" s="987"/>
      <c r="C259" s="987"/>
      <c r="D259" s="987"/>
      <c r="E259" s="987"/>
      <c r="F259" s="987"/>
      <c r="G259" s="987"/>
      <c r="H259" s="987"/>
    </row>
    <row r="260" spans="1:8" customFormat="1" ht="13">
      <c r="A260" s="988" t="s">
        <v>513</v>
      </c>
      <c r="B260" s="988"/>
      <c r="C260" s="988"/>
      <c r="D260" s="988"/>
      <c r="E260" s="988"/>
      <c r="F260" s="988"/>
      <c r="G260" s="988"/>
      <c r="H260" s="988"/>
    </row>
    <row r="261" spans="1:8" customFormat="1" ht="13">
      <c r="A261" s="988" t="s">
        <v>514</v>
      </c>
      <c r="B261" s="988"/>
      <c r="C261" s="988"/>
      <c r="D261" s="988"/>
      <c r="E261" s="988"/>
      <c r="F261" s="988"/>
      <c r="G261" s="988"/>
      <c r="H261" s="988"/>
    </row>
    <row r="262" spans="1:8" customFormat="1" ht="13">
      <c r="A262" s="595"/>
      <c r="B262" s="595"/>
      <c r="C262" s="595"/>
      <c r="D262" s="595"/>
      <c r="E262" s="595"/>
      <c r="F262" s="595"/>
      <c r="G262" s="595"/>
      <c r="H262" s="595"/>
    </row>
    <row r="263" spans="1:8" customFormat="1" ht="13">
      <c r="A263" s="595"/>
      <c r="B263" s="595"/>
      <c r="C263" s="595"/>
      <c r="D263" s="595"/>
      <c r="E263" s="595"/>
      <c r="F263" s="595"/>
      <c r="G263" s="595"/>
      <c r="H263" s="595"/>
    </row>
    <row r="264" spans="1:8" customFormat="1" ht="13">
      <c r="A264" s="595"/>
      <c r="B264" s="595"/>
      <c r="C264" s="595"/>
      <c r="D264" s="595"/>
      <c r="E264" s="595"/>
      <c r="F264" s="595"/>
      <c r="G264" s="595"/>
      <c r="H264" s="595"/>
    </row>
    <row r="265" spans="1:8" customFormat="1" ht="13">
      <c r="A265" s="595"/>
      <c r="B265" s="595"/>
      <c r="C265" s="595"/>
      <c r="D265" s="595"/>
      <c r="E265" s="595"/>
      <c r="F265" s="595"/>
      <c r="G265" s="595"/>
      <c r="H265" s="595"/>
    </row>
    <row r="266" spans="1:8" customFormat="1" ht="15.75" customHeight="1">
      <c r="A266" s="595" t="s">
        <v>515</v>
      </c>
      <c r="B266" s="595"/>
      <c r="C266" s="595"/>
      <c r="D266" s="595"/>
      <c r="E266" s="595"/>
      <c r="F266" s="595"/>
      <c r="G266" s="595"/>
      <c r="H266" s="595"/>
    </row>
    <row r="267" spans="1:8" customFormat="1" ht="13">
      <c r="A267" s="595"/>
      <c r="B267" s="595"/>
      <c r="C267" s="595"/>
      <c r="D267" s="595"/>
      <c r="E267" s="595"/>
      <c r="F267" s="595"/>
      <c r="G267" s="986"/>
      <c r="H267" s="986"/>
    </row>
    <row r="268" spans="1:8" customFormat="1" ht="13">
      <c r="A268" s="597" t="s">
        <v>516</v>
      </c>
      <c r="B268" s="597"/>
      <c r="C268" s="597"/>
      <c r="D268" s="597"/>
      <c r="E268" s="597"/>
      <c r="F268" s="597"/>
      <c r="G268" s="597"/>
      <c r="H268" s="598" t="s">
        <v>249</v>
      </c>
    </row>
    <row r="269" spans="1:8" customFormat="1" ht="13">
      <c r="A269" s="693"/>
      <c r="B269" s="693"/>
      <c r="C269" s="693"/>
      <c r="D269" s="693"/>
      <c r="E269" s="693"/>
      <c r="F269" s="693"/>
      <c r="G269" s="693"/>
      <c r="H269" s="693"/>
    </row>
    <row r="270" spans="1:8" customFormat="1" ht="13">
      <c r="A270" s="597" t="s">
        <v>517</v>
      </c>
      <c r="B270" s="597"/>
      <c r="C270" s="597"/>
      <c r="D270" s="597"/>
      <c r="E270" s="597"/>
      <c r="F270" s="597"/>
      <c r="G270" s="599"/>
      <c r="H270" s="597"/>
    </row>
    <row r="271" spans="1:8" customFormat="1" ht="13">
      <c r="A271" s="596"/>
      <c r="B271" s="596"/>
      <c r="C271" s="596"/>
      <c r="D271" s="596"/>
      <c r="E271" s="596"/>
      <c r="F271" s="596"/>
      <c r="G271" s="596"/>
      <c r="H271" s="596"/>
    </row>
    <row r="272" spans="1:8" customFormat="1" ht="13">
      <c r="A272" s="644" t="s">
        <v>518</v>
      </c>
      <c r="B272" s="596"/>
      <c r="C272" s="596"/>
      <c r="D272" s="596"/>
      <c r="E272" s="596"/>
      <c r="F272" s="596"/>
      <c r="G272" s="596"/>
      <c r="H272" s="596"/>
    </row>
    <row r="273" spans="1:8" customFormat="1" ht="13">
      <c r="A273" s="596"/>
      <c r="B273" s="596"/>
      <c r="C273" s="596"/>
      <c r="D273" s="596"/>
      <c r="E273" s="596"/>
      <c r="F273" s="596"/>
      <c r="G273" s="596"/>
      <c r="H273" s="596"/>
    </row>
    <row r="274" spans="1:8" customFormat="1" ht="13">
      <c r="A274" s="596"/>
      <c r="B274" s="596"/>
      <c r="C274" s="596"/>
      <c r="D274" s="596"/>
      <c r="E274" s="596"/>
      <c r="F274" s="596"/>
      <c r="G274" s="596"/>
      <c r="H274" s="596"/>
    </row>
    <row r="275" spans="1:8" customFormat="1" ht="13">
      <c r="A275" s="597" t="s">
        <v>519</v>
      </c>
      <c r="B275" s="597"/>
      <c r="C275" s="597"/>
      <c r="D275" s="597"/>
      <c r="E275" s="597"/>
      <c r="F275" s="597"/>
      <c r="G275" s="597"/>
      <c r="H275" s="598" t="s">
        <v>249</v>
      </c>
    </row>
    <row r="276" spans="1:8" customFormat="1" ht="13">
      <c r="A276" s="847" t="s">
        <v>77</v>
      </c>
      <c r="B276" s="369"/>
      <c r="C276" s="369"/>
      <c r="D276" s="369"/>
      <c r="E276" s="369"/>
      <c r="F276" s="369"/>
      <c r="G276" s="369"/>
      <c r="H276" s="147"/>
    </row>
    <row r="277" spans="1:8" customFormat="1" ht="13">
      <c r="A277" s="121" t="s">
        <v>495</v>
      </c>
      <c r="B277" s="148"/>
      <c r="C277" s="148"/>
      <c r="D277" s="148"/>
      <c r="E277" s="148"/>
      <c r="F277" s="148"/>
      <c r="G277" s="148"/>
      <c r="H277" s="147"/>
    </row>
    <row r="278" spans="1:8" customFormat="1" ht="13">
      <c r="A278" s="148"/>
      <c r="B278" s="148"/>
      <c r="C278" s="148"/>
      <c r="D278" s="148"/>
      <c r="E278" s="148"/>
      <c r="F278" s="148"/>
      <c r="G278" s="148"/>
      <c r="H278" s="52"/>
    </row>
    <row r="279" spans="1:8" customFormat="1" ht="13">
      <c r="A279" s="132" t="s">
        <v>262</v>
      </c>
      <c r="B279" s="827">
        <f>+'Sch II OE FINAL'!F279</f>
        <v>0</v>
      </c>
      <c r="C279" s="828" t="s">
        <v>264</v>
      </c>
      <c r="D279" s="812">
        <f>+'Sch II OE FINAL'!F280</f>
        <v>0</v>
      </c>
      <c r="E279" s="466" t="s">
        <v>265</v>
      </c>
      <c r="F279" s="974">
        <f>+'Sch II OE FINAL'!L280</f>
        <v>0</v>
      </c>
      <c r="G279" s="975"/>
      <c r="H279" s="621"/>
    </row>
    <row r="280" spans="1:8" customFormat="1" ht="13">
      <c r="A280" s="132" t="s">
        <v>496</v>
      </c>
      <c r="B280" s="809">
        <f>+'Sch II OE FINAL'!H283</f>
        <v>0</v>
      </c>
      <c r="C280" s="829" t="s">
        <v>497</v>
      </c>
      <c r="D280" s="809">
        <f>+'Sch II OE FINAL'!H284</f>
        <v>0</v>
      </c>
      <c r="E280" s="465" t="s">
        <v>498</v>
      </c>
      <c r="F280" s="976">
        <f>+'SUD Units &amp; Cost Center Data'!G281</f>
        <v>0</v>
      </c>
      <c r="G280" s="976"/>
      <c r="H280" s="621"/>
    </row>
    <row r="281" spans="1:8" customFormat="1" ht="13">
      <c r="A281" s="620" t="s">
        <v>263</v>
      </c>
      <c r="B281" s="810">
        <f>+'Sch II OE FINAL'!L279</f>
        <v>0</v>
      </c>
      <c r="C281" s="828" t="s">
        <v>499</v>
      </c>
      <c r="D281" s="811">
        <f>+AAR!E286</f>
        <v>0</v>
      </c>
      <c r="E281" s="467" t="s">
        <v>335</v>
      </c>
      <c r="F281" s="975">
        <f>+'SUD Units &amp; Cost Center Data'!K281</f>
        <v>0</v>
      </c>
      <c r="G281" s="975"/>
      <c r="H281" s="621"/>
    </row>
    <row r="282" spans="1:8" customFormat="1" ht="13">
      <c r="A282" s="620"/>
      <c r="B282" s="430"/>
      <c r="C282" s="430"/>
      <c r="D282" s="430"/>
      <c r="E282" s="430"/>
      <c r="F282" s="430"/>
      <c r="G282" s="430"/>
      <c r="H282" s="1"/>
    </row>
    <row r="283" spans="1:8" customFormat="1" ht="3.75" customHeight="1" thickBot="1">
      <c r="A283" s="132"/>
      <c r="B283" s="983"/>
      <c r="C283" s="983"/>
      <c r="D283" s="983"/>
      <c r="E283" s="983"/>
      <c r="F283" s="983"/>
      <c r="G283" s="983"/>
      <c r="H283" s="983"/>
    </row>
    <row r="284" spans="1:8" customFormat="1" ht="13" hidden="1" thickBot="1">
      <c r="A284" s="1"/>
      <c r="B284" s="983"/>
      <c r="C284" s="983"/>
      <c r="D284" s="983"/>
      <c r="E284" s="983"/>
      <c r="F284" s="983"/>
      <c r="G284" s="983"/>
      <c r="H284" s="983"/>
    </row>
    <row r="285" spans="1:8" customFormat="1" ht="13.5" hidden="1" thickBot="1">
      <c r="A285" s="468"/>
      <c r="B285" s="1"/>
      <c r="C285" s="1"/>
      <c r="D285" s="1"/>
      <c r="E285" s="1"/>
      <c r="F285" s="1"/>
      <c r="G285" s="1"/>
      <c r="H285" s="1"/>
    </row>
    <row r="286" spans="1:8" customFormat="1" ht="13" thickTop="1">
      <c r="A286" s="984" t="s">
        <v>500</v>
      </c>
      <c r="B286" s="985"/>
      <c r="C286" s="985"/>
      <c r="D286" s="985"/>
      <c r="E286" s="985"/>
      <c r="F286" s="981" t="s">
        <v>520</v>
      </c>
      <c r="G286" s="977" t="s">
        <v>502</v>
      </c>
      <c r="H286" s="978"/>
    </row>
    <row r="287" spans="1:8" customFormat="1">
      <c r="A287" s="464" t="s">
        <v>503</v>
      </c>
      <c r="B287" s="463" t="s">
        <v>504</v>
      </c>
      <c r="C287" s="463" t="s">
        <v>505</v>
      </c>
      <c r="D287" s="463" t="s">
        <v>506</v>
      </c>
      <c r="E287" s="622" t="s">
        <v>507</v>
      </c>
      <c r="F287" s="982"/>
      <c r="G287" s="623" t="s">
        <v>508</v>
      </c>
      <c r="H287" s="624" t="s">
        <v>509</v>
      </c>
    </row>
    <row r="288" spans="1:8" customFormat="1">
      <c r="A288" s="625"/>
      <c r="B288" s="626"/>
      <c r="C288" s="627"/>
      <c r="D288" s="627"/>
      <c r="E288" s="628"/>
      <c r="F288" s="113"/>
      <c r="G288" s="629"/>
      <c r="H288" s="630"/>
    </row>
    <row r="289" spans="1:8" customFormat="1">
      <c r="A289" s="631"/>
      <c r="B289" s="626"/>
      <c r="C289" s="627"/>
      <c r="D289" s="627"/>
      <c r="E289" s="628"/>
      <c r="F289" s="115"/>
      <c r="G289" s="629"/>
      <c r="H289" s="630"/>
    </row>
    <row r="290" spans="1:8" customFormat="1">
      <c r="A290" s="631"/>
      <c r="B290" s="626"/>
      <c r="C290" s="627"/>
      <c r="D290" s="627"/>
      <c r="E290" s="628"/>
      <c r="F290" s="115"/>
      <c r="G290" s="629"/>
      <c r="H290" s="630"/>
    </row>
    <row r="291" spans="1:8" customFormat="1">
      <c r="A291" s="631"/>
      <c r="B291" s="626"/>
      <c r="C291" s="627"/>
      <c r="D291" s="627"/>
      <c r="E291" s="628"/>
      <c r="F291" s="115"/>
      <c r="G291" s="629"/>
      <c r="H291" s="630"/>
    </row>
    <row r="292" spans="1:8" customFormat="1">
      <c r="A292" s="631"/>
      <c r="B292" s="626"/>
      <c r="C292" s="627"/>
      <c r="D292" s="627"/>
      <c r="E292" s="628"/>
      <c r="F292" s="115"/>
      <c r="G292" s="629"/>
      <c r="H292" s="630"/>
    </row>
    <row r="293" spans="1:8" customFormat="1">
      <c r="A293" s="631"/>
      <c r="B293" s="626"/>
      <c r="C293" s="632"/>
      <c r="D293" s="632"/>
      <c r="E293" s="633"/>
      <c r="F293" s="115"/>
      <c r="G293" s="634"/>
      <c r="H293" s="635"/>
    </row>
    <row r="294" spans="1:8" customFormat="1">
      <c r="A294" s="631"/>
      <c r="B294" s="626"/>
      <c r="C294" s="632"/>
      <c r="D294" s="632"/>
      <c r="E294" s="633"/>
      <c r="F294" s="115"/>
      <c r="G294" s="634"/>
      <c r="H294" s="635"/>
    </row>
    <row r="295" spans="1:8" customFormat="1">
      <c r="A295" s="631"/>
      <c r="B295" s="626"/>
      <c r="C295" s="627"/>
      <c r="D295" s="627"/>
      <c r="E295" s="628"/>
      <c r="F295" s="115"/>
      <c r="G295" s="629"/>
      <c r="H295" s="630"/>
    </row>
    <row r="296" spans="1:8" customFormat="1">
      <c r="A296" s="636"/>
      <c r="B296" s="626"/>
      <c r="C296" s="637"/>
      <c r="D296" s="637"/>
      <c r="E296" s="638"/>
      <c r="F296" s="115"/>
      <c r="G296" s="639"/>
      <c r="H296" s="640"/>
    </row>
    <row r="297" spans="1:8" customFormat="1" ht="13" thickBot="1">
      <c r="A297" s="321"/>
      <c r="B297" s="469"/>
      <c r="C297" s="469"/>
      <c r="D297" s="469"/>
      <c r="E297" s="469"/>
      <c r="F297" s="551"/>
      <c r="G297" s="469"/>
      <c r="H297" s="469"/>
    </row>
    <row r="298" spans="1:8" customFormat="1" ht="13" thickTop="1">
      <c r="A298" s="984" t="s">
        <v>510</v>
      </c>
      <c r="B298" s="985"/>
      <c r="C298" s="985"/>
      <c r="D298" s="985"/>
      <c r="E298" s="985"/>
      <c r="F298" s="981" t="s">
        <v>520</v>
      </c>
      <c r="G298" s="977" t="s">
        <v>502</v>
      </c>
      <c r="H298" s="978"/>
    </row>
    <row r="299" spans="1:8" customFormat="1" ht="25.5" customHeight="1">
      <c r="A299" s="464" t="s">
        <v>503</v>
      </c>
      <c r="B299" s="463" t="s">
        <v>504</v>
      </c>
      <c r="C299" s="463" t="s">
        <v>505</v>
      </c>
      <c r="D299" s="463" t="s">
        <v>506</v>
      </c>
      <c r="E299" s="622" t="s">
        <v>507</v>
      </c>
      <c r="F299" s="982"/>
      <c r="G299" s="623" t="s">
        <v>508</v>
      </c>
      <c r="H299" s="624" t="s">
        <v>509</v>
      </c>
    </row>
    <row r="300" spans="1:8" customFormat="1">
      <c r="A300" s="625"/>
      <c r="B300" s="641"/>
      <c r="C300" s="627"/>
      <c r="D300" s="627"/>
      <c r="E300" s="628"/>
      <c r="F300" s="113"/>
      <c r="G300" s="629"/>
      <c r="H300" s="630"/>
    </row>
    <row r="301" spans="1:8" customFormat="1">
      <c r="A301" s="642"/>
      <c r="B301" s="626"/>
      <c r="C301" s="627"/>
      <c r="D301" s="627"/>
      <c r="E301" s="628"/>
      <c r="F301" s="113"/>
      <c r="G301" s="629"/>
      <c r="H301" s="630"/>
    </row>
    <row r="302" spans="1:8" customFormat="1">
      <c r="A302" s="642"/>
      <c r="B302" s="626"/>
      <c r="C302" s="627"/>
      <c r="D302" s="627"/>
      <c r="E302" s="628"/>
      <c r="F302" s="113"/>
      <c r="G302" s="629"/>
      <c r="H302" s="630"/>
    </row>
    <row r="303" spans="1:8" customFormat="1">
      <c r="A303" s="642"/>
      <c r="B303" s="626"/>
      <c r="C303" s="627"/>
      <c r="D303" s="627"/>
      <c r="E303" s="628"/>
      <c r="F303" s="113"/>
      <c r="G303" s="629"/>
      <c r="H303" s="630"/>
    </row>
    <row r="304" spans="1:8" customFormat="1">
      <c r="A304" s="642"/>
      <c r="B304" s="626"/>
      <c r="C304" s="627"/>
      <c r="D304" s="627"/>
      <c r="E304" s="628"/>
      <c r="F304" s="113"/>
      <c r="G304" s="629"/>
      <c r="H304" s="630"/>
    </row>
    <row r="305" spans="1:8" customFormat="1">
      <c r="A305" s="642"/>
      <c r="B305" s="626"/>
      <c r="C305" s="627"/>
      <c r="D305" s="627"/>
      <c r="E305" s="628"/>
      <c r="F305" s="113"/>
      <c r="G305" s="629"/>
      <c r="H305" s="630"/>
    </row>
    <row r="306" spans="1:8" customFormat="1">
      <c r="A306" s="643"/>
      <c r="B306" s="627"/>
      <c r="C306" s="627"/>
      <c r="D306" s="627"/>
      <c r="E306" s="628"/>
      <c r="F306" s="113"/>
      <c r="G306" s="629"/>
      <c r="H306" s="630"/>
    </row>
    <row r="307" spans="1:8" customFormat="1">
      <c r="A307" s="643"/>
      <c r="B307" s="632"/>
      <c r="C307" s="627"/>
      <c r="D307" s="627"/>
      <c r="E307" s="628"/>
      <c r="F307" s="113"/>
      <c r="G307" s="629"/>
      <c r="H307" s="630"/>
    </row>
    <row r="308" spans="1:8" customFormat="1">
      <c r="A308" s="642"/>
      <c r="B308" s="626"/>
      <c r="C308" s="627"/>
      <c r="D308" s="627"/>
      <c r="E308" s="628"/>
      <c r="F308" s="113"/>
      <c r="G308" s="629"/>
      <c r="H308" s="630"/>
    </row>
    <row r="309" spans="1:8" customFormat="1">
      <c r="A309" s="642"/>
      <c r="B309" s="626"/>
      <c r="C309" s="627"/>
      <c r="D309" s="627"/>
      <c r="E309" s="628"/>
      <c r="F309" s="113"/>
      <c r="G309" s="629"/>
      <c r="H309" s="630"/>
    </row>
    <row r="310" spans="1:8" customFormat="1">
      <c r="A310" s="631"/>
      <c r="B310" s="626"/>
      <c r="C310" s="627"/>
      <c r="D310" s="627"/>
      <c r="E310" s="628"/>
      <c r="F310" s="115"/>
      <c r="G310" s="629"/>
      <c r="H310" s="630"/>
    </row>
    <row r="311" spans="1:8" customFormat="1">
      <c r="A311" s="636"/>
      <c r="B311" s="626"/>
      <c r="C311" s="637"/>
      <c r="D311" s="637"/>
      <c r="E311" s="638"/>
      <c r="F311" s="115"/>
      <c r="G311" s="639"/>
      <c r="H311" s="640"/>
    </row>
    <row r="312" spans="1:8" customFormat="1" ht="13" thickBot="1">
      <c r="A312" s="321"/>
      <c r="B312" s="469"/>
      <c r="C312" s="469"/>
      <c r="D312" s="469"/>
      <c r="E312" s="469"/>
      <c r="F312" s="551">
        <f>SUM(F300:F311)</f>
        <v>0</v>
      </c>
      <c r="G312" s="469"/>
      <c r="H312" s="469"/>
    </row>
    <row r="313" spans="1:8" customFormat="1" ht="13" thickTop="1">
      <c r="A313" s="514"/>
      <c r="B313" s="514"/>
      <c r="C313" s="514"/>
      <c r="D313" s="514"/>
      <c r="E313" s="514"/>
      <c r="F313" s="514"/>
      <c r="G313" s="514"/>
      <c r="H313" s="515"/>
    </row>
    <row r="314" spans="1:8" customFormat="1" ht="15.5">
      <c r="A314" s="987" t="s">
        <v>512</v>
      </c>
      <c r="B314" s="987"/>
      <c r="C314" s="987"/>
      <c r="D314" s="987"/>
      <c r="E314" s="987"/>
      <c r="F314" s="987"/>
      <c r="G314" s="987"/>
      <c r="H314" s="987"/>
    </row>
    <row r="315" spans="1:8" customFormat="1" ht="13">
      <c r="A315" s="988" t="s">
        <v>513</v>
      </c>
      <c r="B315" s="988"/>
      <c r="C315" s="988"/>
      <c r="D315" s="988"/>
      <c r="E315" s="988"/>
      <c r="F315" s="988"/>
      <c r="G315" s="988"/>
      <c r="H315" s="988"/>
    </row>
    <row r="316" spans="1:8" customFormat="1" ht="13">
      <c r="A316" s="988" t="s">
        <v>514</v>
      </c>
      <c r="B316" s="988"/>
      <c r="C316" s="988"/>
      <c r="D316" s="988"/>
      <c r="E316" s="988"/>
      <c r="F316" s="988"/>
      <c r="G316" s="988"/>
      <c r="H316" s="988"/>
    </row>
    <row r="317" spans="1:8" customFormat="1" ht="13">
      <c r="A317" s="595"/>
      <c r="B317" s="595"/>
      <c r="C317" s="595"/>
      <c r="D317" s="595"/>
      <c r="E317" s="595"/>
      <c r="F317" s="595"/>
      <c r="G317" s="595"/>
      <c r="H317" s="595"/>
    </row>
    <row r="318" spans="1:8" customFormat="1" ht="13">
      <c r="A318" s="595"/>
      <c r="B318" s="595"/>
      <c r="C318" s="595"/>
      <c r="D318" s="595"/>
      <c r="E318" s="595"/>
      <c r="F318" s="595"/>
      <c r="G318" s="595"/>
      <c r="H318" s="595"/>
    </row>
    <row r="319" spans="1:8" customFormat="1" ht="13">
      <c r="A319" s="595"/>
      <c r="B319" s="595"/>
      <c r="C319" s="595"/>
      <c r="D319" s="595"/>
      <c r="E319" s="595"/>
      <c r="F319" s="595"/>
      <c r="G319" s="595"/>
      <c r="H319" s="595"/>
    </row>
    <row r="320" spans="1:8" customFormat="1" ht="13">
      <c r="A320" s="595"/>
      <c r="B320" s="595"/>
      <c r="C320" s="595"/>
      <c r="D320" s="595"/>
      <c r="E320" s="595"/>
      <c r="F320" s="595"/>
      <c r="G320" s="595"/>
      <c r="H320" s="595"/>
    </row>
    <row r="321" spans="1:8" customFormat="1" ht="15.75" customHeight="1">
      <c r="A321" s="595" t="s">
        <v>515</v>
      </c>
      <c r="B321" s="595"/>
      <c r="C321" s="595"/>
      <c r="D321" s="595"/>
      <c r="E321" s="595"/>
      <c r="F321" s="595"/>
      <c r="G321" s="595"/>
      <c r="H321" s="595"/>
    </row>
    <row r="322" spans="1:8" customFormat="1" ht="13">
      <c r="A322" s="595"/>
      <c r="B322" s="595"/>
      <c r="C322" s="595"/>
      <c r="D322" s="595"/>
      <c r="E322" s="595"/>
      <c r="F322" s="595"/>
      <c r="G322" s="986"/>
      <c r="H322" s="986"/>
    </row>
    <row r="323" spans="1:8" customFormat="1" ht="13">
      <c r="A323" s="597" t="s">
        <v>516</v>
      </c>
      <c r="B323" s="597"/>
      <c r="C323" s="597"/>
      <c r="D323" s="597"/>
      <c r="E323" s="597"/>
      <c r="F323" s="597"/>
      <c r="G323" s="597"/>
      <c r="H323" s="598" t="s">
        <v>249</v>
      </c>
    </row>
    <row r="324" spans="1:8" customFormat="1" ht="13">
      <c r="A324" s="693"/>
      <c r="B324" s="693"/>
      <c r="C324" s="693"/>
      <c r="D324" s="693"/>
      <c r="E324" s="693"/>
      <c r="F324" s="693"/>
      <c r="G324" s="693"/>
      <c r="H324" s="693"/>
    </row>
    <row r="325" spans="1:8" customFormat="1" ht="13">
      <c r="A325" s="597" t="s">
        <v>517</v>
      </c>
      <c r="B325" s="597"/>
      <c r="C325" s="597"/>
      <c r="D325" s="597"/>
      <c r="E325" s="597"/>
      <c r="F325" s="597"/>
      <c r="G325" s="599"/>
      <c r="H325" s="597"/>
    </row>
    <row r="326" spans="1:8" customFormat="1" ht="13">
      <c r="A326" s="596"/>
      <c r="B326" s="596"/>
      <c r="C326" s="596"/>
      <c r="D326" s="596"/>
      <c r="E326" s="596"/>
      <c r="F326" s="596"/>
      <c r="G326" s="596"/>
      <c r="H326" s="596"/>
    </row>
    <row r="327" spans="1:8" customFormat="1" ht="13">
      <c r="A327" s="644" t="s">
        <v>518</v>
      </c>
      <c r="B327" s="596"/>
      <c r="C327" s="596"/>
      <c r="D327" s="596"/>
      <c r="E327" s="596"/>
      <c r="F327" s="596"/>
      <c r="G327" s="596"/>
      <c r="H327" s="596"/>
    </row>
    <row r="328" spans="1:8" customFormat="1" ht="13">
      <c r="A328" s="596"/>
      <c r="B328" s="596"/>
      <c r="C328" s="596"/>
      <c r="D328" s="596"/>
      <c r="E328" s="596"/>
      <c r="F328" s="596"/>
      <c r="G328" s="596"/>
      <c r="H328" s="596"/>
    </row>
    <row r="329" spans="1:8" customFormat="1" ht="13">
      <c r="A329" s="596"/>
      <c r="B329" s="596"/>
      <c r="C329" s="596"/>
      <c r="D329" s="596"/>
      <c r="E329" s="596"/>
      <c r="F329" s="596"/>
      <c r="G329" s="596"/>
      <c r="H329" s="596"/>
    </row>
    <row r="330" spans="1:8" customFormat="1" ht="13">
      <c r="A330" s="597" t="s">
        <v>519</v>
      </c>
      <c r="B330" s="597"/>
      <c r="C330" s="597"/>
      <c r="D330" s="597"/>
      <c r="E330" s="597"/>
      <c r="F330" s="597"/>
      <c r="G330" s="597"/>
      <c r="H330" s="598" t="s">
        <v>249</v>
      </c>
    </row>
    <row r="331" spans="1:8" customFormat="1" ht="13">
      <c r="A331" s="847" t="s">
        <v>77</v>
      </c>
      <c r="B331" s="369"/>
      <c r="C331" s="369"/>
      <c r="D331" s="369"/>
      <c r="E331" s="369"/>
      <c r="F331" s="369"/>
      <c r="G331" s="369"/>
      <c r="H331" s="147"/>
    </row>
    <row r="332" spans="1:8" customFormat="1" ht="13">
      <c r="A332" s="121" t="s">
        <v>495</v>
      </c>
      <c r="B332" s="148"/>
      <c r="C332" s="148"/>
      <c r="D332" s="148"/>
      <c r="E332" s="148"/>
      <c r="F332" s="148"/>
      <c r="G332" s="148"/>
      <c r="H332" s="147"/>
    </row>
    <row r="333" spans="1:8" customFormat="1" ht="13">
      <c r="A333" s="148"/>
      <c r="B333" s="148"/>
      <c r="C333" s="148"/>
      <c r="D333" s="148"/>
      <c r="E333" s="148"/>
      <c r="F333" s="148"/>
      <c r="G333" s="148"/>
      <c r="H333" s="52"/>
    </row>
    <row r="334" spans="1:8" customFormat="1" ht="13">
      <c r="A334" s="132" t="s">
        <v>262</v>
      </c>
      <c r="B334" s="827">
        <f>+'Sch II OE FINAL'!F334</f>
        <v>0</v>
      </c>
      <c r="C334" s="828" t="s">
        <v>264</v>
      </c>
      <c r="D334" s="812">
        <f>+'Sch II OE FINAL'!F335</f>
        <v>0</v>
      </c>
      <c r="E334" s="466" t="s">
        <v>265</v>
      </c>
      <c r="F334" s="974">
        <f>+'Sch II OE FINAL'!L335</f>
        <v>0</v>
      </c>
      <c r="G334" s="975"/>
      <c r="H334" s="621"/>
    </row>
    <row r="335" spans="1:8" customFormat="1" ht="13">
      <c r="A335" s="132" t="s">
        <v>496</v>
      </c>
      <c r="B335" s="809">
        <f>+'Sch II OE FINAL'!H338</f>
        <v>0</v>
      </c>
      <c r="C335" s="829" t="s">
        <v>497</v>
      </c>
      <c r="D335" s="809">
        <f>+'Sch II OE FINAL'!H339</f>
        <v>0</v>
      </c>
      <c r="E335" s="465" t="s">
        <v>498</v>
      </c>
      <c r="F335" s="976">
        <f>+'SUD Units &amp; Cost Center Data'!G336</f>
        <v>0</v>
      </c>
      <c r="G335" s="976"/>
      <c r="H335" s="621"/>
    </row>
    <row r="336" spans="1:8" customFormat="1" ht="13">
      <c r="A336" s="620" t="s">
        <v>263</v>
      </c>
      <c r="B336" s="810">
        <f>+'Sch II OE FINAL'!L334</f>
        <v>0</v>
      </c>
      <c r="C336" s="828" t="s">
        <v>499</v>
      </c>
      <c r="D336" s="811">
        <f>+AAR!E341</f>
        <v>0</v>
      </c>
      <c r="E336" s="467" t="s">
        <v>335</v>
      </c>
      <c r="F336" s="975">
        <f>+'SUD Units &amp; Cost Center Data'!K336</f>
        <v>0</v>
      </c>
      <c r="G336" s="975"/>
      <c r="H336" s="621"/>
    </row>
    <row r="337" spans="1:8" customFormat="1" ht="13">
      <c r="A337" s="620"/>
      <c r="B337" s="430"/>
      <c r="C337" s="430"/>
      <c r="D337" s="430"/>
      <c r="E337" s="430"/>
      <c r="F337" s="430"/>
      <c r="G337" s="430"/>
      <c r="H337" s="1"/>
    </row>
    <row r="338" spans="1:8" customFormat="1" ht="3.75" customHeight="1" thickBot="1">
      <c r="A338" s="132"/>
      <c r="B338" s="983"/>
      <c r="C338" s="983"/>
      <c r="D338" s="983"/>
      <c r="E338" s="983"/>
      <c r="F338" s="983"/>
      <c r="G338" s="983"/>
      <c r="H338" s="983"/>
    </row>
    <row r="339" spans="1:8" customFormat="1" ht="13" hidden="1" thickBot="1">
      <c r="A339" s="1"/>
      <c r="B339" s="983"/>
      <c r="C339" s="983"/>
      <c r="D339" s="983"/>
      <c r="E339" s="983"/>
      <c r="F339" s="983"/>
      <c r="G339" s="983"/>
      <c r="H339" s="983"/>
    </row>
    <row r="340" spans="1:8" customFormat="1" ht="13.5" hidden="1" thickBot="1">
      <c r="A340" s="468"/>
      <c r="B340" s="1"/>
      <c r="C340" s="1"/>
      <c r="D340" s="1"/>
      <c r="E340" s="1"/>
      <c r="F340" s="1"/>
      <c r="G340" s="1"/>
      <c r="H340" s="1"/>
    </row>
    <row r="341" spans="1:8" customFormat="1" ht="13" thickTop="1">
      <c r="A341" s="984" t="s">
        <v>500</v>
      </c>
      <c r="B341" s="985"/>
      <c r="C341" s="985"/>
      <c r="D341" s="985"/>
      <c r="E341" s="985"/>
      <c r="F341" s="981" t="s">
        <v>520</v>
      </c>
      <c r="G341" s="977" t="s">
        <v>502</v>
      </c>
      <c r="H341" s="978"/>
    </row>
    <row r="342" spans="1:8" customFormat="1">
      <c r="A342" s="464" t="s">
        <v>503</v>
      </c>
      <c r="B342" s="463" t="s">
        <v>504</v>
      </c>
      <c r="C342" s="463" t="s">
        <v>505</v>
      </c>
      <c r="D342" s="463" t="s">
        <v>506</v>
      </c>
      <c r="E342" s="622" t="s">
        <v>507</v>
      </c>
      <c r="F342" s="982"/>
      <c r="G342" s="623" t="s">
        <v>508</v>
      </c>
      <c r="H342" s="624" t="s">
        <v>509</v>
      </c>
    </row>
    <row r="343" spans="1:8" customFormat="1">
      <c r="A343" s="625"/>
      <c r="B343" s="626"/>
      <c r="C343" s="627"/>
      <c r="D343" s="627"/>
      <c r="E343" s="628"/>
      <c r="F343" s="113"/>
      <c r="G343" s="629"/>
      <c r="H343" s="630"/>
    </row>
    <row r="344" spans="1:8" customFormat="1">
      <c r="A344" s="631"/>
      <c r="B344" s="626"/>
      <c r="C344" s="627"/>
      <c r="D344" s="627"/>
      <c r="E344" s="628"/>
      <c r="F344" s="115"/>
      <c r="G344" s="629"/>
      <c r="H344" s="630"/>
    </row>
    <row r="345" spans="1:8" customFormat="1">
      <c r="A345" s="631"/>
      <c r="B345" s="626"/>
      <c r="C345" s="627"/>
      <c r="D345" s="627"/>
      <c r="E345" s="628"/>
      <c r="F345" s="115"/>
      <c r="G345" s="629"/>
      <c r="H345" s="630"/>
    </row>
    <row r="346" spans="1:8" customFormat="1">
      <c r="A346" s="631"/>
      <c r="B346" s="626"/>
      <c r="C346" s="627"/>
      <c r="D346" s="627"/>
      <c r="E346" s="628"/>
      <c r="F346" s="115"/>
      <c r="G346" s="629"/>
      <c r="H346" s="630"/>
    </row>
    <row r="347" spans="1:8" customFormat="1">
      <c r="A347" s="631"/>
      <c r="B347" s="626"/>
      <c r="C347" s="627"/>
      <c r="D347" s="627"/>
      <c r="E347" s="628"/>
      <c r="F347" s="115"/>
      <c r="G347" s="629"/>
      <c r="H347" s="630"/>
    </row>
    <row r="348" spans="1:8" customFormat="1">
      <c r="A348" s="631"/>
      <c r="B348" s="626"/>
      <c r="C348" s="632"/>
      <c r="D348" s="632"/>
      <c r="E348" s="633"/>
      <c r="F348" s="115"/>
      <c r="G348" s="634"/>
      <c r="H348" s="635"/>
    </row>
    <row r="349" spans="1:8" customFormat="1">
      <c r="A349" s="631"/>
      <c r="B349" s="626"/>
      <c r="C349" s="632"/>
      <c r="D349" s="632"/>
      <c r="E349" s="633"/>
      <c r="F349" s="115"/>
      <c r="G349" s="634"/>
      <c r="H349" s="635"/>
    </row>
    <row r="350" spans="1:8" customFormat="1">
      <c r="A350" s="631"/>
      <c r="B350" s="626"/>
      <c r="C350" s="627"/>
      <c r="D350" s="627"/>
      <c r="E350" s="628"/>
      <c r="F350" s="115"/>
      <c r="G350" s="629"/>
      <c r="H350" s="630"/>
    </row>
    <row r="351" spans="1:8" customFormat="1">
      <c r="A351" s="636"/>
      <c r="B351" s="626"/>
      <c r="C351" s="637"/>
      <c r="D351" s="637"/>
      <c r="E351" s="638"/>
      <c r="F351" s="115"/>
      <c r="G351" s="639"/>
      <c r="H351" s="640"/>
    </row>
    <row r="352" spans="1:8" customFormat="1" ht="13" thickBot="1">
      <c r="A352" s="321"/>
      <c r="B352" s="469"/>
      <c r="C352" s="469"/>
      <c r="D352" s="469"/>
      <c r="E352" s="469"/>
      <c r="F352" s="551"/>
      <c r="G352" s="469"/>
      <c r="H352" s="469"/>
    </row>
    <row r="353" spans="1:8" customFormat="1" ht="13" thickTop="1">
      <c r="A353" s="984" t="s">
        <v>510</v>
      </c>
      <c r="B353" s="985"/>
      <c r="C353" s="985"/>
      <c r="D353" s="985"/>
      <c r="E353" s="985"/>
      <c r="F353" s="981" t="s">
        <v>520</v>
      </c>
      <c r="G353" s="977" t="s">
        <v>502</v>
      </c>
      <c r="H353" s="978"/>
    </row>
    <row r="354" spans="1:8" customFormat="1" ht="25.5" customHeight="1">
      <c r="A354" s="464" t="s">
        <v>503</v>
      </c>
      <c r="B354" s="463" t="s">
        <v>504</v>
      </c>
      <c r="C354" s="463" t="s">
        <v>505</v>
      </c>
      <c r="D354" s="463" t="s">
        <v>506</v>
      </c>
      <c r="E354" s="622" t="s">
        <v>507</v>
      </c>
      <c r="F354" s="982"/>
      <c r="G354" s="623" t="s">
        <v>508</v>
      </c>
      <c r="H354" s="624" t="s">
        <v>509</v>
      </c>
    </row>
    <row r="355" spans="1:8" customFormat="1">
      <c r="A355" s="625"/>
      <c r="B355" s="641"/>
      <c r="C355" s="627"/>
      <c r="D355" s="627"/>
      <c r="E355" s="628"/>
      <c r="F355" s="113"/>
      <c r="G355" s="629"/>
      <c r="H355" s="630"/>
    </row>
    <row r="356" spans="1:8" customFormat="1">
      <c r="A356" s="642"/>
      <c r="B356" s="626"/>
      <c r="C356" s="627"/>
      <c r="D356" s="627"/>
      <c r="E356" s="628"/>
      <c r="F356" s="113"/>
      <c r="G356" s="629"/>
      <c r="H356" s="630"/>
    </row>
    <row r="357" spans="1:8" customFormat="1">
      <c r="A357" s="642"/>
      <c r="B357" s="626"/>
      <c r="C357" s="627"/>
      <c r="D357" s="627"/>
      <c r="E357" s="628"/>
      <c r="F357" s="113"/>
      <c r="G357" s="629"/>
      <c r="H357" s="630"/>
    </row>
    <row r="358" spans="1:8" customFormat="1">
      <c r="A358" s="642"/>
      <c r="B358" s="626"/>
      <c r="C358" s="627"/>
      <c r="D358" s="627"/>
      <c r="E358" s="628"/>
      <c r="F358" s="113"/>
      <c r="G358" s="629"/>
      <c r="H358" s="630"/>
    </row>
    <row r="359" spans="1:8" customFormat="1">
      <c r="A359" s="642"/>
      <c r="B359" s="626"/>
      <c r="C359" s="627"/>
      <c r="D359" s="627"/>
      <c r="E359" s="628"/>
      <c r="F359" s="113"/>
      <c r="G359" s="629"/>
      <c r="H359" s="630"/>
    </row>
    <row r="360" spans="1:8" customFormat="1">
      <c r="A360" s="642"/>
      <c r="B360" s="626"/>
      <c r="C360" s="627"/>
      <c r="D360" s="627"/>
      <c r="E360" s="628"/>
      <c r="F360" s="113"/>
      <c r="G360" s="629"/>
      <c r="H360" s="630"/>
    </row>
    <row r="361" spans="1:8" customFormat="1">
      <c r="A361" s="643"/>
      <c r="B361" s="627"/>
      <c r="C361" s="627"/>
      <c r="D361" s="627"/>
      <c r="E361" s="628"/>
      <c r="F361" s="113"/>
      <c r="G361" s="629"/>
      <c r="H361" s="630"/>
    </row>
    <row r="362" spans="1:8" customFormat="1">
      <c r="A362" s="643"/>
      <c r="B362" s="632"/>
      <c r="C362" s="627"/>
      <c r="D362" s="627"/>
      <c r="E362" s="628"/>
      <c r="F362" s="113"/>
      <c r="G362" s="629"/>
      <c r="H362" s="630"/>
    </row>
    <row r="363" spans="1:8" customFormat="1">
      <c r="A363" s="642"/>
      <c r="B363" s="626"/>
      <c r="C363" s="627"/>
      <c r="D363" s="627"/>
      <c r="E363" s="628"/>
      <c r="F363" s="113"/>
      <c r="G363" s="629"/>
      <c r="H363" s="630"/>
    </row>
    <row r="364" spans="1:8" customFormat="1">
      <c r="A364" s="642"/>
      <c r="B364" s="626"/>
      <c r="C364" s="627"/>
      <c r="D364" s="627"/>
      <c r="E364" s="628"/>
      <c r="F364" s="113"/>
      <c r="G364" s="629"/>
      <c r="H364" s="630"/>
    </row>
    <row r="365" spans="1:8" customFormat="1">
      <c r="A365" s="631"/>
      <c r="B365" s="626"/>
      <c r="C365" s="627"/>
      <c r="D365" s="627"/>
      <c r="E365" s="628"/>
      <c r="F365" s="115"/>
      <c r="G365" s="629"/>
      <c r="H365" s="630"/>
    </row>
    <row r="366" spans="1:8" customFormat="1">
      <c r="A366" s="636"/>
      <c r="B366" s="626"/>
      <c r="C366" s="637"/>
      <c r="D366" s="637"/>
      <c r="E366" s="638"/>
      <c r="F366" s="115"/>
      <c r="G366" s="639"/>
      <c r="H366" s="640"/>
    </row>
    <row r="367" spans="1:8" customFormat="1" ht="13" thickBot="1">
      <c r="A367" s="321"/>
      <c r="B367" s="469"/>
      <c r="C367" s="469"/>
      <c r="D367" s="469"/>
      <c r="E367" s="469"/>
      <c r="F367" s="551">
        <f>SUM(F355:F366)</f>
        <v>0</v>
      </c>
      <c r="G367" s="469"/>
      <c r="H367" s="469"/>
    </row>
    <row r="368" spans="1:8" customFormat="1" ht="13" thickTop="1">
      <c r="A368" s="514"/>
      <c r="B368" s="514"/>
      <c r="C368" s="514"/>
      <c r="D368" s="514"/>
      <c r="E368" s="514"/>
      <c r="F368" s="514"/>
      <c r="G368" s="514"/>
      <c r="H368" s="515"/>
    </row>
    <row r="369" spans="1:8" customFormat="1" ht="15.5">
      <c r="A369" s="987" t="s">
        <v>512</v>
      </c>
      <c r="B369" s="987"/>
      <c r="C369" s="987"/>
      <c r="D369" s="987"/>
      <c r="E369" s="987"/>
      <c r="F369" s="987"/>
      <c r="G369" s="987"/>
      <c r="H369" s="987"/>
    </row>
    <row r="370" spans="1:8" customFormat="1" ht="13">
      <c r="A370" s="988" t="s">
        <v>513</v>
      </c>
      <c r="B370" s="988"/>
      <c r="C370" s="988"/>
      <c r="D370" s="988"/>
      <c r="E370" s="988"/>
      <c r="F370" s="988"/>
      <c r="G370" s="988"/>
      <c r="H370" s="988"/>
    </row>
    <row r="371" spans="1:8" customFormat="1" ht="13">
      <c r="A371" s="988" t="s">
        <v>514</v>
      </c>
      <c r="B371" s="988"/>
      <c r="C371" s="988"/>
      <c r="D371" s="988"/>
      <c r="E371" s="988"/>
      <c r="F371" s="988"/>
      <c r="G371" s="988"/>
      <c r="H371" s="988"/>
    </row>
    <row r="372" spans="1:8" customFormat="1" ht="13">
      <c r="A372" s="595"/>
      <c r="B372" s="595"/>
      <c r="C372" s="595"/>
      <c r="D372" s="595"/>
      <c r="E372" s="595"/>
      <c r="F372" s="595"/>
      <c r="G372" s="595"/>
      <c r="H372" s="595"/>
    </row>
    <row r="373" spans="1:8" customFormat="1" ht="13">
      <c r="A373" s="595"/>
      <c r="B373" s="595"/>
      <c r="C373" s="595"/>
      <c r="D373" s="595"/>
      <c r="E373" s="595"/>
      <c r="F373" s="595"/>
      <c r="G373" s="595"/>
      <c r="H373" s="595"/>
    </row>
    <row r="374" spans="1:8" customFormat="1" ht="13">
      <c r="A374" s="595"/>
      <c r="B374" s="595"/>
      <c r="C374" s="595"/>
      <c r="D374" s="595"/>
      <c r="E374" s="595"/>
      <c r="F374" s="595"/>
      <c r="G374" s="595"/>
      <c r="H374" s="595"/>
    </row>
    <row r="375" spans="1:8" customFormat="1" ht="13.5" customHeight="1">
      <c r="A375" s="595"/>
      <c r="B375" s="595"/>
      <c r="C375" s="595"/>
      <c r="D375" s="595"/>
      <c r="E375" s="595"/>
      <c r="F375" s="595"/>
      <c r="G375" s="595"/>
      <c r="H375" s="595"/>
    </row>
    <row r="376" spans="1:8" customFormat="1" ht="13.5" customHeight="1">
      <c r="A376" s="595" t="s">
        <v>515</v>
      </c>
      <c r="B376" s="595"/>
      <c r="C376" s="595"/>
      <c r="D376" s="595"/>
      <c r="E376" s="595"/>
      <c r="F376" s="595"/>
      <c r="G376" s="595"/>
      <c r="H376" s="595"/>
    </row>
    <row r="377" spans="1:8" customFormat="1" ht="13">
      <c r="A377" s="595"/>
      <c r="B377" s="595"/>
      <c r="C377" s="595"/>
      <c r="D377" s="595"/>
      <c r="E377" s="595"/>
      <c r="F377" s="595"/>
      <c r="G377" s="986"/>
      <c r="H377" s="986"/>
    </row>
    <row r="378" spans="1:8" customFormat="1" ht="13">
      <c r="A378" s="597" t="s">
        <v>516</v>
      </c>
      <c r="B378" s="597"/>
      <c r="C378" s="597"/>
      <c r="D378" s="597"/>
      <c r="E378" s="597"/>
      <c r="F378" s="597"/>
      <c r="G378" s="597"/>
      <c r="H378" s="598" t="s">
        <v>249</v>
      </c>
    </row>
    <row r="379" spans="1:8" customFormat="1" ht="13">
      <c r="A379" s="693"/>
      <c r="B379" s="693"/>
      <c r="C379" s="693"/>
      <c r="D379" s="693"/>
      <c r="E379" s="693"/>
      <c r="F379" s="693"/>
      <c r="G379" s="693"/>
      <c r="H379" s="693"/>
    </row>
    <row r="380" spans="1:8" customFormat="1" ht="13">
      <c r="A380" s="597" t="s">
        <v>517</v>
      </c>
      <c r="B380" s="597"/>
      <c r="C380" s="597"/>
      <c r="D380" s="597"/>
      <c r="E380" s="597"/>
      <c r="F380" s="597"/>
      <c r="G380" s="599"/>
      <c r="H380" s="597"/>
    </row>
    <row r="381" spans="1:8" customFormat="1" ht="13">
      <c r="A381" s="596"/>
      <c r="B381" s="596"/>
      <c r="C381" s="596"/>
      <c r="D381" s="596"/>
      <c r="E381" s="596"/>
      <c r="F381" s="596"/>
      <c r="G381" s="596"/>
      <c r="H381" s="596"/>
    </row>
    <row r="382" spans="1:8" customFormat="1" ht="13">
      <c r="A382" s="644" t="s">
        <v>518</v>
      </c>
      <c r="B382" s="596"/>
      <c r="C382" s="596"/>
      <c r="D382" s="596"/>
      <c r="E382" s="596"/>
      <c r="F382" s="596"/>
      <c r="G382" s="596"/>
      <c r="H382" s="596"/>
    </row>
    <row r="383" spans="1:8" customFormat="1" ht="13">
      <c r="A383" s="596"/>
      <c r="B383" s="596"/>
      <c r="C383" s="596"/>
      <c r="D383" s="596"/>
      <c r="E383" s="596"/>
      <c r="F383" s="596"/>
      <c r="G383" s="596"/>
      <c r="H383" s="596"/>
    </row>
    <row r="384" spans="1:8" customFormat="1" ht="13">
      <c r="A384" s="596"/>
      <c r="B384" s="596"/>
      <c r="C384" s="596"/>
      <c r="D384" s="596"/>
      <c r="E384" s="596"/>
      <c r="F384" s="596"/>
      <c r="G384" s="596"/>
      <c r="H384" s="596"/>
    </row>
    <row r="385" spans="1:8" customFormat="1" ht="13">
      <c r="A385" s="597" t="s">
        <v>519</v>
      </c>
      <c r="B385" s="597"/>
      <c r="C385" s="597"/>
      <c r="D385" s="597"/>
      <c r="E385" s="597"/>
      <c r="F385" s="597"/>
      <c r="G385" s="597"/>
      <c r="H385" s="598" t="s">
        <v>249</v>
      </c>
    </row>
    <row r="386" spans="1:8" customFormat="1" ht="13">
      <c r="A386" s="847" t="s">
        <v>77</v>
      </c>
      <c r="B386" s="369"/>
      <c r="C386" s="369"/>
      <c r="D386" s="369"/>
      <c r="E386" s="369"/>
      <c r="F386" s="369"/>
      <c r="G386" s="369"/>
      <c r="H386" s="147"/>
    </row>
    <row r="387" spans="1:8" customFormat="1" ht="13">
      <c r="A387" s="121" t="s">
        <v>495</v>
      </c>
      <c r="B387" s="148"/>
      <c r="C387" s="148"/>
      <c r="D387" s="148"/>
      <c r="E387" s="148"/>
      <c r="F387" s="148"/>
      <c r="G387" s="148"/>
      <c r="H387" s="147"/>
    </row>
    <row r="388" spans="1:8" customFormat="1" ht="13">
      <c r="A388" s="148"/>
      <c r="B388" s="148"/>
      <c r="C388" s="148"/>
      <c r="D388" s="148"/>
      <c r="E388" s="148"/>
      <c r="F388" s="148"/>
      <c r="G388" s="148"/>
      <c r="H388" s="52"/>
    </row>
    <row r="389" spans="1:8" customFormat="1" ht="13">
      <c r="A389" s="132" t="s">
        <v>262</v>
      </c>
      <c r="B389" s="827">
        <f>+'Sch II OE FINAL'!F389</f>
        <v>0</v>
      </c>
      <c r="C389" s="828" t="s">
        <v>264</v>
      </c>
      <c r="D389" s="812">
        <f>+'Sch II OE FINAL'!F390</f>
        <v>0</v>
      </c>
      <c r="E389" s="466" t="s">
        <v>265</v>
      </c>
      <c r="F389" s="974">
        <f>+'Sch II OE FINAL'!L390</f>
        <v>0</v>
      </c>
      <c r="G389" s="975"/>
      <c r="H389" s="621"/>
    </row>
    <row r="390" spans="1:8" customFormat="1" ht="13">
      <c r="A390" s="132" t="s">
        <v>496</v>
      </c>
      <c r="B390" s="809">
        <f>+'Sch II OE FINAL'!H393</f>
        <v>0</v>
      </c>
      <c r="C390" s="829" t="s">
        <v>497</v>
      </c>
      <c r="D390" s="809">
        <f>+'Sch II OE FINAL'!H394</f>
        <v>0</v>
      </c>
      <c r="E390" s="465" t="s">
        <v>498</v>
      </c>
      <c r="F390" s="976">
        <f>+'SUD Units &amp; Cost Center Data'!G391</f>
        <v>0</v>
      </c>
      <c r="G390" s="976"/>
      <c r="H390" s="621"/>
    </row>
    <row r="391" spans="1:8" customFormat="1" ht="13">
      <c r="A391" s="620" t="s">
        <v>263</v>
      </c>
      <c r="B391" s="810">
        <f>+'Sch II OE FINAL'!L389</f>
        <v>0</v>
      </c>
      <c r="C391" s="828" t="s">
        <v>499</v>
      </c>
      <c r="D391" s="811">
        <f>+AAR!E396</f>
        <v>0</v>
      </c>
      <c r="E391" s="467" t="s">
        <v>335</v>
      </c>
      <c r="F391" s="975">
        <f>+'SUD Units &amp; Cost Center Data'!K391</f>
        <v>0</v>
      </c>
      <c r="G391" s="975"/>
      <c r="H391" s="621"/>
    </row>
    <row r="392" spans="1:8" customFormat="1" ht="13">
      <c r="A392" s="620"/>
      <c r="B392" s="430"/>
      <c r="C392" s="430"/>
      <c r="D392" s="430"/>
      <c r="E392" s="430"/>
      <c r="F392" s="430"/>
      <c r="G392" s="430"/>
      <c r="H392" s="1"/>
    </row>
    <row r="393" spans="1:8" customFormat="1" ht="3.75" customHeight="1" thickBot="1">
      <c r="A393" s="132"/>
      <c r="B393" s="983"/>
      <c r="C393" s="983"/>
      <c r="D393" s="983"/>
      <c r="E393" s="983"/>
      <c r="F393" s="983"/>
      <c r="G393" s="983"/>
      <c r="H393" s="983"/>
    </row>
    <row r="394" spans="1:8" customFormat="1" ht="13" hidden="1" thickBot="1">
      <c r="A394" s="1"/>
      <c r="B394" s="983"/>
      <c r="C394" s="983"/>
      <c r="D394" s="983"/>
      <c r="E394" s="983"/>
      <c r="F394" s="983"/>
      <c r="G394" s="983"/>
      <c r="H394" s="983"/>
    </row>
    <row r="395" spans="1:8" customFormat="1" ht="13.5" hidden="1" thickBot="1">
      <c r="A395" s="468"/>
      <c r="B395" s="1"/>
      <c r="C395" s="1"/>
      <c r="D395" s="1"/>
      <c r="E395" s="1"/>
      <c r="F395" s="1"/>
      <c r="G395" s="1"/>
      <c r="H395" s="1"/>
    </row>
    <row r="396" spans="1:8" customFormat="1" ht="13" thickTop="1">
      <c r="A396" s="984" t="s">
        <v>500</v>
      </c>
      <c r="B396" s="985"/>
      <c r="C396" s="985"/>
      <c r="D396" s="985"/>
      <c r="E396" s="985"/>
      <c r="F396" s="981" t="s">
        <v>520</v>
      </c>
      <c r="G396" s="977" t="s">
        <v>502</v>
      </c>
      <c r="H396" s="978"/>
    </row>
    <row r="397" spans="1:8" customFormat="1">
      <c r="A397" s="464" t="s">
        <v>503</v>
      </c>
      <c r="B397" s="463" t="s">
        <v>504</v>
      </c>
      <c r="C397" s="463" t="s">
        <v>505</v>
      </c>
      <c r="D397" s="463" t="s">
        <v>506</v>
      </c>
      <c r="E397" s="622" t="s">
        <v>507</v>
      </c>
      <c r="F397" s="982"/>
      <c r="G397" s="623" t="s">
        <v>508</v>
      </c>
      <c r="H397" s="624" t="s">
        <v>509</v>
      </c>
    </row>
    <row r="398" spans="1:8" customFormat="1">
      <c r="A398" s="625"/>
      <c r="B398" s="626"/>
      <c r="C398" s="627"/>
      <c r="D398" s="627"/>
      <c r="E398" s="628"/>
      <c r="F398" s="113"/>
      <c r="G398" s="629"/>
      <c r="H398" s="630"/>
    </row>
    <row r="399" spans="1:8" customFormat="1">
      <c r="A399" s="631"/>
      <c r="B399" s="626"/>
      <c r="C399" s="627"/>
      <c r="D399" s="627"/>
      <c r="E399" s="628"/>
      <c r="F399" s="115"/>
      <c r="G399" s="629"/>
      <c r="H399" s="630"/>
    </row>
    <row r="400" spans="1:8" customFormat="1">
      <c r="A400" s="631"/>
      <c r="B400" s="626"/>
      <c r="C400" s="627"/>
      <c r="D400" s="627"/>
      <c r="E400" s="628"/>
      <c r="F400" s="115"/>
      <c r="G400" s="629"/>
      <c r="H400" s="630"/>
    </row>
    <row r="401" spans="1:8" customFormat="1">
      <c r="A401" s="631"/>
      <c r="B401" s="626"/>
      <c r="C401" s="627"/>
      <c r="D401" s="627"/>
      <c r="E401" s="628"/>
      <c r="F401" s="115"/>
      <c r="G401" s="629"/>
      <c r="H401" s="630"/>
    </row>
    <row r="402" spans="1:8" customFormat="1">
      <c r="A402" s="631"/>
      <c r="B402" s="626"/>
      <c r="C402" s="627"/>
      <c r="D402" s="627"/>
      <c r="E402" s="628"/>
      <c r="F402" s="115"/>
      <c r="G402" s="629"/>
      <c r="H402" s="630"/>
    </row>
    <row r="403" spans="1:8" customFormat="1">
      <c r="A403" s="631"/>
      <c r="B403" s="626"/>
      <c r="C403" s="632"/>
      <c r="D403" s="632"/>
      <c r="E403" s="633"/>
      <c r="F403" s="115"/>
      <c r="G403" s="634"/>
      <c r="H403" s="635"/>
    </row>
    <row r="404" spans="1:8" customFormat="1">
      <c r="A404" s="631"/>
      <c r="B404" s="626"/>
      <c r="C404" s="632"/>
      <c r="D404" s="632"/>
      <c r="E404" s="633"/>
      <c r="F404" s="115"/>
      <c r="G404" s="634"/>
      <c r="H404" s="635"/>
    </row>
    <row r="405" spans="1:8" customFormat="1">
      <c r="A405" s="631"/>
      <c r="B405" s="626"/>
      <c r="C405" s="627"/>
      <c r="D405" s="627"/>
      <c r="E405" s="628"/>
      <c r="F405" s="115"/>
      <c r="G405" s="629"/>
      <c r="H405" s="630"/>
    </row>
    <row r="406" spans="1:8" customFormat="1">
      <c r="A406" s="636"/>
      <c r="B406" s="626"/>
      <c r="C406" s="637"/>
      <c r="D406" s="637"/>
      <c r="E406" s="638"/>
      <c r="F406" s="115"/>
      <c r="G406" s="639"/>
      <c r="H406" s="640"/>
    </row>
    <row r="407" spans="1:8" customFormat="1" ht="13" thickBot="1">
      <c r="A407" s="321"/>
      <c r="B407" s="469"/>
      <c r="C407" s="469"/>
      <c r="D407" s="469"/>
      <c r="E407" s="469"/>
      <c r="F407" s="551"/>
      <c r="G407" s="469"/>
      <c r="H407" s="469"/>
    </row>
    <row r="408" spans="1:8" customFormat="1" ht="13" thickTop="1">
      <c r="A408" s="984" t="s">
        <v>510</v>
      </c>
      <c r="B408" s="985"/>
      <c r="C408" s="985"/>
      <c r="D408" s="985"/>
      <c r="E408" s="985"/>
      <c r="F408" s="981" t="s">
        <v>520</v>
      </c>
      <c r="G408" s="977" t="s">
        <v>502</v>
      </c>
      <c r="H408" s="978"/>
    </row>
    <row r="409" spans="1:8" customFormat="1" ht="25.5" customHeight="1">
      <c r="A409" s="464" t="s">
        <v>503</v>
      </c>
      <c r="B409" s="463" t="s">
        <v>504</v>
      </c>
      <c r="C409" s="463" t="s">
        <v>505</v>
      </c>
      <c r="D409" s="463" t="s">
        <v>506</v>
      </c>
      <c r="E409" s="622" t="s">
        <v>507</v>
      </c>
      <c r="F409" s="982"/>
      <c r="G409" s="623" t="s">
        <v>508</v>
      </c>
      <c r="H409" s="624" t="s">
        <v>509</v>
      </c>
    </row>
    <row r="410" spans="1:8" customFormat="1">
      <c r="A410" s="625"/>
      <c r="B410" s="641"/>
      <c r="C410" s="627"/>
      <c r="D410" s="627"/>
      <c r="E410" s="628"/>
      <c r="F410" s="113"/>
      <c r="G410" s="629"/>
      <c r="H410" s="630"/>
    </row>
    <row r="411" spans="1:8" customFormat="1">
      <c r="A411" s="642"/>
      <c r="B411" s="626"/>
      <c r="C411" s="627"/>
      <c r="D411" s="627"/>
      <c r="E411" s="628"/>
      <c r="F411" s="113"/>
      <c r="G411" s="629"/>
      <c r="H411" s="630"/>
    </row>
    <row r="412" spans="1:8" customFormat="1">
      <c r="A412" s="642"/>
      <c r="B412" s="626"/>
      <c r="C412" s="627"/>
      <c r="D412" s="627"/>
      <c r="E412" s="628"/>
      <c r="F412" s="113"/>
      <c r="G412" s="629"/>
      <c r="H412" s="630"/>
    </row>
    <row r="413" spans="1:8" customFormat="1">
      <c r="A413" s="642"/>
      <c r="B413" s="626"/>
      <c r="C413" s="627"/>
      <c r="D413" s="627"/>
      <c r="E413" s="628"/>
      <c r="F413" s="113"/>
      <c r="G413" s="629"/>
      <c r="H413" s="630"/>
    </row>
    <row r="414" spans="1:8" customFormat="1">
      <c r="A414" s="642"/>
      <c r="B414" s="626"/>
      <c r="C414" s="627"/>
      <c r="D414" s="627"/>
      <c r="E414" s="628"/>
      <c r="F414" s="113"/>
      <c r="G414" s="629"/>
      <c r="H414" s="630"/>
    </row>
    <row r="415" spans="1:8" customFormat="1">
      <c r="A415" s="642"/>
      <c r="B415" s="626"/>
      <c r="C415" s="627"/>
      <c r="D415" s="627"/>
      <c r="E415" s="628"/>
      <c r="F415" s="113"/>
      <c r="G415" s="629"/>
      <c r="H415" s="630"/>
    </row>
    <row r="416" spans="1:8" customFormat="1">
      <c r="A416" s="643"/>
      <c r="B416" s="627"/>
      <c r="C416" s="627"/>
      <c r="D416" s="627"/>
      <c r="E416" s="628"/>
      <c r="F416" s="113"/>
      <c r="G416" s="629"/>
      <c r="H416" s="630"/>
    </row>
    <row r="417" spans="1:8" customFormat="1">
      <c r="A417" s="643"/>
      <c r="B417" s="632"/>
      <c r="C417" s="627"/>
      <c r="D417" s="627"/>
      <c r="E417" s="628"/>
      <c r="F417" s="113"/>
      <c r="G417" s="629"/>
      <c r="H417" s="630"/>
    </row>
    <row r="418" spans="1:8" customFormat="1">
      <c r="A418" s="642"/>
      <c r="B418" s="626"/>
      <c r="C418" s="627"/>
      <c r="D418" s="627"/>
      <c r="E418" s="628"/>
      <c r="F418" s="113"/>
      <c r="G418" s="629"/>
      <c r="H418" s="630"/>
    </row>
    <row r="419" spans="1:8" customFormat="1">
      <c r="A419" s="642"/>
      <c r="B419" s="626"/>
      <c r="C419" s="627"/>
      <c r="D419" s="627"/>
      <c r="E419" s="628"/>
      <c r="F419" s="113"/>
      <c r="G419" s="629"/>
      <c r="H419" s="630"/>
    </row>
    <row r="420" spans="1:8" customFormat="1">
      <c r="A420" s="631"/>
      <c r="B420" s="626"/>
      <c r="C420" s="627"/>
      <c r="D420" s="627"/>
      <c r="E420" s="628"/>
      <c r="F420" s="115"/>
      <c r="G420" s="629"/>
      <c r="H420" s="630"/>
    </row>
    <row r="421" spans="1:8" customFormat="1">
      <c r="A421" s="636"/>
      <c r="B421" s="626"/>
      <c r="C421" s="637"/>
      <c r="D421" s="637"/>
      <c r="E421" s="638"/>
      <c r="F421" s="115"/>
      <c r="G421" s="639"/>
      <c r="H421" s="640"/>
    </row>
    <row r="422" spans="1:8" customFormat="1" ht="13" thickBot="1">
      <c r="A422" s="321"/>
      <c r="B422" s="469"/>
      <c r="C422" s="469"/>
      <c r="D422" s="469"/>
      <c r="E422" s="469"/>
      <c r="F422" s="551">
        <f>SUM(F410:F421)</f>
        <v>0</v>
      </c>
      <c r="G422" s="469"/>
      <c r="H422" s="469"/>
    </row>
    <row r="423" spans="1:8" customFormat="1" ht="13" thickTop="1">
      <c r="A423" s="514"/>
      <c r="B423" s="514"/>
      <c r="C423" s="514"/>
      <c r="D423" s="514"/>
      <c r="E423" s="514"/>
      <c r="F423" s="514"/>
      <c r="G423" s="514"/>
      <c r="H423" s="515"/>
    </row>
    <row r="424" spans="1:8" customFormat="1" ht="15.5">
      <c r="A424" s="987" t="s">
        <v>512</v>
      </c>
      <c r="B424" s="987"/>
      <c r="C424" s="987"/>
      <c r="D424" s="987"/>
      <c r="E424" s="987"/>
      <c r="F424" s="987"/>
      <c r="G424" s="987"/>
      <c r="H424" s="987"/>
    </row>
    <row r="425" spans="1:8" customFormat="1" ht="13">
      <c r="A425" s="988" t="s">
        <v>513</v>
      </c>
      <c r="B425" s="988"/>
      <c r="C425" s="988"/>
      <c r="D425" s="988"/>
      <c r="E425" s="988"/>
      <c r="F425" s="988"/>
      <c r="G425" s="988"/>
      <c r="H425" s="988"/>
    </row>
    <row r="426" spans="1:8" customFormat="1" ht="13">
      <c r="A426" s="988" t="s">
        <v>514</v>
      </c>
      <c r="B426" s="988"/>
      <c r="C426" s="988"/>
      <c r="D426" s="988"/>
      <c r="E426" s="988"/>
      <c r="F426" s="988"/>
      <c r="G426" s="988"/>
      <c r="H426" s="988"/>
    </row>
    <row r="427" spans="1:8" customFormat="1" ht="13">
      <c r="A427" s="595"/>
      <c r="B427" s="595"/>
      <c r="C427" s="595"/>
      <c r="D427" s="595"/>
      <c r="E427" s="595"/>
      <c r="F427" s="595"/>
      <c r="G427" s="595"/>
      <c r="H427" s="595"/>
    </row>
    <row r="428" spans="1:8" customFormat="1" ht="13">
      <c r="A428" s="595"/>
      <c r="B428" s="595"/>
      <c r="C428" s="595"/>
      <c r="D428" s="595"/>
      <c r="E428" s="595"/>
      <c r="F428" s="595"/>
      <c r="G428" s="595"/>
      <c r="H428" s="595"/>
    </row>
    <row r="429" spans="1:8" customFormat="1" ht="13">
      <c r="A429" s="595"/>
      <c r="B429" s="595"/>
      <c r="C429" s="595"/>
      <c r="D429" s="595"/>
      <c r="E429" s="595"/>
      <c r="F429" s="595"/>
      <c r="G429" s="595"/>
      <c r="H429" s="595"/>
    </row>
    <row r="430" spans="1:8" customFormat="1" ht="13.5" customHeight="1">
      <c r="A430" s="595"/>
      <c r="B430" s="595"/>
      <c r="C430" s="595"/>
      <c r="D430" s="595"/>
      <c r="E430" s="595"/>
      <c r="F430" s="595"/>
      <c r="G430" s="595"/>
      <c r="H430" s="595"/>
    </row>
    <row r="431" spans="1:8" customFormat="1" ht="13.5" customHeight="1">
      <c r="A431" s="595" t="s">
        <v>515</v>
      </c>
      <c r="B431" s="595"/>
      <c r="C431" s="595"/>
      <c r="D431" s="595"/>
      <c r="E431" s="595"/>
      <c r="F431" s="595"/>
      <c r="G431" s="595"/>
      <c r="H431" s="595"/>
    </row>
    <row r="432" spans="1:8" customFormat="1" ht="13">
      <c r="A432" s="595"/>
      <c r="B432" s="595"/>
      <c r="C432" s="595"/>
      <c r="D432" s="595"/>
      <c r="E432" s="595"/>
      <c r="F432" s="595"/>
      <c r="G432" s="986"/>
      <c r="H432" s="986"/>
    </row>
    <row r="433" spans="1:8" customFormat="1" ht="13">
      <c r="A433" s="597" t="s">
        <v>516</v>
      </c>
      <c r="B433" s="597"/>
      <c r="C433" s="597"/>
      <c r="D433" s="597"/>
      <c r="E433" s="597"/>
      <c r="F433" s="597"/>
      <c r="G433" s="597"/>
      <c r="H433" s="598" t="s">
        <v>249</v>
      </c>
    </row>
    <row r="434" spans="1:8" customFormat="1" ht="13">
      <c r="A434" s="693"/>
      <c r="B434" s="693"/>
      <c r="C434" s="693"/>
      <c r="D434" s="693"/>
      <c r="E434" s="693"/>
      <c r="F434" s="693"/>
      <c r="G434" s="693"/>
      <c r="H434" s="693"/>
    </row>
    <row r="435" spans="1:8" customFormat="1" ht="13">
      <c r="A435" s="597" t="s">
        <v>517</v>
      </c>
      <c r="B435" s="597"/>
      <c r="C435" s="597"/>
      <c r="D435" s="597"/>
      <c r="E435" s="597"/>
      <c r="F435" s="597"/>
      <c r="G435" s="599"/>
      <c r="H435" s="597"/>
    </row>
    <row r="436" spans="1:8" customFormat="1" ht="13">
      <c r="A436" s="596"/>
      <c r="B436" s="596"/>
      <c r="C436" s="596"/>
      <c r="D436" s="596"/>
      <c r="E436" s="596"/>
      <c r="F436" s="596"/>
      <c r="G436" s="596"/>
      <c r="H436" s="596"/>
    </row>
    <row r="437" spans="1:8" customFormat="1" ht="13">
      <c r="A437" s="644" t="s">
        <v>518</v>
      </c>
      <c r="B437" s="596"/>
      <c r="C437" s="596"/>
      <c r="D437" s="596"/>
      <c r="E437" s="596"/>
      <c r="F437" s="596"/>
      <c r="G437" s="596"/>
      <c r="H437" s="596"/>
    </row>
    <row r="438" spans="1:8" customFormat="1" ht="13">
      <c r="A438" s="596"/>
      <c r="B438" s="596"/>
      <c r="C438" s="596"/>
      <c r="D438" s="596"/>
      <c r="E438" s="596"/>
      <c r="F438" s="596"/>
      <c r="G438" s="596"/>
      <c r="H438" s="596"/>
    </row>
    <row r="439" spans="1:8" customFormat="1" ht="13">
      <c r="A439" s="596"/>
      <c r="B439" s="596"/>
      <c r="C439" s="596"/>
      <c r="D439" s="596"/>
      <c r="E439" s="596"/>
      <c r="F439" s="596"/>
      <c r="G439" s="596"/>
      <c r="H439" s="596"/>
    </row>
    <row r="440" spans="1:8" customFormat="1" ht="13">
      <c r="A440" s="597" t="s">
        <v>519</v>
      </c>
      <c r="B440" s="597"/>
      <c r="C440" s="597"/>
      <c r="D440" s="597"/>
      <c r="E440" s="597"/>
      <c r="F440" s="597"/>
      <c r="G440" s="597"/>
      <c r="H440" s="598" t="s">
        <v>249</v>
      </c>
    </row>
    <row r="441" spans="1:8" customFormat="1" ht="13">
      <c r="A441" s="847" t="s">
        <v>77</v>
      </c>
      <c r="B441" s="369"/>
      <c r="C441" s="369"/>
      <c r="D441" s="369"/>
      <c r="E441" s="369"/>
      <c r="F441" s="369"/>
      <c r="G441" s="369"/>
      <c r="H441" s="147"/>
    </row>
    <row r="442" spans="1:8" customFormat="1" ht="13">
      <c r="A442" s="121" t="s">
        <v>495</v>
      </c>
      <c r="B442" s="148"/>
      <c r="C442" s="148"/>
      <c r="D442" s="148"/>
      <c r="E442" s="148"/>
      <c r="F442" s="148"/>
      <c r="G442" s="148"/>
      <c r="H442" s="147"/>
    </row>
    <row r="443" spans="1:8" customFormat="1" ht="13">
      <c r="A443" s="148"/>
      <c r="B443" s="148"/>
      <c r="C443" s="148"/>
      <c r="D443" s="148"/>
      <c r="E443" s="148"/>
      <c r="F443" s="148"/>
      <c r="G443" s="148"/>
      <c r="H443" s="52"/>
    </row>
    <row r="444" spans="1:8" customFormat="1" ht="13">
      <c r="A444" s="132" t="s">
        <v>262</v>
      </c>
      <c r="B444" s="827">
        <f>+'Sch II OE FINAL'!F444</f>
        <v>0</v>
      </c>
      <c r="C444" s="828" t="s">
        <v>264</v>
      </c>
      <c r="D444" s="812">
        <f>+'Sch II OE FINAL'!F445</f>
        <v>0</v>
      </c>
      <c r="E444" s="466" t="s">
        <v>265</v>
      </c>
      <c r="F444" s="974">
        <f>+'Sch II OE FINAL'!L445</f>
        <v>0</v>
      </c>
      <c r="G444" s="975"/>
      <c r="H444" s="621"/>
    </row>
    <row r="445" spans="1:8" customFormat="1" ht="13">
      <c r="A445" s="132" t="s">
        <v>496</v>
      </c>
      <c r="B445" s="809">
        <f>+'Sch II OE FINAL'!H448</f>
        <v>0</v>
      </c>
      <c r="C445" s="829" t="s">
        <v>497</v>
      </c>
      <c r="D445" s="809">
        <f>+'Sch II OE FINAL'!H449</f>
        <v>0</v>
      </c>
      <c r="E445" s="465" t="s">
        <v>498</v>
      </c>
      <c r="F445" s="976">
        <f>+'SUD Units &amp; Cost Center Data'!G446</f>
        <v>0</v>
      </c>
      <c r="G445" s="976"/>
      <c r="H445" s="621"/>
    </row>
    <row r="446" spans="1:8" customFormat="1" ht="13">
      <c r="A446" s="620" t="s">
        <v>263</v>
      </c>
      <c r="B446" s="810">
        <f>+'Sch II OE FINAL'!L444</f>
        <v>0</v>
      </c>
      <c r="C446" s="828" t="s">
        <v>499</v>
      </c>
      <c r="D446" s="811">
        <f>+AAR!E451</f>
        <v>0</v>
      </c>
      <c r="E446" s="467" t="s">
        <v>335</v>
      </c>
      <c r="F446" s="975">
        <f>+'SUD Units &amp; Cost Center Data'!K446</f>
        <v>0</v>
      </c>
      <c r="G446" s="975"/>
      <c r="H446" s="621"/>
    </row>
    <row r="447" spans="1:8" customFormat="1" ht="13">
      <c r="A447" s="620"/>
      <c r="B447" s="430"/>
      <c r="C447" s="430"/>
      <c r="D447" s="430"/>
      <c r="E447" s="430"/>
      <c r="F447" s="430"/>
      <c r="G447" s="430"/>
      <c r="H447" s="1"/>
    </row>
    <row r="448" spans="1:8" customFormat="1" ht="3.75" customHeight="1" thickBot="1">
      <c r="A448" s="132"/>
      <c r="B448" s="983"/>
      <c r="C448" s="983"/>
      <c r="D448" s="983"/>
      <c r="E448" s="983"/>
      <c r="F448" s="983"/>
      <c r="G448" s="983"/>
      <c r="H448" s="983"/>
    </row>
    <row r="449" spans="1:8" customFormat="1" ht="13" hidden="1" thickBot="1">
      <c r="A449" s="1"/>
      <c r="B449" s="983"/>
      <c r="C449" s="983"/>
      <c r="D449" s="983"/>
      <c r="E449" s="983"/>
      <c r="F449" s="983"/>
      <c r="G449" s="983"/>
      <c r="H449" s="983"/>
    </row>
    <row r="450" spans="1:8" customFormat="1" ht="13.5" hidden="1" thickBot="1">
      <c r="A450" s="468"/>
      <c r="B450" s="1"/>
      <c r="C450" s="1"/>
      <c r="D450" s="1"/>
      <c r="E450" s="1"/>
      <c r="F450" s="1"/>
      <c r="G450" s="1"/>
      <c r="H450" s="1"/>
    </row>
    <row r="451" spans="1:8" customFormat="1" ht="13" thickTop="1">
      <c r="A451" s="984" t="s">
        <v>500</v>
      </c>
      <c r="B451" s="985"/>
      <c r="C451" s="985"/>
      <c r="D451" s="985"/>
      <c r="E451" s="985"/>
      <c r="F451" s="981" t="s">
        <v>520</v>
      </c>
      <c r="G451" s="977" t="s">
        <v>502</v>
      </c>
      <c r="H451" s="978"/>
    </row>
    <row r="452" spans="1:8" customFormat="1">
      <c r="A452" s="464" t="s">
        <v>503</v>
      </c>
      <c r="B452" s="463" t="s">
        <v>504</v>
      </c>
      <c r="C452" s="463" t="s">
        <v>505</v>
      </c>
      <c r="D452" s="463" t="s">
        <v>506</v>
      </c>
      <c r="E452" s="622" t="s">
        <v>507</v>
      </c>
      <c r="F452" s="982"/>
      <c r="G452" s="623" t="s">
        <v>508</v>
      </c>
      <c r="H452" s="624" t="s">
        <v>509</v>
      </c>
    </row>
    <row r="453" spans="1:8" customFormat="1">
      <c r="A453" s="625"/>
      <c r="B453" s="626"/>
      <c r="C453" s="627"/>
      <c r="D453" s="627"/>
      <c r="E453" s="628"/>
      <c r="F453" s="113"/>
      <c r="G453" s="629"/>
      <c r="H453" s="630"/>
    </row>
    <row r="454" spans="1:8" customFormat="1">
      <c r="A454" s="631"/>
      <c r="B454" s="626"/>
      <c r="C454" s="627"/>
      <c r="D454" s="627"/>
      <c r="E454" s="628"/>
      <c r="F454" s="115"/>
      <c r="G454" s="629"/>
      <c r="H454" s="630"/>
    </row>
    <row r="455" spans="1:8" customFormat="1">
      <c r="A455" s="631"/>
      <c r="B455" s="626"/>
      <c r="C455" s="627"/>
      <c r="D455" s="627"/>
      <c r="E455" s="628"/>
      <c r="F455" s="115"/>
      <c r="G455" s="629"/>
      <c r="H455" s="630"/>
    </row>
    <row r="456" spans="1:8" customFormat="1">
      <c r="A456" s="631"/>
      <c r="B456" s="626"/>
      <c r="C456" s="627"/>
      <c r="D456" s="627"/>
      <c r="E456" s="628"/>
      <c r="F456" s="115"/>
      <c r="G456" s="629"/>
      <c r="H456" s="630"/>
    </row>
    <row r="457" spans="1:8" customFormat="1">
      <c r="A457" s="631"/>
      <c r="B457" s="626"/>
      <c r="C457" s="627"/>
      <c r="D457" s="627"/>
      <c r="E457" s="628"/>
      <c r="F457" s="115"/>
      <c r="G457" s="629"/>
      <c r="H457" s="630"/>
    </row>
    <row r="458" spans="1:8" customFormat="1">
      <c r="A458" s="631"/>
      <c r="B458" s="626"/>
      <c r="C458" s="632"/>
      <c r="D458" s="632"/>
      <c r="E458" s="633"/>
      <c r="F458" s="115"/>
      <c r="G458" s="634"/>
      <c r="H458" s="635"/>
    </row>
    <row r="459" spans="1:8" customFormat="1">
      <c r="A459" s="631"/>
      <c r="B459" s="626"/>
      <c r="C459" s="632"/>
      <c r="D459" s="632"/>
      <c r="E459" s="633"/>
      <c r="F459" s="115"/>
      <c r="G459" s="634"/>
      <c r="H459" s="635"/>
    </row>
    <row r="460" spans="1:8" customFormat="1">
      <c r="A460" s="631"/>
      <c r="B460" s="626"/>
      <c r="C460" s="627"/>
      <c r="D460" s="627"/>
      <c r="E460" s="628"/>
      <c r="F460" s="115"/>
      <c r="G460" s="629"/>
      <c r="H460" s="630"/>
    </row>
    <row r="461" spans="1:8" customFormat="1">
      <c r="A461" s="636"/>
      <c r="B461" s="626"/>
      <c r="C461" s="637"/>
      <c r="D461" s="637"/>
      <c r="E461" s="638"/>
      <c r="F461" s="115"/>
      <c r="G461" s="639"/>
      <c r="H461" s="640"/>
    </row>
    <row r="462" spans="1:8" customFormat="1" ht="13" thickBot="1">
      <c r="A462" s="321"/>
      <c r="B462" s="469"/>
      <c r="C462" s="469"/>
      <c r="D462" s="469"/>
      <c r="E462" s="469"/>
      <c r="F462" s="551"/>
      <c r="G462" s="469"/>
      <c r="H462" s="469"/>
    </row>
    <row r="463" spans="1:8" customFormat="1" ht="13" thickTop="1">
      <c r="A463" s="984" t="s">
        <v>510</v>
      </c>
      <c r="B463" s="985"/>
      <c r="C463" s="985"/>
      <c r="D463" s="985"/>
      <c r="E463" s="985"/>
      <c r="F463" s="981" t="s">
        <v>520</v>
      </c>
      <c r="G463" s="977" t="s">
        <v>502</v>
      </c>
      <c r="H463" s="978"/>
    </row>
    <row r="464" spans="1:8" customFormat="1" ht="25.5" customHeight="1">
      <c r="A464" s="464" t="s">
        <v>503</v>
      </c>
      <c r="B464" s="463" t="s">
        <v>504</v>
      </c>
      <c r="C464" s="463" t="s">
        <v>505</v>
      </c>
      <c r="D464" s="463" t="s">
        <v>506</v>
      </c>
      <c r="E464" s="622" t="s">
        <v>507</v>
      </c>
      <c r="F464" s="982"/>
      <c r="G464" s="623" t="s">
        <v>508</v>
      </c>
      <c r="H464" s="624" t="s">
        <v>509</v>
      </c>
    </row>
    <row r="465" spans="1:8" customFormat="1">
      <c r="A465" s="625"/>
      <c r="B465" s="641"/>
      <c r="C465" s="627"/>
      <c r="D465" s="627"/>
      <c r="E465" s="628"/>
      <c r="F465" s="113"/>
      <c r="G465" s="629"/>
      <c r="H465" s="630"/>
    </row>
    <row r="466" spans="1:8" customFormat="1">
      <c r="A466" s="642"/>
      <c r="B466" s="626"/>
      <c r="C466" s="627"/>
      <c r="D466" s="627"/>
      <c r="E466" s="628"/>
      <c r="F466" s="113"/>
      <c r="G466" s="629"/>
      <c r="H466" s="630"/>
    </row>
    <row r="467" spans="1:8" customFormat="1">
      <c r="A467" s="642"/>
      <c r="B467" s="626"/>
      <c r="C467" s="627"/>
      <c r="D467" s="627"/>
      <c r="E467" s="628"/>
      <c r="F467" s="113"/>
      <c r="G467" s="629"/>
      <c r="H467" s="630"/>
    </row>
    <row r="468" spans="1:8" customFormat="1">
      <c r="A468" s="642"/>
      <c r="B468" s="626"/>
      <c r="C468" s="627"/>
      <c r="D468" s="627"/>
      <c r="E468" s="628"/>
      <c r="F468" s="113"/>
      <c r="G468" s="629"/>
      <c r="H468" s="630"/>
    </row>
    <row r="469" spans="1:8" customFormat="1">
      <c r="A469" s="642"/>
      <c r="B469" s="626"/>
      <c r="C469" s="627"/>
      <c r="D469" s="627"/>
      <c r="E469" s="628"/>
      <c r="F469" s="113"/>
      <c r="G469" s="629"/>
      <c r="H469" s="630"/>
    </row>
    <row r="470" spans="1:8" customFormat="1">
      <c r="A470" s="642"/>
      <c r="B470" s="626"/>
      <c r="C470" s="627"/>
      <c r="D470" s="627"/>
      <c r="E470" s="628"/>
      <c r="F470" s="113"/>
      <c r="G470" s="629"/>
      <c r="H470" s="630"/>
    </row>
    <row r="471" spans="1:8" customFormat="1">
      <c r="A471" s="643"/>
      <c r="B471" s="627"/>
      <c r="C471" s="627"/>
      <c r="D471" s="627"/>
      <c r="E471" s="628"/>
      <c r="F471" s="113"/>
      <c r="G471" s="629"/>
      <c r="H471" s="630"/>
    </row>
    <row r="472" spans="1:8" customFormat="1">
      <c r="A472" s="643"/>
      <c r="B472" s="632"/>
      <c r="C472" s="627"/>
      <c r="D472" s="627"/>
      <c r="E472" s="628"/>
      <c r="F472" s="113"/>
      <c r="G472" s="629"/>
      <c r="H472" s="630"/>
    </row>
    <row r="473" spans="1:8" customFormat="1">
      <c r="A473" s="642"/>
      <c r="B473" s="626"/>
      <c r="C473" s="627"/>
      <c r="D473" s="627"/>
      <c r="E473" s="628"/>
      <c r="F473" s="113"/>
      <c r="G473" s="629"/>
      <c r="H473" s="630"/>
    </row>
    <row r="474" spans="1:8" customFormat="1">
      <c r="A474" s="642"/>
      <c r="B474" s="626"/>
      <c r="C474" s="627"/>
      <c r="D474" s="627"/>
      <c r="E474" s="628"/>
      <c r="F474" s="113"/>
      <c r="G474" s="629"/>
      <c r="H474" s="630"/>
    </row>
    <row r="475" spans="1:8" customFormat="1">
      <c r="A475" s="631"/>
      <c r="B475" s="626"/>
      <c r="C475" s="627"/>
      <c r="D475" s="627"/>
      <c r="E475" s="628"/>
      <c r="F475" s="115"/>
      <c r="G475" s="629"/>
      <c r="H475" s="630"/>
    </row>
    <row r="476" spans="1:8" customFormat="1">
      <c r="A476" s="636"/>
      <c r="B476" s="626"/>
      <c r="C476" s="637"/>
      <c r="D476" s="637"/>
      <c r="E476" s="638"/>
      <c r="F476" s="115"/>
      <c r="G476" s="639"/>
      <c r="H476" s="640"/>
    </row>
    <row r="477" spans="1:8" customFormat="1" ht="13" thickBot="1">
      <c r="A477" s="321"/>
      <c r="B477" s="469"/>
      <c r="C477" s="469"/>
      <c r="D477" s="469"/>
      <c r="E477" s="469"/>
      <c r="F477" s="551">
        <f>SUM(F465:F476)</f>
        <v>0</v>
      </c>
      <c r="G477" s="469"/>
      <c r="H477" s="469"/>
    </row>
    <row r="478" spans="1:8" customFormat="1" ht="13" thickTop="1">
      <c r="A478" s="514"/>
      <c r="B478" s="514"/>
      <c r="C478" s="514"/>
      <c r="D478" s="514"/>
      <c r="E478" s="514"/>
      <c r="F478" s="514"/>
      <c r="G478" s="514"/>
      <c r="H478" s="515"/>
    </row>
    <row r="479" spans="1:8" customFormat="1" ht="15.5">
      <c r="A479" s="987" t="s">
        <v>512</v>
      </c>
      <c r="B479" s="987"/>
      <c r="C479" s="987"/>
      <c r="D479" s="987"/>
      <c r="E479" s="987"/>
      <c r="F479" s="987"/>
      <c r="G479" s="987"/>
      <c r="H479" s="987"/>
    </row>
    <row r="480" spans="1:8" customFormat="1" ht="13">
      <c r="A480" s="988" t="s">
        <v>513</v>
      </c>
      <c r="B480" s="988"/>
      <c r="C480" s="988"/>
      <c r="D480" s="988"/>
      <c r="E480" s="988"/>
      <c r="F480" s="988"/>
      <c r="G480" s="988"/>
      <c r="H480" s="988"/>
    </row>
    <row r="481" spans="1:8" customFormat="1" ht="13">
      <c r="A481" s="988" t="s">
        <v>514</v>
      </c>
      <c r="B481" s="988"/>
      <c r="C481" s="988"/>
      <c r="D481" s="988"/>
      <c r="E481" s="988"/>
      <c r="F481" s="988"/>
      <c r="G481" s="988"/>
      <c r="H481" s="988"/>
    </row>
    <row r="482" spans="1:8" customFormat="1" ht="13">
      <c r="A482" s="595"/>
      <c r="B482" s="595"/>
      <c r="C482" s="595"/>
      <c r="D482" s="595"/>
      <c r="E482" s="595"/>
      <c r="F482" s="595"/>
      <c r="G482" s="595"/>
      <c r="H482" s="595"/>
    </row>
    <row r="483" spans="1:8" customFormat="1" ht="13">
      <c r="A483" s="595"/>
      <c r="B483" s="595"/>
      <c r="C483" s="595"/>
      <c r="D483" s="595"/>
      <c r="E483" s="595"/>
      <c r="F483" s="595"/>
      <c r="G483" s="595"/>
      <c r="H483" s="595"/>
    </row>
    <row r="484" spans="1:8" customFormat="1" ht="13">
      <c r="A484" s="595"/>
      <c r="B484" s="595"/>
      <c r="C484" s="595"/>
      <c r="D484" s="595"/>
      <c r="E484" s="595"/>
      <c r="F484" s="595"/>
      <c r="G484" s="595"/>
      <c r="H484" s="595"/>
    </row>
    <row r="485" spans="1:8" customFormat="1" ht="13.5" customHeight="1">
      <c r="A485" s="595"/>
      <c r="B485" s="595"/>
      <c r="C485" s="595"/>
      <c r="D485" s="595"/>
      <c r="E485" s="595"/>
      <c r="F485" s="595"/>
      <c r="G485" s="595"/>
      <c r="H485" s="595"/>
    </row>
    <row r="486" spans="1:8" customFormat="1" ht="13.5" customHeight="1">
      <c r="A486" s="595" t="s">
        <v>515</v>
      </c>
      <c r="B486" s="595"/>
      <c r="C486" s="595"/>
      <c r="D486" s="595"/>
      <c r="E486" s="595"/>
      <c r="F486" s="595"/>
      <c r="G486" s="595"/>
      <c r="H486" s="595"/>
    </row>
    <row r="487" spans="1:8" customFormat="1" ht="13">
      <c r="A487" s="595"/>
      <c r="B487" s="595"/>
      <c r="C487" s="595"/>
      <c r="D487" s="595"/>
      <c r="E487" s="595"/>
      <c r="F487" s="595"/>
      <c r="G487" s="986"/>
      <c r="H487" s="986"/>
    </row>
    <row r="488" spans="1:8" customFormat="1" ht="13">
      <c r="A488" s="597" t="s">
        <v>516</v>
      </c>
      <c r="B488" s="597"/>
      <c r="C488" s="597"/>
      <c r="D488" s="597"/>
      <c r="E488" s="597"/>
      <c r="F488" s="597"/>
      <c r="G488" s="597"/>
      <c r="H488" s="598" t="s">
        <v>249</v>
      </c>
    </row>
    <row r="489" spans="1:8" customFormat="1" ht="13">
      <c r="A489" s="693"/>
      <c r="B489" s="693"/>
      <c r="C489" s="693"/>
      <c r="D489" s="693"/>
      <c r="E489" s="693"/>
      <c r="F489" s="693"/>
      <c r="G489" s="693"/>
      <c r="H489" s="693"/>
    </row>
    <row r="490" spans="1:8" customFormat="1" ht="13">
      <c r="A490" s="597" t="s">
        <v>517</v>
      </c>
      <c r="B490" s="597"/>
      <c r="C490" s="597"/>
      <c r="D490" s="597"/>
      <c r="E490" s="597"/>
      <c r="F490" s="597"/>
      <c r="G490" s="599"/>
      <c r="H490" s="597"/>
    </row>
    <row r="491" spans="1:8" customFormat="1" ht="13">
      <c r="A491" s="596"/>
      <c r="B491" s="596"/>
      <c r="C491" s="596"/>
      <c r="D491" s="596"/>
      <c r="E491" s="596"/>
      <c r="F491" s="596"/>
      <c r="G491" s="596"/>
      <c r="H491" s="596"/>
    </row>
    <row r="492" spans="1:8" customFormat="1" ht="13">
      <c r="A492" s="644" t="s">
        <v>518</v>
      </c>
      <c r="B492" s="596"/>
      <c r="C492" s="596"/>
      <c r="D492" s="596"/>
      <c r="E492" s="596"/>
      <c r="F492" s="596"/>
      <c r="G492" s="596"/>
      <c r="H492" s="596"/>
    </row>
    <row r="493" spans="1:8" customFormat="1" ht="13">
      <c r="A493" s="596"/>
      <c r="B493" s="596"/>
      <c r="C493" s="596"/>
      <c r="D493" s="596"/>
      <c r="E493" s="596"/>
      <c r="F493" s="596"/>
      <c r="G493" s="596"/>
      <c r="H493" s="596"/>
    </row>
    <row r="494" spans="1:8" customFormat="1" ht="13">
      <c r="A494" s="596"/>
      <c r="B494" s="596"/>
      <c r="C494" s="596"/>
      <c r="D494" s="596"/>
      <c r="E494" s="596"/>
      <c r="F494" s="596"/>
      <c r="G494" s="596"/>
      <c r="H494" s="596"/>
    </row>
    <row r="495" spans="1:8" customFormat="1" ht="13">
      <c r="A495" s="597" t="s">
        <v>519</v>
      </c>
      <c r="B495" s="597"/>
      <c r="C495" s="597"/>
      <c r="D495" s="597"/>
      <c r="E495" s="597"/>
      <c r="F495" s="597"/>
      <c r="G495" s="597"/>
      <c r="H495" s="598" t="s">
        <v>249</v>
      </c>
    </row>
    <row r="496" spans="1:8" customFormat="1" ht="13">
      <c r="A496" s="847" t="s">
        <v>77</v>
      </c>
      <c r="B496" s="369"/>
      <c r="C496" s="369"/>
      <c r="D496" s="369"/>
      <c r="E496" s="369"/>
      <c r="F496" s="369"/>
      <c r="G496" s="369"/>
      <c r="H496" s="147"/>
    </row>
    <row r="497" spans="1:8" customFormat="1" ht="13">
      <c r="A497" s="121" t="s">
        <v>495</v>
      </c>
      <c r="B497" s="148"/>
      <c r="C497" s="148"/>
      <c r="D497" s="148"/>
      <c r="E497" s="148"/>
      <c r="F497" s="148"/>
      <c r="G497" s="148"/>
      <c r="H497" s="147"/>
    </row>
    <row r="498" spans="1:8" customFormat="1" ht="13">
      <c r="A498" s="148"/>
      <c r="B498" s="148"/>
      <c r="C498" s="148"/>
      <c r="D498" s="148"/>
      <c r="E498" s="148"/>
      <c r="F498" s="148"/>
      <c r="G498" s="148"/>
      <c r="H498" s="52"/>
    </row>
    <row r="499" spans="1:8" customFormat="1" ht="13">
      <c r="A499" s="132" t="s">
        <v>262</v>
      </c>
      <c r="B499" s="827">
        <f>+'Sch II OE FINAL'!F499</f>
        <v>0</v>
      </c>
      <c r="C499" s="828" t="s">
        <v>264</v>
      </c>
      <c r="D499" s="812">
        <f>+'Sch II OE FINAL'!F500</f>
        <v>0</v>
      </c>
      <c r="E499" s="466" t="s">
        <v>265</v>
      </c>
      <c r="F499" s="974">
        <f>+'Sch II OE FINAL'!L500</f>
        <v>0</v>
      </c>
      <c r="G499" s="975"/>
      <c r="H499" s="621"/>
    </row>
    <row r="500" spans="1:8" customFormat="1" ht="13">
      <c r="A500" s="132" t="s">
        <v>496</v>
      </c>
      <c r="B500" s="809">
        <f>+'Sch II OE FINAL'!H503</f>
        <v>0</v>
      </c>
      <c r="C500" s="829" t="s">
        <v>497</v>
      </c>
      <c r="D500" s="809">
        <f>+'Sch II OE FINAL'!H504</f>
        <v>0</v>
      </c>
      <c r="E500" s="465" t="s">
        <v>498</v>
      </c>
      <c r="F500" s="976">
        <f>+'SUD Units &amp; Cost Center Data'!G501</f>
        <v>0</v>
      </c>
      <c r="G500" s="976"/>
      <c r="H500" s="621"/>
    </row>
    <row r="501" spans="1:8" customFormat="1" ht="13">
      <c r="A501" s="620" t="s">
        <v>263</v>
      </c>
      <c r="B501" s="810">
        <f>+'Sch II OE FINAL'!L499</f>
        <v>0</v>
      </c>
      <c r="C501" s="828" t="s">
        <v>499</v>
      </c>
      <c r="D501" s="811">
        <f>+AAR!E506</f>
        <v>0</v>
      </c>
      <c r="E501" s="467" t="s">
        <v>335</v>
      </c>
      <c r="F501" s="975">
        <f>+'SUD Units &amp; Cost Center Data'!K501</f>
        <v>0</v>
      </c>
      <c r="G501" s="975"/>
      <c r="H501" s="621"/>
    </row>
    <row r="502" spans="1:8" customFormat="1" ht="13">
      <c r="A502" s="620"/>
      <c r="B502" s="430"/>
      <c r="C502" s="430"/>
      <c r="D502" s="430"/>
      <c r="E502" s="430"/>
      <c r="F502" s="430"/>
      <c r="G502" s="430"/>
      <c r="H502" s="1"/>
    </row>
    <row r="503" spans="1:8" customFormat="1" ht="3.75" customHeight="1" thickBot="1">
      <c r="A503" s="132"/>
      <c r="B503" s="983"/>
      <c r="C503" s="983"/>
      <c r="D503" s="983"/>
      <c r="E503" s="983"/>
      <c r="F503" s="983"/>
      <c r="G503" s="983"/>
      <c r="H503" s="983"/>
    </row>
    <row r="504" spans="1:8" customFormat="1" ht="13" hidden="1" thickBot="1">
      <c r="A504" s="1"/>
      <c r="B504" s="983"/>
      <c r="C504" s="983"/>
      <c r="D504" s="983"/>
      <c r="E504" s="983"/>
      <c r="F504" s="983"/>
      <c r="G504" s="983"/>
      <c r="H504" s="983"/>
    </row>
    <row r="505" spans="1:8" customFormat="1" ht="13.5" hidden="1" thickBot="1">
      <c r="A505" s="468"/>
      <c r="B505" s="1"/>
      <c r="C505" s="1"/>
      <c r="D505" s="1"/>
      <c r="E505" s="1"/>
      <c r="F505" s="1"/>
      <c r="G505" s="1"/>
      <c r="H505" s="1"/>
    </row>
    <row r="506" spans="1:8" customFormat="1" ht="13" thickTop="1">
      <c r="A506" s="984" t="s">
        <v>500</v>
      </c>
      <c r="B506" s="985"/>
      <c r="C506" s="985"/>
      <c r="D506" s="985"/>
      <c r="E506" s="985"/>
      <c r="F506" s="981" t="s">
        <v>520</v>
      </c>
      <c r="G506" s="977" t="s">
        <v>502</v>
      </c>
      <c r="H506" s="978"/>
    </row>
    <row r="507" spans="1:8" customFormat="1">
      <c r="A507" s="464" t="s">
        <v>503</v>
      </c>
      <c r="B507" s="463" t="s">
        <v>504</v>
      </c>
      <c r="C507" s="463" t="s">
        <v>505</v>
      </c>
      <c r="D507" s="463" t="s">
        <v>506</v>
      </c>
      <c r="E507" s="622" t="s">
        <v>507</v>
      </c>
      <c r="F507" s="982"/>
      <c r="G507" s="623" t="s">
        <v>508</v>
      </c>
      <c r="H507" s="624" t="s">
        <v>509</v>
      </c>
    </row>
    <row r="508" spans="1:8" customFormat="1">
      <c r="A508" s="625"/>
      <c r="B508" s="626"/>
      <c r="C508" s="627"/>
      <c r="D508" s="627"/>
      <c r="E508" s="628"/>
      <c r="F508" s="113"/>
      <c r="G508" s="629"/>
      <c r="H508" s="630"/>
    </row>
    <row r="509" spans="1:8" customFormat="1">
      <c r="A509" s="631"/>
      <c r="B509" s="626"/>
      <c r="C509" s="627"/>
      <c r="D509" s="627"/>
      <c r="E509" s="628"/>
      <c r="F509" s="115"/>
      <c r="G509" s="629"/>
      <c r="H509" s="630"/>
    </row>
    <row r="510" spans="1:8" customFormat="1">
      <c r="A510" s="631"/>
      <c r="B510" s="626"/>
      <c r="C510" s="627"/>
      <c r="D510" s="627"/>
      <c r="E510" s="628"/>
      <c r="F510" s="115"/>
      <c r="G510" s="629"/>
      <c r="H510" s="630"/>
    </row>
    <row r="511" spans="1:8" customFormat="1">
      <c r="A511" s="631"/>
      <c r="B511" s="626"/>
      <c r="C511" s="627"/>
      <c r="D511" s="627"/>
      <c r="E511" s="628"/>
      <c r="F511" s="115"/>
      <c r="G511" s="629"/>
      <c r="H511" s="630"/>
    </row>
    <row r="512" spans="1:8" customFormat="1">
      <c r="A512" s="631"/>
      <c r="B512" s="626"/>
      <c r="C512" s="627"/>
      <c r="D512" s="627"/>
      <c r="E512" s="628"/>
      <c r="F512" s="115"/>
      <c r="G512" s="629"/>
      <c r="H512" s="630"/>
    </row>
    <row r="513" spans="1:8" customFormat="1">
      <c r="A513" s="631"/>
      <c r="B513" s="626"/>
      <c r="C513" s="632"/>
      <c r="D513" s="632"/>
      <c r="E513" s="633"/>
      <c r="F513" s="115"/>
      <c r="G513" s="634"/>
      <c r="H513" s="635"/>
    </row>
    <row r="514" spans="1:8" customFormat="1">
      <c r="A514" s="631"/>
      <c r="B514" s="626"/>
      <c r="C514" s="632"/>
      <c r="D514" s="632"/>
      <c r="E514" s="633"/>
      <c r="F514" s="115"/>
      <c r="G514" s="634"/>
      <c r="H514" s="635"/>
    </row>
    <row r="515" spans="1:8" customFormat="1">
      <c r="A515" s="631"/>
      <c r="B515" s="626"/>
      <c r="C515" s="627"/>
      <c r="D515" s="627"/>
      <c r="E515" s="628"/>
      <c r="F515" s="115"/>
      <c r="G515" s="629"/>
      <c r="H515" s="630"/>
    </row>
    <row r="516" spans="1:8" customFormat="1">
      <c r="A516" s="636"/>
      <c r="B516" s="626"/>
      <c r="C516" s="637"/>
      <c r="D516" s="637"/>
      <c r="E516" s="638"/>
      <c r="F516" s="115"/>
      <c r="G516" s="639"/>
      <c r="H516" s="640"/>
    </row>
    <row r="517" spans="1:8" customFormat="1" ht="13" thickBot="1">
      <c r="A517" s="321"/>
      <c r="B517" s="469"/>
      <c r="C517" s="469"/>
      <c r="D517" s="469"/>
      <c r="E517" s="469"/>
      <c r="F517" s="551"/>
      <c r="G517" s="469"/>
      <c r="H517" s="469"/>
    </row>
    <row r="518" spans="1:8" customFormat="1" ht="13" thickTop="1">
      <c r="A518" s="984" t="s">
        <v>510</v>
      </c>
      <c r="B518" s="985"/>
      <c r="C518" s="985"/>
      <c r="D518" s="985"/>
      <c r="E518" s="985"/>
      <c r="F518" s="981" t="s">
        <v>520</v>
      </c>
      <c r="G518" s="977" t="s">
        <v>502</v>
      </c>
      <c r="H518" s="978"/>
    </row>
    <row r="519" spans="1:8" customFormat="1" ht="25.5" customHeight="1">
      <c r="A519" s="464" t="s">
        <v>503</v>
      </c>
      <c r="B519" s="463" t="s">
        <v>504</v>
      </c>
      <c r="C519" s="463" t="s">
        <v>505</v>
      </c>
      <c r="D519" s="463" t="s">
        <v>506</v>
      </c>
      <c r="E519" s="622" t="s">
        <v>507</v>
      </c>
      <c r="F519" s="982"/>
      <c r="G519" s="623" t="s">
        <v>508</v>
      </c>
      <c r="H519" s="624" t="s">
        <v>509</v>
      </c>
    </row>
    <row r="520" spans="1:8" customFormat="1">
      <c r="A520" s="625"/>
      <c r="B520" s="641"/>
      <c r="C520" s="627"/>
      <c r="D520" s="627"/>
      <c r="E520" s="628"/>
      <c r="F520" s="113"/>
      <c r="G520" s="629"/>
      <c r="H520" s="630"/>
    </row>
    <row r="521" spans="1:8" customFormat="1">
      <c r="A521" s="642"/>
      <c r="B521" s="626"/>
      <c r="C521" s="627"/>
      <c r="D521" s="627"/>
      <c r="E521" s="628"/>
      <c r="F521" s="113"/>
      <c r="G521" s="629"/>
      <c r="H521" s="630"/>
    </row>
    <row r="522" spans="1:8" customFormat="1">
      <c r="A522" s="642"/>
      <c r="B522" s="626"/>
      <c r="C522" s="627"/>
      <c r="D522" s="627"/>
      <c r="E522" s="628"/>
      <c r="F522" s="113"/>
      <c r="G522" s="629"/>
      <c r="H522" s="630"/>
    </row>
    <row r="523" spans="1:8" customFormat="1">
      <c r="A523" s="642"/>
      <c r="B523" s="626"/>
      <c r="C523" s="627"/>
      <c r="D523" s="627"/>
      <c r="E523" s="628"/>
      <c r="F523" s="113"/>
      <c r="G523" s="629"/>
      <c r="H523" s="630"/>
    </row>
    <row r="524" spans="1:8" customFormat="1">
      <c r="A524" s="642"/>
      <c r="B524" s="626"/>
      <c r="C524" s="627"/>
      <c r="D524" s="627"/>
      <c r="E524" s="628"/>
      <c r="F524" s="113"/>
      <c r="G524" s="629"/>
      <c r="H524" s="630"/>
    </row>
    <row r="525" spans="1:8" customFormat="1">
      <c r="A525" s="642"/>
      <c r="B525" s="626"/>
      <c r="C525" s="627"/>
      <c r="D525" s="627"/>
      <c r="E525" s="628"/>
      <c r="F525" s="113"/>
      <c r="G525" s="629"/>
      <c r="H525" s="630"/>
    </row>
    <row r="526" spans="1:8" customFormat="1">
      <c r="A526" s="643"/>
      <c r="B526" s="627"/>
      <c r="C526" s="627"/>
      <c r="D526" s="627"/>
      <c r="E526" s="628"/>
      <c r="F526" s="113"/>
      <c r="G526" s="629"/>
      <c r="H526" s="630"/>
    </row>
    <row r="527" spans="1:8" customFormat="1">
      <c r="A527" s="643"/>
      <c r="B527" s="632"/>
      <c r="C527" s="627"/>
      <c r="D527" s="627"/>
      <c r="E527" s="628"/>
      <c r="F527" s="113"/>
      <c r="G527" s="629"/>
      <c r="H527" s="630"/>
    </row>
    <row r="528" spans="1:8" customFormat="1">
      <c r="A528" s="642"/>
      <c r="B528" s="626"/>
      <c r="C528" s="627"/>
      <c r="D528" s="627"/>
      <c r="E528" s="628"/>
      <c r="F528" s="113"/>
      <c r="G528" s="629"/>
      <c r="H528" s="630"/>
    </row>
    <row r="529" spans="1:8" customFormat="1">
      <c r="A529" s="642"/>
      <c r="B529" s="626"/>
      <c r="C529" s="627"/>
      <c r="D529" s="627"/>
      <c r="E529" s="628"/>
      <c r="F529" s="113"/>
      <c r="G529" s="629"/>
      <c r="H529" s="630"/>
    </row>
    <row r="530" spans="1:8" customFormat="1">
      <c r="A530" s="631"/>
      <c r="B530" s="626"/>
      <c r="C530" s="627"/>
      <c r="D530" s="627"/>
      <c r="E530" s="628"/>
      <c r="F530" s="115"/>
      <c r="G530" s="629"/>
      <c r="H530" s="630"/>
    </row>
    <row r="531" spans="1:8" customFormat="1">
      <c r="A531" s="636"/>
      <c r="B531" s="626"/>
      <c r="C531" s="637"/>
      <c r="D531" s="637"/>
      <c r="E531" s="638"/>
      <c r="F531" s="115"/>
      <c r="G531" s="639"/>
      <c r="H531" s="640"/>
    </row>
    <row r="532" spans="1:8" customFormat="1" ht="13" thickBot="1">
      <c r="A532" s="321"/>
      <c r="B532" s="469"/>
      <c r="C532" s="469"/>
      <c r="D532" s="469"/>
      <c r="E532" s="469"/>
      <c r="F532" s="551">
        <f>SUM(F520:F531)</f>
        <v>0</v>
      </c>
      <c r="G532" s="469"/>
      <c r="H532" s="469"/>
    </row>
    <row r="533" spans="1:8" customFormat="1" ht="13" thickTop="1">
      <c r="A533" s="514"/>
      <c r="B533" s="514"/>
      <c r="C533" s="514"/>
      <c r="D533" s="514"/>
      <c r="E533" s="514"/>
      <c r="F533" s="514"/>
      <c r="G533" s="514"/>
      <c r="H533" s="515"/>
    </row>
    <row r="534" spans="1:8" customFormat="1" ht="15.5">
      <c r="A534" s="987" t="s">
        <v>512</v>
      </c>
      <c r="B534" s="987"/>
      <c r="C534" s="987"/>
      <c r="D534" s="987"/>
      <c r="E534" s="987"/>
      <c r="F534" s="987"/>
      <c r="G534" s="987"/>
      <c r="H534" s="987"/>
    </row>
    <row r="535" spans="1:8" customFormat="1" ht="13">
      <c r="A535" s="988" t="s">
        <v>513</v>
      </c>
      <c r="B535" s="988"/>
      <c r="C535" s="988"/>
      <c r="D535" s="988"/>
      <c r="E535" s="988"/>
      <c r="F535" s="988"/>
      <c r="G535" s="988"/>
      <c r="H535" s="988"/>
    </row>
    <row r="536" spans="1:8" customFormat="1" ht="13">
      <c r="A536" s="988" t="s">
        <v>514</v>
      </c>
      <c r="B536" s="988"/>
      <c r="C536" s="988"/>
      <c r="D536" s="988"/>
      <c r="E536" s="988"/>
      <c r="F536" s="988"/>
      <c r="G536" s="988"/>
      <c r="H536" s="988"/>
    </row>
    <row r="537" spans="1:8" customFormat="1" ht="13">
      <c r="A537" s="595"/>
      <c r="B537" s="595"/>
      <c r="C537" s="595"/>
      <c r="D537" s="595"/>
      <c r="E537" s="595"/>
      <c r="F537" s="595"/>
      <c r="G537" s="595"/>
      <c r="H537" s="595"/>
    </row>
    <row r="538" spans="1:8" customFormat="1" ht="13">
      <c r="A538" s="595"/>
      <c r="B538" s="595"/>
      <c r="C538" s="595"/>
      <c r="D538" s="595"/>
      <c r="E538" s="595"/>
      <c r="F538" s="595"/>
      <c r="G538" s="595"/>
      <c r="H538" s="595"/>
    </row>
    <row r="539" spans="1:8" customFormat="1" ht="13">
      <c r="A539" s="595"/>
      <c r="B539" s="595"/>
      <c r="C539" s="595"/>
      <c r="D539" s="595"/>
      <c r="E539" s="595"/>
      <c r="F539" s="595"/>
      <c r="G539" s="595"/>
      <c r="H539" s="595"/>
    </row>
    <row r="540" spans="1:8" customFormat="1" ht="13.5" customHeight="1">
      <c r="A540" s="595"/>
      <c r="B540" s="595"/>
      <c r="C540" s="595"/>
      <c r="D540" s="595"/>
      <c r="E540" s="595"/>
      <c r="F540" s="595"/>
      <c r="G540" s="595"/>
      <c r="H540" s="595"/>
    </row>
    <row r="541" spans="1:8" customFormat="1" ht="13.5" customHeight="1">
      <c r="A541" s="595" t="s">
        <v>515</v>
      </c>
      <c r="B541" s="595"/>
      <c r="C541" s="595"/>
      <c r="D541" s="595"/>
      <c r="E541" s="595"/>
      <c r="F541" s="595"/>
      <c r="G541" s="595"/>
      <c r="H541" s="595"/>
    </row>
    <row r="542" spans="1:8" customFormat="1" ht="13">
      <c r="A542" s="595"/>
      <c r="B542" s="595"/>
      <c r="C542" s="595"/>
      <c r="D542" s="595"/>
      <c r="E542" s="595"/>
      <c r="F542" s="595"/>
      <c r="G542" s="986"/>
      <c r="H542" s="986"/>
    </row>
    <row r="543" spans="1:8" customFormat="1" ht="13">
      <c r="A543" s="597" t="s">
        <v>516</v>
      </c>
      <c r="B543" s="597"/>
      <c r="C543" s="597"/>
      <c r="D543" s="597"/>
      <c r="E543" s="597"/>
      <c r="F543" s="597"/>
      <c r="G543" s="597"/>
      <c r="H543" s="598" t="s">
        <v>249</v>
      </c>
    </row>
    <row r="544" spans="1:8" customFormat="1" ht="13">
      <c r="A544" s="693"/>
      <c r="B544" s="693"/>
      <c r="C544" s="693"/>
      <c r="D544" s="693"/>
      <c r="E544" s="693"/>
      <c r="F544" s="693"/>
      <c r="G544" s="693"/>
      <c r="H544" s="693"/>
    </row>
    <row r="545" spans="1:8" customFormat="1" ht="13">
      <c r="A545" s="597" t="s">
        <v>517</v>
      </c>
      <c r="B545" s="597"/>
      <c r="C545" s="597"/>
      <c r="D545" s="597"/>
      <c r="E545" s="597"/>
      <c r="F545" s="597"/>
      <c r="G545" s="599"/>
      <c r="H545" s="597"/>
    </row>
    <row r="546" spans="1:8" customFormat="1" ht="13">
      <c r="A546" s="596"/>
      <c r="B546" s="596"/>
      <c r="C546" s="596"/>
      <c r="D546" s="596"/>
      <c r="E546" s="596"/>
      <c r="F546" s="596"/>
      <c r="G546" s="596"/>
      <c r="H546" s="596"/>
    </row>
    <row r="547" spans="1:8" customFormat="1" ht="13">
      <c r="A547" s="644" t="s">
        <v>518</v>
      </c>
      <c r="B547" s="596"/>
      <c r="C547" s="596"/>
      <c r="D547" s="596"/>
      <c r="E547" s="596"/>
      <c r="F547" s="596"/>
      <c r="G547" s="596"/>
      <c r="H547" s="596"/>
    </row>
    <row r="548" spans="1:8" customFormat="1" ht="13">
      <c r="A548" s="596"/>
      <c r="B548" s="596"/>
      <c r="C548" s="596"/>
      <c r="D548" s="596"/>
      <c r="E548" s="596"/>
      <c r="F548" s="596"/>
      <c r="G548" s="596"/>
      <c r="H548" s="596"/>
    </row>
    <row r="549" spans="1:8" customFormat="1" ht="13">
      <c r="A549" s="596"/>
      <c r="B549" s="596"/>
      <c r="C549" s="596"/>
      <c r="D549" s="596"/>
      <c r="E549" s="596"/>
      <c r="F549" s="596"/>
      <c r="G549" s="596"/>
      <c r="H549" s="596"/>
    </row>
    <row r="550" spans="1:8" customFormat="1" ht="13">
      <c r="A550" s="597" t="s">
        <v>519</v>
      </c>
      <c r="B550" s="597"/>
      <c r="C550" s="597"/>
      <c r="D550" s="597"/>
      <c r="E550" s="597"/>
      <c r="F550" s="597"/>
      <c r="G550" s="597"/>
      <c r="H550" s="598" t="s">
        <v>249</v>
      </c>
    </row>
    <row r="551" spans="1:8" customFormat="1" ht="13">
      <c r="A551" s="847" t="s">
        <v>77</v>
      </c>
      <c r="B551" s="369"/>
      <c r="C551" s="369"/>
      <c r="D551" s="369"/>
      <c r="E551" s="369"/>
      <c r="F551" s="369"/>
      <c r="G551" s="369"/>
      <c r="H551" s="147"/>
    </row>
    <row r="552" spans="1:8" customFormat="1" ht="13">
      <c r="A552" s="121" t="s">
        <v>495</v>
      </c>
      <c r="B552" s="148"/>
      <c r="C552" s="148"/>
      <c r="D552" s="148"/>
      <c r="E552" s="148"/>
      <c r="F552" s="148"/>
      <c r="G552" s="148"/>
      <c r="H552" s="147"/>
    </row>
    <row r="553" spans="1:8" customFormat="1" ht="13">
      <c r="A553" s="148"/>
      <c r="B553" s="148"/>
      <c r="C553" s="148"/>
      <c r="D553" s="148"/>
      <c r="E553" s="148"/>
      <c r="F553" s="148"/>
      <c r="G553" s="148"/>
      <c r="H553" s="52"/>
    </row>
    <row r="554" spans="1:8" customFormat="1" ht="13">
      <c r="A554" s="132" t="s">
        <v>262</v>
      </c>
      <c r="B554" s="827">
        <f>+'Sch II OE FINAL'!F554</f>
        <v>0</v>
      </c>
      <c r="C554" s="828" t="s">
        <v>264</v>
      </c>
      <c r="D554" s="812">
        <f>+'Sch II OE FINAL'!F555</f>
        <v>0</v>
      </c>
      <c r="E554" s="466" t="s">
        <v>265</v>
      </c>
      <c r="F554" s="974">
        <f>+'Sch II OE FINAL'!L555</f>
        <v>0</v>
      </c>
      <c r="G554" s="975"/>
      <c r="H554" s="621"/>
    </row>
    <row r="555" spans="1:8" customFormat="1" ht="13">
      <c r="A555" s="132" t="s">
        <v>496</v>
      </c>
      <c r="B555" s="809">
        <f>+'Sch II OE FINAL'!H558</f>
        <v>0</v>
      </c>
      <c r="C555" s="829" t="s">
        <v>497</v>
      </c>
      <c r="D555" s="809">
        <f>+'Sch II OE FINAL'!H559</f>
        <v>0</v>
      </c>
      <c r="E555" s="465" t="s">
        <v>498</v>
      </c>
      <c r="F555" s="976">
        <f>+'SUD Units &amp; Cost Center Data'!G556</f>
        <v>0</v>
      </c>
      <c r="G555" s="976"/>
      <c r="H555" s="621"/>
    </row>
    <row r="556" spans="1:8" customFormat="1" ht="13">
      <c r="A556" s="620" t="s">
        <v>263</v>
      </c>
      <c r="B556" s="810">
        <f>+'Sch II OE FINAL'!L554</f>
        <v>0</v>
      </c>
      <c r="C556" s="828" t="s">
        <v>499</v>
      </c>
      <c r="D556" s="811">
        <f>+AAR!E561</f>
        <v>0</v>
      </c>
      <c r="E556" s="467" t="s">
        <v>335</v>
      </c>
      <c r="F556" s="975">
        <f>+'SUD Units &amp; Cost Center Data'!K556</f>
        <v>0</v>
      </c>
      <c r="G556" s="975"/>
      <c r="H556" s="621"/>
    </row>
    <row r="557" spans="1:8" customFormat="1" ht="13">
      <c r="A557" s="620"/>
      <c r="B557" s="430"/>
      <c r="C557" s="430"/>
      <c r="D557" s="430"/>
      <c r="E557" s="430"/>
      <c r="F557" s="430"/>
      <c r="G557" s="430"/>
      <c r="H557" s="1"/>
    </row>
    <row r="558" spans="1:8" customFormat="1" ht="3.75" customHeight="1" thickBot="1">
      <c r="A558" s="132"/>
      <c r="B558" s="983"/>
      <c r="C558" s="983"/>
      <c r="D558" s="983"/>
      <c r="E558" s="983"/>
      <c r="F558" s="983"/>
      <c r="G558" s="983"/>
      <c r="H558" s="983"/>
    </row>
    <row r="559" spans="1:8" customFormat="1" ht="13" hidden="1" thickBot="1">
      <c r="A559" s="1"/>
      <c r="B559" s="983"/>
      <c r="C559" s="983"/>
      <c r="D559" s="983"/>
      <c r="E559" s="983"/>
      <c r="F559" s="983"/>
      <c r="G559" s="983"/>
      <c r="H559" s="983"/>
    </row>
    <row r="560" spans="1:8" customFormat="1" ht="13.5" hidden="1" thickBot="1">
      <c r="A560" s="468"/>
      <c r="B560" s="1"/>
      <c r="C560" s="1"/>
      <c r="D560" s="1"/>
      <c r="E560" s="1"/>
      <c r="F560" s="1"/>
      <c r="G560" s="1"/>
      <c r="H560" s="1"/>
    </row>
    <row r="561" spans="1:8" customFormat="1" ht="13" thickTop="1">
      <c r="A561" s="984" t="s">
        <v>500</v>
      </c>
      <c r="B561" s="985"/>
      <c r="C561" s="985"/>
      <c r="D561" s="985"/>
      <c r="E561" s="985"/>
      <c r="F561" s="981" t="s">
        <v>520</v>
      </c>
      <c r="G561" s="977" t="s">
        <v>502</v>
      </c>
      <c r="H561" s="978"/>
    </row>
    <row r="562" spans="1:8" customFormat="1">
      <c r="A562" s="464" t="s">
        <v>503</v>
      </c>
      <c r="B562" s="463" t="s">
        <v>504</v>
      </c>
      <c r="C562" s="463" t="s">
        <v>505</v>
      </c>
      <c r="D562" s="463" t="s">
        <v>506</v>
      </c>
      <c r="E562" s="622" t="s">
        <v>507</v>
      </c>
      <c r="F562" s="982"/>
      <c r="G562" s="623" t="s">
        <v>508</v>
      </c>
      <c r="H562" s="624" t="s">
        <v>509</v>
      </c>
    </row>
    <row r="563" spans="1:8" customFormat="1">
      <c r="A563" s="625"/>
      <c r="B563" s="626"/>
      <c r="C563" s="627"/>
      <c r="D563" s="627"/>
      <c r="E563" s="628"/>
      <c r="F563" s="113"/>
      <c r="G563" s="629"/>
      <c r="H563" s="630"/>
    </row>
    <row r="564" spans="1:8" customFormat="1">
      <c r="A564" s="631"/>
      <c r="B564" s="626"/>
      <c r="C564" s="627"/>
      <c r="D564" s="627"/>
      <c r="E564" s="628"/>
      <c r="F564" s="115"/>
      <c r="G564" s="629"/>
      <c r="H564" s="630"/>
    </row>
    <row r="565" spans="1:8" customFormat="1">
      <c r="A565" s="631"/>
      <c r="B565" s="626"/>
      <c r="C565" s="627"/>
      <c r="D565" s="627"/>
      <c r="E565" s="628"/>
      <c r="F565" s="115"/>
      <c r="G565" s="629"/>
      <c r="H565" s="630"/>
    </row>
    <row r="566" spans="1:8" customFormat="1">
      <c r="A566" s="631"/>
      <c r="B566" s="626"/>
      <c r="C566" s="627"/>
      <c r="D566" s="627"/>
      <c r="E566" s="628"/>
      <c r="F566" s="115"/>
      <c r="G566" s="629"/>
      <c r="H566" s="630"/>
    </row>
    <row r="567" spans="1:8" customFormat="1">
      <c r="A567" s="631"/>
      <c r="B567" s="626"/>
      <c r="C567" s="627"/>
      <c r="D567" s="627"/>
      <c r="E567" s="628"/>
      <c r="F567" s="115"/>
      <c r="G567" s="629"/>
      <c r="H567" s="630"/>
    </row>
    <row r="568" spans="1:8" customFormat="1">
      <c r="A568" s="631"/>
      <c r="B568" s="626"/>
      <c r="C568" s="632"/>
      <c r="D568" s="632"/>
      <c r="E568" s="633"/>
      <c r="F568" s="115"/>
      <c r="G568" s="634"/>
      <c r="H568" s="635"/>
    </row>
    <row r="569" spans="1:8" customFormat="1">
      <c r="A569" s="631"/>
      <c r="B569" s="626"/>
      <c r="C569" s="632"/>
      <c r="D569" s="632"/>
      <c r="E569" s="633"/>
      <c r="F569" s="115"/>
      <c r="G569" s="634"/>
      <c r="H569" s="635"/>
    </row>
    <row r="570" spans="1:8" customFormat="1">
      <c r="A570" s="631"/>
      <c r="B570" s="626"/>
      <c r="C570" s="627"/>
      <c r="D570" s="627"/>
      <c r="E570" s="628"/>
      <c r="F570" s="115"/>
      <c r="G570" s="629"/>
      <c r="H570" s="630"/>
    </row>
    <row r="571" spans="1:8" customFormat="1">
      <c r="A571" s="636"/>
      <c r="B571" s="626"/>
      <c r="C571" s="637"/>
      <c r="D571" s="637"/>
      <c r="E571" s="638"/>
      <c r="F571" s="115"/>
      <c r="G571" s="639"/>
      <c r="H571" s="640"/>
    </row>
    <row r="572" spans="1:8" customFormat="1" ht="13" thickBot="1">
      <c r="A572" s="321"/>
      <c r="B572" s="469"/>
      <c r="C572" s="469"/>
      <c r="D572" s="469"/>
      <c r="E572" s="469"/>
      <c r="F572" s="551"/>
      <c r="G572" s="469"/>
      <c r="H572" s="469"/>
    </row>
    <row r="573" spans="1:8" customFormat="1" ht="13" thickTop="1">
      <c r="A573" s="984" t="s">
        <v>510</v>
      </c>
      <c r="B573" s="985"/>
      <c r="C573" s="985"/>
      <c r="D573" s="985"/>
      <c r="E573" s="985"/>
      <c r="F573" s="981" t="s">
        <v>520</v>
      </c>
      <c r="G573" s="977" t="s">
        <v>502</v>
      </c>
      <c r="H573" s="978"/>
    </row>
    <row r="574" spans="1:8" customFormat="1" ht="25.5" customHeight="1">
      <c r="A574" s="464" t="s">
        <v>503</v>
      </c>
      <c r="B574" s="463" t="s">
        <v>504</v>
      </c>
      <c r="C574" s="463" t="s">
        <v>505</v>
      </c>
      <c r="D574" s="463" t="s">
        <v>506</v>
      </c>
      <c r="E574" s="622" t="s">
        <v>507</v>
      </c>
      <c r="F574" s="982"/>
      <c r="G574" s="623" t="s">
        <v>508</v>
      </c>
      <c r="H574" s="624" t="s">
        <v>509</v>
      </c>
    </row>
    <row r="575" spans="1:8" customFormat="1">
      <c r="A575" s="625"/>
      <c r="B575" s="641"/>
      <c r="C575" s="627"/>
      <c r="D575" s="627"/>
      <c r="E575" s="628"/>
      <c r="F575" s="113"/>
      <c r="G575" s="629"/>
      <c r="H575" s="630"/>
    </row>
    <row r="576" spans="1:8" customFormat="1">
      <c r="A576" s="642"/>
      <c r="B576" s="626"/>
      <c r="C576" s="627"/>
      <c r="D576" s="627"/>
      <c r="E576" s="628"/>
      <c r="F576" s="113"/>
      <c r="G576" s="629"/>
      <c r="H576" s="630"/>
    </row>
    <row r="577" spans="1:8" customFormat="1">
      <c r="A577" s="642"/>
      <c r="B577" s="626"/>
      <c r="C577" s="627"/>
      <c r="D577" s="627"/>
      <c r="E577" s="628"/>
      <c r="F577" s="113"/>
      <c r="G577" s="629"/>
      <c r="H577" s="630"/>
    </row>
    <row r="578" spans="1:8" customFormat="1">
      <c r="A578" s="642"/>
      <c r="B578" s="626"/>
      <c r="C578" s="627"/>
      <c r="D578" s="627"/>
      <c r="E578" s="628"/>
      <c r="F578" s="113"/>
      <c r="G578" s="629"/>
      <c r="H578" s="630"/>
    </row>
    <row r="579" spans="1:8" customFormat="1">
      <c r="A579" s="642"/>
      <c r="B579" s="626"/>
      <c r="C579" s="627"/>
      <c r="D579" s="627"/>
      <c r="E579" s="628"/>
      <c r="F579" s="113"/>
      <c r="G579" s="629"/>
      <c r="H579" s="630"/>
    </row>
    <row r="580" spans="1:8" customFormat="1">
      <c r="A580" s="642"/>
      <c r="B580" s="626"/>
      <c r="C580" s="627"/>
      <c r="D580" s="627"/>
      <c r="E580" s="628"/>
      <c r="F580" s="113"/>
      <c r="G580" s="629"/>
      <c r="H580" s="630"/>
    </row>
    <row r="581" spans="1:8" customFormat="1">
      <c r="A581" s="643"/>
      <c r="B581" s="627"/>
      <c r="C581" s="627"/>
      <c r="D581" s="627"/>
      <c r="E581" s="628"/>
      <c r="F581" s="113"/>
      <c r="G581" s="629"/>
      <c r="H581" s="630"/>
    </row>
    <row r="582" spans="1:8" customFormat="1">
      <c r="A582" s="643"/>
      <c r="B582" s="632"/>
      <c r="C582" s="627"/>
      <c r="D582" s="627"/>
      <c r="E582" s="628"/>
      <c r="F582" s="113"/>
      <c r="G582" s="629"/>
      <c r="H582" s="630"/>
    </row>
    <row r="583" spans="1:8" customFormat="1">
      <c r="A583" s="642"/>
      <c r="B583" s="626"/>
      <c r="C583" s="627"/>
      <c r="D583" s="627"/>
      <c r="E583" s="628"/>
      <c r="F583" s="113"/>
      <c r="G583" s="629"/>
      <c r="H583" s="630"/>
    </row>
    <row r="584" spans="1:8" customFormat="1">
      <c r="A584" s="642"/>
      <c r="B584" s="626"/>
      <c r="C584" s="627"/>
      <c r="D584" s="627"/>
      <c r="E584" s="628"/>
      <c r="F584" s="113"/>
      <c r="G584" s="629"/>
      <c r="H584" s="630"/>
    </row>
    <row r="585" spans="1:8" customFormat="1">
      <c r="A585" s="631"/>
      <c r="B585" s="626"/>
      <c r="C585" s="627"/>
      <c r="D585" s="627"/>
      <c r="E585" s="628"/>
      <c r="F585" s="115"/>
      <c r="G585" s="629"/>
      <c r="H585" s="630"/>
    </row>
    <row r="586" spans="1:8" customFormat="1">
      <c r="A586" s="636"/>
      <c r="B586" s="626"/>
      <c r="C586" s="637"/>
      <c r="D586" s="637"/>
      <c r="E586" s="638"/>
      <c r="F586" s="115"/>
      <c r="G586" s="639"/>
      <c r="H586" s="640"/>
    </row>
    <row r="587" spans="1:8" customFormat="1" ht="13" thickBot="1">
      <c r="A587" s="321"/>
      <c r="B587" s="469"/>
      <c r="C587" s="469"/>
      <c r="D587" s="469"/>
      <c r="E587" s="469"/>
      <c r="F587" s="551">
        <f>SUM(F575:F586)</f>
        <v>0</v>
      </c>
      <c r="G587" s="469"/>
      <c r="H587" s="469"/>
    </row>
    <row r="588" spans="1:8" customFormat="1" ht="13" thickTop="1">
      <c r="A588" s="514"/>
      <c r="B588" s="514"/>
      <c r="C588" s="514"/>
      <c r="D588" s="514"/>
      <c r="E588" s="514"/>
      <c r="F588" s="514"/>
      <c r="G588" s="514"/>
      <c r="H588" s="515"/>
    </row>
    <row r="589" spans="1:8" customFormat="1" ht="15.5">
      <c r="A589" s="987" t="s">
        <v>512</v>
      </c>
      <c r="B589" s="987"/>
      <c r="C589" s="987"/>
      <c r="D589" s="987"/>
      <c r="E589" s="987"/>
      <c r="F589" s="987"/>
      <c r="G589" s="987"/>
      <c r="H589" s="987"/>
    </row>
    <row r="590" spans="1:8" customFormat="1" ht="13">
      <c r="A590" s="988" t="s">
        <v>513</v>
      </c>
      <c r="B590" s="988"/>
      <c r="C590" s="988"/>
      <c r="D590" s="988"/>
      <c r="E590" s="988"/>
      <c r="F590" s="988"/>
      <c r="G590" s="988"/>
      <c r="H590" s="988"/>
    </row>
    <row r="591" spans="1:8" customFormat="1" ht="13">
      <c r="A591" s="988" t="s">
        <v>514</v>
      </c>
      <c r="B591" s="988"/>
      <c r="C591" s="988"/>
      <c r="D591" s="988"/>
      <c r="E591" s="988"/>
      <c r="F591" s="988"/>
      <c r="G591" s="988"/>
      <c r="H591" s="988"/>
    </row>
    <row r="592" spans="1:8" customFormat="1" ht="13">
      <c r="A592" s="595"/>
      <c r="B592" s="595"/>
      <c r="C592" s="595"/>
      <c r="D592" s="595"/>
      <c r="E592" s="595"/>
      <c r="F592" s="595"/>
      <c r="G592" s="595"/>
      <c r="H592" s="595"/>
    </row>
    <row r="593" spans="1:8" customFormat="1" ht="13">
      <c r="A593" s="595"/>
      <c r="B593" s="595"/>
      <c r="C593" s="595"/>
      <c r="D593" s="595"/>
      <c r="E593" s="595"/>
      <c r="F593" s="595"/>
      <c r="G593" s="595"/>
      <c r="H593" s="595"/>
    </row>
    <row r="594" spans="1:8" customFormat="1" ht="13">
      <c r="A594" s="595"/>
      <c r="B594" s="595"/>
      <c r="C594" s="595"/>
      <c r="D594" s="595"/>
      <c r="E594" s="595"/>
      <c r="F594" s="595"/>
      <c r="G594" s="595"/>
      <c r="H594" s="595"/>
    </row>
    <row r="595" spans="1:8" customFormat="1" ht="13.5" customHeight="1">
      <c r="A595" s="595"/>
      <c r="B595" s="595"/>
      <c r="C595" s="595"/>
      <c r="D595" s="595"/>
      <c r="E595" s="595"/>
      <c r="F595" s="595"/>
      <c r="G595" s="595"/>
      <c r="H595" s="595"/>
    </row>
    <row r="596" spans="1:8" customFormat="1" ht="13.5" customHeight="1">
      <c r="A596" s="595" t="s">
        <v>515</v>
      </c>
      <c r="B596" s="595"/>
      <c r="C596" s="595"/>
      <c r="D596" s="595"/>
      <c r="E596" s="595"/>
      <c r="F596" s="595"/>
      <c r="G596" s="595"/>
      <c r="H596" s="595"/>
    </row>
    <row r="597" spans="1:8" customFormat="1" ht="13">
      <c r="A597" s="595"/>
      <c r="B597" s="595"/>
      <c r="C597" s="595"/>
      <c r="D597" s="595"/>
      <c r="E597" s="595"/>
      <c r="F597" s="595"/>
      <c r="G597" s="986"/>
      <c r="H597" s="986"/>
    </row>
    <row r="598" spans="1:8" customFormat="1" ht="13">
      <c r="A598" s="597" t="s">
        <v>516</v>
      </c>
      <c r="B598" s="597"/>
      <c r="C598" s="597"/>
      <c r="D598" s="597"/>
      <c r="E598" s="597"/>
      <c r="F598" s="597"/>
      <c r="G598" s="597"/>
      <c r="H598" s="598" t="s">
        <v>249</v>
      </c>
    </row>
    <row r="599" spans="1:8" customFormat="1" ht="13">
      <c r="A599" s="693"/>
      <c r="B599" s="693"/>
      <c r="C599" s="693"/>
      <c r="D599" s="693"/>
      <c r="E599" s="693"/>
      <c r="F599" s="693"/>
      <c r="G599" s="693"/>
      <c r="H599" s="693"/>
    </row>
    <row r="600" spans="1:8" customFormat="1" ht="13">
      <c r="A600" s="597" t="s">
        <v>517</v>
      </c>
      <c r="B600" s="597"/>
      <c r="C600" s="597"/>
      <c r="D600" s="597"/>
      <c r="E600" s="597"/>
      <c r="F600" s="597"/>
      <c r="G600" s="599"/>
      <c r="H600" s="597"/>
    </row>
    <row r="601" spans="1:8" customFormat="1" ht="13">
      <c r="A601" s="596"/>
      <c r="B601" s="596"/>
      <c r="C601" s="596"/>
      <c r="D601" s="596"/>
      <c r="E601" s="596"/>
      <c r="F601" s="596"/>
      <c r="G601" s="596"/>
      <c r="H601" s="596"/>
    </row>
    <row r="602" spans="1:8" customFormat="1" ht="13">
      <c r="A602" s="644" t="s">
        <v>518</v>
      </c>
      <c r="B602" s="596"/>
      <c r="C602" s="596"/>
      <c r="D602" s="596"/>
      <c r="E602" s="596"/>
      <c r="F602" s="596"/>
      <c r="G602" s="596"/>
      <c r="H602" s="596"/>
    </row>
    <row r="603" spans="1:8" customFormat="1" ht="13">
      <c r="A603" s="596"/>
      <c r="B603" s="596"/>
      <c r="C603" s="596"/>
      <c r="D603" s="596"/>
      <c r="E603" s="596"/>
      <c r="F603" s="596"/>
      <c r="G603" s="596"/>
      <c r="H603" s="596"/>
    </row>
    <row r="604" spans="1:8" customFormat="1" ht="13">
      <c r="A604" s="596"/>
      <c r="B604" s="596"/>
      <c r="C604" s="596"/>
      <c r="D604" s="596"/>
      <c r="E604" s="596"/>
      <c r="F604" s="596"/>
      <c r="G604" s="596"/>
      <c r="H604" s="596"/>
    </row>
    <row r="605" spans="1:8" customFormat="1" ht="13">
      <c r="A605" s="597" t="s">
        <v>519</v>
      </c>
      <c r="B605" s="597"/>
      <c r="C605" s="597"/>
      <c r="D605" s="597"/>
      <c r="E605" s="597"/>
      <c r="F605" s="597"/>
      <c r="G605" s="597"/>
      <c r="H605" s="598" t="s">
        <v>249</v>
      </c>
    </row>
    <row r="606" spans="1:8" customFormat="1" ht="13">
      <c r="A606" s="847" t="s">
        <v>77</v>
      </c>
      <c r="B606" s="369"/>
      <c r="C606" s="369"/>
      <c r="D606" s="369"/>
      <c r="E606" s="369"/>
      <c r="F606" s="369"/>
      <c r="G606" s="369"/>
      <c r="H606" s="147"/>
    </row>
    <row r="607" spans="1:8" customFormat="1" ht="13">
      <c r="A607" s="121" t="s">
        <v>495</v>
      </c>
      <c r="B607" s="148"/>
      <c r="C607" s="148"/>
      <c r="D607" s="148"/>
      <c r="E607" s="148"/>
      <c r="F607" s="148"/>
      <c r="G607" s="148"/>
      <c r="H607" s="147"/>
    </row>
    <row r="608" spans="1:8" customFormat="1" ht="13">
      <c r="A608" s="148"/>
      <c r="B608" s="148"/>
      <c r="C608" s="148"/>
      <c r="D608" s="148"/>
      <c r="E608" s="148"/>
      <c r="F608" s="148"/>
      <c r="G608" s="148"/>
      <c r="H608" s="52"/>
    </row>
    <row r="609" spans="1:8" customFormat="1" ht="13">
      <c r="A609" s="132" t="s">
        <v>262</v>
      </c>
      <c r="B609" s="827">
        <f>+'Sch II OE FINAL'!F609</f>
        <v>0</v>
      </c>
      <c r="C609" s="828" t="s">
        <v>264</v>
      </c>
      <c r="D609" s="812">
        <f>+'Sch II OE FINAL'!F610</f>
        <v>0</v>
      </c>
      <c r="E609" s="466" t="s">
        <v>265</v>
      </c>
      <c r="F609" s="974">
        <f>+'Sch II OE FINAL'!L610</f>
        <v>0</v>
      </c>
      <c r="G609" s="975"/>
      <c r="H609" s="621"/>
    </row>
    <row r="610" spans="1:8" customFormat="1" ht="13">
      <c r="A610" s="132" t="s">
        <v>496</v>
      </c>
      <c r="B610" s="809">
        <f>+'Sch II OE FINAL'!H613</f>
        <v>0</v>
      </c>
      <c r="C610" s="829" t="s">
        <v>497</v>
      </c>
      <c r="D610" s="809">
        <f>+'Sch II OE FINAL'!H614</f>
        <v>0</v>
      </c>
      <c r="E610" s="465" t="s">
        <v>498</v>
      </c>
      <c r="F610" s="976">
        <f>+'SUD Units &amp; Cost Center Data'!G611</f>
        <v>0</v>
      </c>
      <c r="G610" s="976"/>
      <c r="H610" s="621"/>
    </row>
    <row r="611" spans="1:8" customFormat="1" ht="13">
      <c r="A611" s="620" t="s">
        <v>263</v>
      </c>
      <c r="B611" s="810">
        <f>+'Sch II OE FINAL'!L609</f>
        <v>0</v>
      </c>
      <c r="C611" s="828" t="s">
        <v>499</v>
      </c>
      <c r="D611" s="811">
        <f>+AAR!E616</f>
        <v>0</v>
      </c>
      <c r="E611" s="467" t="s">
        <v>335</v>
      </c>
      <c r="F611" s="975">
        <f>+'SUD Units &amp; Cost Center Data'!K611</f>
        <v>0</v>
      </c>
      <c r="G611" s="975"/>
      <c r="H611" s="621"/>
    </row>
    <row r="612" spans="1:8" customFormat="1" ht="13">
      <c r="A612" s="620"/>
      <c r="B612" s="430"/>
      <c r="C612" s="430"/>
      <c r="D612" s="430"/>
      <c r="E612" s="430"/>
      <c r="F612" s="430"/>
      <c r="G612" s="430"/>
      <c r="H612" s="1"/>
    </row>
    <row r="613" spans="1:8" customFormat="1" ht="3.75" customHeight="1" thickBot="1">
      <c r="A613" s="132"/>
      <c r="B613" s="983"/>
      <c r="C613" s="983"/>
      <c r="D613" s="983"/>
      <c r="E613" s="983"/>
      <c r="F613" s="983"/>
      <c r="G613" s="983"/>
      <c r="H613" s="983"/>
    </row>
    <row r="614" spans="1:8" customFormat="1" ht="13" hidden="1" thickBot="1">
      <c r="A614" s="1"/>
      <c r="B614" s="983"/>
      <c r="C614" s="983"/>
      <c r="D614" s="983"/>
      <c r="E614" s="983"/>
      <c r="F614" s="983"/>
      <c r="G614" s="983"/>
      <c r="H614" s="983"/>
    </row>
    <row r="615" spans="1:8" customFormat="1" ht="13.5" hidden="1" thickBot="1">
      <c r="A615" s="468"/>
      <c r="B615" s="1"/>
      <c r="C615" s="1"/>
      <c r="D615" s="1"/>
      <c r="E615" s="1"/>
      <c r="F615" s="1"/>
      <c r="G615" s="1"/>
      <c r="H615" s="1"/>
    </row>
    <row r="616" spans="1:8" customFormat="1" ht="13" thickTop="1">
      <c r="A616" s="984" t="s">
        <v>500</v>
      </c>
      <c r="B616" s="985"/>
      <c r="C616" s="985"/>
      <c r="D616" s="985"/>
      <c r="E616" s="985"/>
      <c r="F616" s="981" t="s">
        <v>520</v>
      </c>
      <c r="G616" s="977" t="s">
        <v>502</v>
      </c>
      <c r="H616" s="978"/>
    </row>
    <row r="617" spans="1:8" customFormat="1">
      <c r="A617" s="464" t="s">
        <v>503</v>
      </c>
      <c r="B617" s="463" t="s">
        <v>504</v>
      </c>
      <c r="C617" s="463" t="s">
        <v>505</v>
      </c>
      <c r="D617" s="463" t="s">
        <v>506</v>
      </c>
      <c r="E617" s="622" t="s">
        <v>507</v>
      </c>
      <c r="F617" s="982"/>
      <c r="G617" s="623" t="s">
        <v>508</v>
      </c>
      <c r="H617" s="624" t="s">
        <v>509</v>
      </c>
    </row>
    <row r="618" spans="1:8" customFormat="1">
      <c r="A618" s="625"/>
      <c r="B618" s="626"/>
      <c r="C618" s="627"/>
      <c r="D618" s="627"/>
      <c r="E618" s="628"/>
      <c r="F618" s="113"/>
      <c r="G618" s="629"/>
      <c r="H618" s="630"/>
    </row>
    <row r="619" spans="1:8" customFormat="1">
      <c r="A619" s="631"/>
      <c r="B619" s="626"/>
      <c r="C619" s="627"/>
      <c r="D619" s="627"/>
      <c r="E619" s="628"/>
      <c r="F619" s="115"/>
      <c r="G619" s="629"/>
      <c r="H619" s="630"/>
    </row>
    <row r="620" spans="1:8" customFormat="1">
      <c r="A620" s="631"/>
      <c r="B620" s="626"/>
      <c r="C620" s="627"/>
      <c r="D620" s="627"/>
      <c r="E620" s="628"/>
      <c r="F620" s="115"/>
      <c r="G620" s="629"/>
      <c r="H620" s="630"/>
    </row>
    <row r="621" spans="1:8" customFormat="1">
      <c r="A621" s="631"/>
      <c r="B621" s="626"/>
      <c r="C621" s="627"/>
      <c r="D621" s="627"/>
      <c r="E621" s="628"/>
      <c r="F621" s="115"/>
      <c r="G621" s="629"/>
      <c r="H621" s="630"/>
    </row>
    <row r="622" spans="1:8" customFormat="1">
      <c r="A622" s="631"/>
      <c r="B622" s="626"/>
      <c r="C622" s="627"/>
      <c r="D622" s="627"/>
      <c r="E622" s="628"/>
      <c r="F622" s="115"/>
      <c r="G622" s="629"/>
      <c r="H622" s="630"/>
    </row>
    <row r="623" spans="1:8" customFormat="1">
      <c r="A623" s="631"/>
      <c r="B623" s="626"/>
      <c r="C623" s="632"/>
      <c r="D623" s="632"/>
      <c r="E623" s="633"/>
      <c r="F623" s="115"/>
      <c r="G623" s="634"/>
      <c r="H623" s="635"/>
    </row>
    <row r="624" spans="1:8" customFormat="1">
      <c r="A624" s="631"/>
      <c r="B624" s="626"/>
      <c r="C624" s="632"/>
      <c r="D624" s="632"/>
      <c r="E624" s="633"/>
      <c r="F624" s="115"/>
      <c r="G624" s="634"/>
      <c r="H624" s="635"/>
    </row>
    <row r="625" spans="1:8" customFormat="1">
      <c r="A625" s="631"/>
      <c r="B625" s="626"/>
      <c r="C625" s="627"/>
      <c r="D625" s="627"/>
      <c r="E625" s="628"/>
      <c r="F625" s="115"/>
      <c r="G625" s="629"/>
      <c r="H625" s="630"/>
    </row>
    <row r="626" spans="1:8" customFormat="1">
      <c r="A626" s="636"/>
      <c r="B626" s="626"/>
      <c r="C626" s="637"/>
      <c r="D626" s="637"/>
      <c r="E626" s="638"/>
      <c r="F626" s="115"/>
      <c r="G626" s="639"/>
      <c r="H626" s="640"/>
    </row>
    <row r="627" spans="1:8" customFormat="1" ht="13" thickBot="1">
      <c r="A627" s="321"/>
      <c r="B627" s="469"/>
      <c r="C627" s="469"/>
      <c r="D627" s="469"/>
      <c r="E627" s="469"/>
      <c r="F627" s="551"/>
      <c r="G627" s="469"/>
      <c r="H627" s="469"/>
    </row>
    <row r="628" spans="1:8" customFormat="1" ht="13" thickTop="1">
      <c r="A628" s="984" t="s">
        <v>510</v>
      </c>
      <c r="B628" s="985"/>
      <c r="C628" s="985"/>
      <c r="D628" s="985"/>
      <c r="E628" s="985"/>
      <c r="F628" s="981" t="s">
        <v>520</v>
      </c>
      <c r="G628" s="977" t="s">
        <v>502</v>
      </c>
      <c r="H628" s="978"/>
    </row>
    <row r="629" spans="1:8" customFormat="1" ht="25.5" customHeight="1">
      <c r="A629" s="464" t="s">
        <v>503</v>
      </c>
      <c r="B629" s="463" t="s">
        <v>504</v>
      </c>
      <c r="C629" s="463" t="s">
        <v>505</v>
      </c>
      <c r="D629" s="463" t="s">
        <v>506</v>
      </c>
      <c r="E629" s="622" t="s">
        <v>507</v>
      </c>
      <c r="F629" s="982"/>
      <c r="G629" s="623" t="s">
        <v>508</v>
      </c>
      <c r="H629" s="624" t="s">
        <v>509</v>
      </c>
    </row>
    <row r="630" spans="1:8" customFormat="1">
      <c r="A630" s="625"/>
      <c r="B630" s="641"/>
      <c r="C630" s="627"/>
      <c r="D630" s="627"/>
      <c r="E630" s="628"/>
      <c r="F630" s="113"/>
      <c r="G630" s="629"/>
      <c r="H630" s="630"/>
    </row>
    <row r="631" spans="1:8" customFormat="1">
      <c r="A631" s="642"/>
      <c r="B631" s="626"/>
      <c r="C631" s="627"/>
      <c r="D631" s="627"/>
      <c r="E631" s="628"/>
      <c r="F631" s="113"/>
      <c r="G631" s="629"/>
      <c r="H631" s="630"/>
    </row>
    <row r="632" spans="1:8" customFormat="1">
      <c r="A632" s="642"/>
      <c r="B632" s="626"/>
      <c r="C632" s="627"/>
      <c r="D632" s="627"/>
      <c r="E632" s="628"/>
      <c r="F632" s="113"/>
      <c r="G632" s="629"/>
      <c r="H632" s="630"/>
    </row>
    <row r="633" spans="1:8" customFormat="1">
      <c r="A633" s="642"/>
      <c r="B633" s="626"/>
      <c r="C633" s="627"/>
      <c r="D633" s="627"/>
      <c r="E633" s="628"/>
      <c r="F633" s="113"/>
      <c r="G633" s="629"/>
      <c r="H633" s="630"/>
    </row>
    <row r="634" spans="1:8" customFormat="1">
      <c r="A634" s="642"/>
      <c r="B634" s="626"/>
      <c r="C634" s="627"/>
      <c r="D634" s="627"/>
      <c r="E634" s="628"/>
      <c r="F634" s="113"/>
      <c r="G634" s="629"/>
      <c r="H634" s="630"/>
    </row>
    <row r="635" spans="1:8" customFormat="1">
      <c r="A635" s="642"/>
      <c r="B635" s="626"/>
      <c r="C635" s="627"/>
      <c r="D635" s="627"/>
      <c r="E635" s="628"/>
      <c r="F635" s="113"/>
      <c r="G635" s="629"/>
      <c r="H635" s="630"/>
    </row>
    <row r="636" spans="1:8" customFormat="1">
      <c r="A636" s="643"/>
      <c r="B636" s="627"/>
      <c r="C636" s="627"/>
      <c r="D636" s="627"/>
      <c r="E636" s="628"/>
      <c r="F636" s="113"/>
      <c r="G636" s="629"/>
      <c r="H636" s="630"/>
    </row>
    <row r="637" spans="1:8" customFormat="1">
      <c r="A637" s="643"/>
      <c r="B637" s="632"/>
      <c r="C637" s="627"/>
      <c r="D637" s="627"/>
      <c r="E637" s="628"/>
      <c r="F637" s="113"/>
      <c r="G637" s="629"/>
      <c r="H637" s="630"/>
    </row>
    <row r="638" spans="1:8" customFormat="1">
      <c r="A638" s="642"/>
      <c r="B638" s="626"/>
      <c r="C638" s="627"/>
      <c r="D638" s="627"/>
      <c r="E638" s="628"/>
      <c r="F638" s="113"/>
      <c r="G638" s="629"/>
      <c r="H638" s="630"/>
    </row>
    <row r="639" spans="1:8" customFormat="1">
      <c r="A639" s="642"/>
      <c r="B639" s="626"/>
      <c r="C639" s="627"/>
      <c r="D639" s="627"/>
      <c r="E639" s="628"/>
      <c r="F639" s="113"/>
      <c r="G639" s="629"/>
      <c r="H639" s="630"/>
    </row>
    <row r="640" spans="1:8" customFormat="1">
      <c r="A640" s="631"/>
      <c r="B640" s="626"/>
      <c r="C640" s="627"/>
      <c r="D640" s="627"/>
      <c r="E640" s="628"/>
      <c r="F640" s="115"/>
      <c r="G640" s="629"/>
      <c r="H640" s="630"/>
    </row>
    <row r="641" spans="1:8" customFormat="1">
      <c r="A641" s="636"/>
      <c r="B641" s="626"/>
      <c r="C641" s="637"/>
      <c r="D641" s="637"/>
      <c r="E641" s="638"/>
      <c r="F641" s="115"/>
      <c r="G641" s="639"/>
      <c r="H641" s="640"/>
    </row>
    <row r="642" spans="1:8" customFormat="1" ht="13" thickBot="1">
      <c r="A642" s="321"/>
      <c r="B642" s="469"/>
      <c r="C642" s="469"/>
      <c r="D642" s="469"/>
      <c r="E642" s="469"/>
      <c r="F642" s="551">
        <f>SUM(F630:F641)</f>
        <v>0</v>
      </c>
      <c r="G642" s="469"/>
      <c r="H642" s="469"/>
    </row>
    <row r="643" spans="1:8" customFormat="1" ht="13" thickTop="1">
      <c r="A643" s="514"/>
      <c r="B643" s="514"/>
      <c r="C643" s="514"/>
      <c r="D643" s="514"/>
      <c r="E643" s="514"/>
      <c r="F643" s="514"/>
      <c r="G643" s="514"/>
      <c r="H643" s="515"/>
    </row>
    <row r="644" spans="1:8" customFormat="1" ht="15.5">
      <c r="A644" s="987" t="s">
        <v>512</v>
      </c>
      <c r="B644" s="987"/>
      <c r="C644" s="987"/>
      <c r="D644" s="987"/>
      <c r="E644" s="987"/>
      <c r="F644" s="987"/>
      <c r="G644" s="987"/>
      <c r="H644" s="987"/>
    </row>
    <row r="645" spans="1:8" customFormat="1" ht="13">
      <c r="A645" s="988" t="s">
        <v>513</v>
      </c>
      <c r="B645" s="988"/>
      <c r="C645" s="988"/>
      <c r="D645" s="988"/>
      <c r="E645" s="988"/>
      <c r="F645" s="988"/>
      <c r="G645" s="988"/>
      <c r="H645" s="988"/>
    </row>
    <row r="646" spans="1:8" customFormat="1" ht="13">
      <c r="A646" s="988" t="s">
        <v>514</v>
      </c>
      <c r="B646" s="988"/>
      <c r="C646" s="988"/>
      <c r="D646" s="988"/>
      <c r="E646" s="988"/>
      <c r="F646" s="988"/>
      <c r="G646" s="988"/>
      <c r="H646" s="988"/>
    </row>
    <row r="647" spans="1:8" customFormat="1" ht="13">
      <c r="A647" s="595"/>
      <c r="B647" s="595"/>
      <c r="C647" s="595"/>
      <c r="D647" s="595"/>
      <c r="E647" s="595"/>
      <c r="F647" s="595"/>
      <c r="G647" s="595"/>
      <c r="H647" s="595"/>
    </row>
    <row r="648" spans="1:8" customFormat="1" ht="13">
      <c r="A648" s="595"/>
      <c r="B648" s="595"/>
      <c r="C648" s="595"/>
      <c r="D648" s="595"/>
      <c r="E648" s="595"/>
      <c r="F648" s="595"/>
      <c r="G648" s="595"/>
      <c r="H648" s="595"/>
    </row>
    <row r="649" spans="1:8" customFormat="1" ht="13">
      <c r="A649" s="595"/>
      <c r="B649" s="595"/>
      <c r="C649" s="595"/>
      <c r="D649" s="595"/>
      <c r="E649" s="595"/>
      <c r="F649" s="595"/>
      <c r="G649" s="595"/>
      <c r="H649" s="595"/>
    </row>
    <row r="650" spans="1:8" customFormat="1" ht="13.5" customHeight="1">
      <c r="A650" s="595"/>
      <c r="B650" s="595"/>
      <c r="C650" s="595"/>
      <c r="D650" s="595"/>
      <c r="E650" s="595"/>
      <c r="F650" s="595"/>
      <c r="G650" s="595"/>
      <c r="H650" s="595"/>
    </row>
    <row r="651" spans="1:8" customFormat="1" ht="13.5" customHeight="1">
      <c r="A651" s="595" t="s">
        <v>515</v>
      </c>
      <c r="B651" s="595"/>
      <c r="C651" s="595"/>
      <c r="D651" s="595"/>
      <c r="E651" s="595"/>
      <c r="F651" s="595"/>
      <c r="G651" s="595"/>
      <c r="H651" s="595"/>
    </row>
    <row r="652" spans="1:8" customFormat="1" ht="13">
      <c r="A652" s="595"/>
      <c r="B652" s="595"/>
      <c r="C652" s="595"/>
      <c r="D652" s="595"/>
      <c r="E652" s="595"/>
      <c r="F652" s="595"/>
      <c r="G652" s="986"/>
      <c r="H652" s="986"/>
    </row>
    <row r="653" spans="1:8" customFormat="1" ht="13">
      <c r="A653" s="597" t="s">
        <v>516</v>
      </c>
      <c r="B653" s="597"/>
      <c r="C653" s="597"/>
      <c r="D653" s="597"/>
      <c r="E653" s="597"/>
      <c r="F653" s="597"/>
      <c r="G653" s="597"/>
      <c r="H653" s="598" t="s">
        <v>249</v>
      </c>
    </row>
    <row r="654" spans="1:8" customFormat="1" ht="13">
      <c r="A654" s="693"/>
      <c r="B654" s="693"/>
      <c r="C654" s="693"/>
      <c r="D654" s="693"/>
      <c r="E654" s="693"/>
      <c r="F654" s="693"/>
      <c r="G654" s="693"/>
      <c r="H654" s="693"/>
    </row>
    <row r="655" spans="1:8" customFormat="1" ht="13">
      <c r="A655" s="597" t="s">
        <v>517</v>
      </c>
      <c r="B655" s="597"/>
      <c r="C655" s="597"/>
      <c r="D655" s="597"/>
      <c r="E655" s="597"/>
      <c r="F655" s="597"/>
      <c r="G655" s="599"/>
      <c r="H655" s="597"/>
    </row>
    <row r="656" spans="1:8" customFormat="1" ht="13">
      <c r="A656" s="596"/>
      <c r="B656" s="596"/>
      <c r="C656" s="596"/>
      <c r="D656" s="596"/>
      <c r="E656" s="596"/>
      <c r="F656" s="596"/>
      <c r="G656" s="596"/>
      <c r="H656" s="596"/>
    </row>
    <row r="657" spans="1:8" customFormat="1" ht="13">
      <c r="A657" s="644" t="s">
        <v>518</v>
      </c>
      <c r="B657" s="596"/>
      <c r="C657" s="596"/>
      <c r="D657" s="596"/>
      <c r="E657" s="596"/>
      <c r="F657" s="596"/>
      <c r="G657" s="596"/>
      <c r="H657" s="596"/>
    </row>
    <row r="658" spans="1:8" customFormat="1" ht="13">
      <c r="A658" s="596"/>
      <c r="B658" s="596"/>
      <c r="C658" s="596"/>
      <c r="D658" s="596"/>
      <c r="E658" s="596"/>
      <c r="F658" s="596"/>
      <c r="G658" s="596"/>
      <c r="H658" s="596"/>
    </row>
    <row r="659" spans="1:8" customFormat="1" ht="13">
      <c r="A659" s="596"/>
      <c r="B659" s="596"/>
      <c r="C659" s="596"/>
      <c r="D659" s="596"/>
      <c r="E659" s="596"/>
      <c r="F659" s="596"/>
      <c r="G659" s="596"/>
      <c r="H659" s="596"/>
    </row>
    <row r="660" spans="1:8" customFormat="1" ht="13">
      <c r="A660" s="597" t="s">
        <v>519</v>
      </c>
      <c r="B660" s="597"/>
      <c r="C660" s="597"/>
      <c r="D660" s="597"/>
      <c r="E660" s="597"/>
      <c r="F660" s="597"/>
      <c r="G660" s="597"/>
      <c r="H660" s="598" t="s">
        <v>249</v>
      </c>
    </row>
    <row r="661" spans="1:8" customFormat="1" ht="13">
      <c r="A661" s="847" t="s">
        <v>77</v>
      </c>
      <c r="B661" s="369"/>
      <c r="C661" s="369"/>
      <c r="D661" s="369"/>
      <c r="E661" s="369"/>
      <c r="F661" s="369"/>
      <c r="G661" s="369"/>
      <c r="H661" s="147"/>
    </row>
    <row r="662" spans="1:8" customFormat="1" ht="13">
      <c r="A662" s="121" t="s">
        <v>495</v>
      </c>
      <c r="B662" s="148"/>
      <c r="C662" s="148"/>
      <c r="D662" s="148"/>
      <c r="E662" s="148"/>
      <c r="F662" s="148"/>
      <c r="G662" s="148"/>
      <c r="H662" s="147"/>
    </row>
    <row r="663" spans="1:8" customFormat="1" ht="13">
      <c r="A663" s="148"/>
      <c r="B663" s="148"/>
      <c r="C663" s="148"/>
      <c r="D663" s="148"/>
      <c r="E663" s="148"/>
      <c r="F663" s="148"/>
      <c r="G663" s="148"/>
      <c r="H663" s="52"/>
    </row>
    <row r="664" spans="1:8" customFormat="1" ht="13">
      <c r="A664" s="132" t="s">
        <v>262</v>
      </c>
      <c r="B664" s="827">
        <f>+'Sch II OE FINAL'!F664</f>
        <v>0</v>
      </c>
      <c r="C664" s="828" t="s">
        <v>264</v>
      </c>
      <c r="D664" s="812">
        <f>+'Sch II OE FINAL'!F665</f>
        <v>0</v>
      </c>
      <c r="E664" s="466" t="s">
        <v>265</v>
      </c>
      <c r="F664" s="974">
        <f>+'Sch II OE FINAL'!L665</f>
        <v>0</v>
      </c>
      <c r="G664" s="975"/>
      <c r="H664" s="621"/>
    </row>
    <row r="665" spans="1:8" customFormat="1" ht="13">
      <c r="A665" s="132" t="s">
        <v>496</v>
      </c>
      <c r="B665" s="809">
        <f>+'Sch II OE FINAL'!H668</f>
        <v>0</v>
      </c>
      <c r="C665" s="829" t="s">
        <v>497</v>
      </c>
      <c r="D665" s="809">
        <f>+'Sch II OE FINAL'!H669</f>
        <v>0</v>
      </c>
      <c r="E665" s="465" t="s">
        <v>498</v>
      </c>
      <c r="F665" s="976">
        <f>+'SUD Units &amp; Cost Center Data'!G666</f>
        <v>0</v>
      </c>
      <c r="G665" s="976"/>
      <c r="H665" s="621"/>
    </row>
    <row r="666" spans="1:8" customFormat="1" ht="13">
      <c r="A666" s="620" t="s">
        <v>263</v>
      </c>
      <c r="B666" s="810">
        <f>+'Sch II OE FINAL'!L664</f>
        <v>0</v>
      </c>
      <c r="C666" s="828" t="s">
        <v>499</v>
      </c>
      <c r="D666" s="811">
        <f>+AAR!E671</f>
        <v>0</v>
      </c>
      <c r="E666" s="467" t="s">
        <v>335</v>
      </c>
      <c r="F666" s="975">
        <f>+'SUD Units &amp; Cost Center Data'!K666</f>
        <v>0</v>
      </c>
      <c r="G666" s="975"/>
      <c r="H666" s="621"/>
    </row>
    <row r="667" spans="1:8" customFormat="1" ht="13">
      <c r="A667" s="620"/>
      <c r="B667" s="430"/>
      <c r="C667" s="430"/>
      <c r="D667" s="430"/>
      <c r="E667" s="430"/>
      <c r="F667" s="430"/>
      <c r="G667" s="430"/>
      <c r="H667" s="1"/>
    </row>
    <row r="668" spans="1:8" customFormat="1" ht="3.75" customHeight="1" thickBot="1">
      <c r="A668" s="132"/>
      <c r="B668" s="983"/>
      <c r="C668" s="983"/>
      <c r="D668" s="983"/>
      <c r="E668" s="983"/>
      <c r="F668" s="983"/>
      <c r="G668" s="983"/>
      <c r="H668" s="983"/>
    </row>
    <row r="669" spans="1:8" customFormat="1" ht="13" hidden="1" thickBot="1">
      <c r="A669" s="1"/>
      <c r="B669" s="983"/>
      <c r="C669" s="983"/>
      <c r="D669" s="983"/>
      <c r="E669" s="983"/>
      <c r="F669" s="983"/>
      <c r="G669" s="983"/>
      <c r="H669" s="983"/>
    </row>
    <row r="670" spans="1:8" customFormat="1" ht="13.5" hidden="1" thickBot="1">
      <c r="A670" s="468"/>
      <c r="B670" s="1"/>
      <c r="C670" s="1"/>
      <c r="D670" s="1"/>
      <c r="E670" s="1"/>
      <c r="F670" s="1"/>
      <c r="G670" s="1"/>
      <c r="H670" s="1"/>
    </row>
    <row r="671" spans="1:8" customFormat="1" ht="13" thickTop="1">
      <c r="A671" s="984" t="s">
        <v>500</v>
      </c>
      <c r="B671" s="985"/>
      <c r="C671" s="985"/>
      <c r="D671" s="985"/>
      <c r="E671" s="985"/>
      <c r="F671" s="981" t="s">
        <v>520</v>
      </c>
      <c r="G671" s="977" t="s">
        <v>502</v>
      </c>
      <c r="H671" s="978"/>
    </row>
    <row r="672" spans="1:8" customFormat="1">
      <c r="A672" s="464" t="s">
        <v>503</v>
      </c>
      <c r="B672" s="463" t="s">
        <v>504</v>
      </c>
      <c r="C672" s="463" t="s">
        <v>505</v>
      </c>
      <c r="D672" s="463" t="s">
        <v>506</v>
      </c>
      <c r="E672" s="622" t="s">
        <v>507</v>
      </c>
      <c r="F672" s="982"/>
      <c r="G672" s="623" t="s">
        <v>508</v>
      </c>
      <c r="H672" s="624" t="s">
        <v>509</v>
      </c>
    </row>
    <row r="673" spans="1:8" customFormat="1">
      <c r="A673" s="625"/>
      <c r="B673" s="626"/>
      <c r="C673" s="627"/>
      <c r="D673" s="627"/>
      <c r="E673" s="628"/>
      <c r="F673" s="113"/>
      <c r="G673" s="629"/>
      <c r="H673" s="630"/>
    </row>
    <row r="674" spans="1:8" customFormat="1">
      <c r="A674" s="631"/>
      <c r="B674" s="626"/>
      <c r="C674" s="627"/>
      <c r="D674" s="627"/>
      <c r="E674" s="628"/>
      <c r="F674" s="115"/>
      <c r="G674" s="629"/>
      <c r="H674" s="630"/>
    </row>
    <row r="675" spans="1:8" customFormat="1">
      <c r="A675" s="631"/>
      <c r="B675" s="626"/>
      <c r="C675" s="627"/>
      <c r="D675" s="627"/>
      <c r="E675" s="628"/>
      <c r="F675" s="115"/>
      <c r="G675" s="629"/>
      <c r="H675" s="630"/>
    </row>
    <row r="676" spans="1:8" customFormat="1">
      <c r="A676" s="631"/>
      <c r="B676" s="626"/>
      <c r="C676" s="627"/>
      <c r="D676" s="627"/>
      <c r="E676" s="628"/>
      <c r="F676" s="115"/>
      <c r="G676" s="629"/>
      <c r="H676" s="630"/>
    </row>
    <row r="677" spans="1:8" customFormat="1">
      <c r="A677" s="631"/>
      <c r="B677" s="626"/>
      <c r="C677" s="627"/>
      <c r="D677" s="627"/>
      <c r="E677" s="628"/>
      <c r="F677" s="115"/>
      <c r="G677" s="629"/>
      <c r="H677" s="630"/>
    </row>
    <row r="678" spans="1:8" customFormat="1">
      <c r="A678" s="631"/>
      <c r="B678" s="626"/>
      <c r="C678" s="632"/>
      <c r="D678" s="632"/>
      <c r="E678" s="633"/>
      <c r="F678" s="115"/>
      <c r="G678" s="634"/>
      <c r="H678" s="635"/>
    </row>
    <row r="679" spans="1:8" customFormat="1">
      <c r="A679" s="631"/>
      <c r="B679" s="626"/>
      <c r="C679" s="632"/>
      <c r="D679" s="632"/>
      <c r="E679" s="633"/>
      <c r="F679" s="115"/>
      <c r="G679" s="634"/>
      <c r="H679" s="635"/>
    </row>
    <row r="680" spans="1:8" customFormat="1">
      <c r="A680" s="631"/>
      <c r="B680" s="626"/>
      <c r="C680" s="627"/>
      <c r="D680" s="627"/>
      <c r="E680" s="628"/>
      <c r="F680" s="115"/>
      <c r="G680" s="629"/>
      <c r="H680" s="630"/>
    </row>
    <row r="681" spans="1:8" customFormat="1">
      <c r="A681" s="636"/>
      <c r="B681" s="626"/>
      <c r="C681" s="637"/>
      <c r="D681" s="637"/>
      <c r="E681" s="638"/>
      <c r="F681" s="115"/>
      <c r="G681" s="639"/>
      <c r="H681" s="640"/>
    </row>
    <row r="682" spans="1:8" customFormat="1" ht="13" thickBot="1">
      <c r="A682" s="321"/>
      <c r="B682" s="469"/>
      <c r="C682" s="469"/>
      <c r="D682" s="469"/>
      <c r="E682" s="469"/>
      <c r="F682" s="551"/>
      <c r="G682" s="469"/>
      <c r="H682" s="469"/>
    </row>
    <row r="683" spans="1:8" customFormat="1" ht="13" thickTop="1">
      <c r="A683" s="984" t="s">
        <v>510</v>
      </c>
      <c r="B683" s="985"/>
      <c r="C683" s="985"/>
      <c r="D683" s="985"/>
      <c r="E683" s="985"/>
      <c r="F683" s="981" t="s">
        <v>520</v>
      </c>
      <c r="G683" s="977" t="s">
        <v>502</v>
      </c>
      <c r="H683" s="978"/>
    </row>
    <row r="684" spans="1:8" customFormat="1" ht="25.5" customHeight="1">
      <c r="A684" s="464" t="s">
        <v>503</v>
      </c>
      <c r="B684" s="463" t="s">
        <v>504</v>
      </c>
      <c r="C684" s="463" t="s">
        <v>505</v>
      </c>
      <c r="D684" s="463" t="s">
        <v>506</v>
      </c>
      <c r="E684" s="622" t="s">
        <v>507</v>
      </c>
      <c r="F684" s="982"/>
      <c r="G684" s="623" t="s">
        <v>508</v>
      </c>
      <c r="H684" s="624" t="s">
        <v>509</v>
      </c>
    </row>
    <row r="685" spans="1:8" customFormat="1">
      <c r="A685" s="625"/>
      <c r="B685" s="641"/>
      <c r="C685" s="627"/>
      <c r="D685" s="627"/>
      <c r="E685" s="628"/>
      <c r="F685" s="113"/>
      <c r="G685" s="629"/>
      <c r="H685" s="630"/>
    </row>
    <row r="686" spans="1:8" customFormat="1">
      <c r="A686" s="642"/>
      <c r="B686" s="626"/>
      <c r="C686" s="627"/>
      <c r="D686" s="627"/>
      <c r="E686" s="628"/>
      <c r="F686" s="113"/>
      <c r="G686" s="629"/>
      <c r="H686" s="630"/>
    </row>
    <row r="687" spans="1:8" customFormat="1">
      <c r="A687" s="642"/>
      <c r="B687" s="626"/>
      <c r="C687" s="627"/>
      <c r="D687" s="627"/>
      <c r="E687" s="628"/>
      <c r="F687" s="113"/>
      <c r="G687" s="629"/>
      <c r="H687" s="630"/>
    </row>
    <row r="688" spans="1:8" customFormat="1">
      <c r="A688" s="642"/>
      <c r="B688" s="626"/>
      <c r="C688" s="627"/>
      <c r="D688" s="627"/>
      <c r="E688" s="628"/>
      <c r="F688" s="113"/>
      <c r="G688" s="629"/>
      <c r="H688" s="630"/>
    </row>
    <row r="689" spans="1:8" customFormat="1">
      <c r="A689" s="642"/>
      <c r="B689" s="626"/>
      <c r="C689" s="627"/>
      <c r="D689" s="627"/>
      <c r="E689" s="628"/>
      <c r="F689" s="113"/>
      <c r="G689" s="629"/>
      <c r="H689" s="630"/>
    </row>
    <row r="690" spans="1:8" customFormat="1">
      <c r="A690" s="642"/>
      <c r="B690" s="626"/>
      <c r="C690" s="627"/>
      <c r="D690" s="627"/>
      <c r="E690" s="628"/>
      <c r="F690" s="113"/>
      <c r="G690" s="629"/>
      <c r="H690" s="630"/>
    </row>
    <row r="691" spans="1:8" customFormat="1">
      <c r="A691" s="643"/>
      <c r="B691" s="627"/>
      <c r="C691" s="627"/>
      <c r="D691" s="627"/>
      <c r="E691" s="628"/>
      <c r="F691" s="113"/>
      <c r="G691" s="629"/>
      <c r="H691" s="630"/>
    </row>
    <row r="692" spans="1:8" customFormat="1">
      <c r="A692" s="643"/>
      <c r="B692" s="632"/>
      <c r="C692" s="627"/>
      <c r="D692" s="627"/>
      <c r="E692" s="628"/>
      <c r="F692" s="113"/>
      <c r="G692" s="629"/>
      <c r="H692" s="630"/>
    </row>
    <row r="693" spans="1:8" customFormat="1">
      <c r="A693" s="642"/>
      <c r="B693" s="626"/>
      <c r="C693" s="627"/>
      <c r="D693" s="627"/>
      <c r="E693" s="628"/>
      <c r="F693" s="113"/>
      <c r="G693" s="629"/>
      <c r="H693" s="630"/>
    </row>
    <row r="694" spans="1:8" customFormat="1">
      <c r="A694" s="642"/>
      <c r="B694" s="626"/>
      <c r="C694" s="627"/>
      <c r="D694" s="627"/>
      <c r="E694" s="628"/>
      <c r="F694" s="113"/>
      <c r="G694" s="629"/>
      <c r="H694" s="630"/>
    </row>
    <row r="695" spans="1:8" customFormat="1">
      <c r="A695" s="631"/>
      <c r="B695" s="626"/>
      <c r="C695" s="627"/>
      <c r="D695" s="627"/>
      <c r="E695" s="628"/>
      <c r="F695" s="115"/>
      <c r="G695" s="629"/>
      <c r="H695" s="630"/>
    </row>
    <row r="696" spans="1:8" customFormat="1">
      <c r="A696" s="636"/>
      <c r="B696" s="626"/>
      <c r="C696" s="637"/>
      <c r="D696" s="637"/>
      <c r="E696" s="638"/>
      <c r="F696" s="115"/>
      <c r="G696" s="639"/>
      <c r="H696" s="640"/>
    </row>
    <row r="697" spans="1:8" customFormat="1" ht="13" thickBot="1">
      <c r="A697" s="321"/>
      <c r="B697" s="469"/>
      <c r="C697" s="469"/>
      <c r="D697" s="469"/>
      <c r="E697" s="469"/>
      <c r="F697" s="551">
        <f>SUM(F685:F696)</f>
        <v>0</v>
      </c>
      <c r="G697" s="469"/>
      <c r="H697" s="469"/>
    </row>
    <row r="698" spans="1:8" customFormat="1" ht="13" thickTop="1">
      <c r="A698" s="514"/>
      <c r="B698" s="514"/>
      <c r="C698" s="514"/>
      <c r="D698" s="514"/>
      <c r="E698" s="514"/>
      <c r="F698" s="514"/>
      <c r="G698" s="514"/>
      <c r="H698" s="515"/>
    </row>
    <row r="699" spans="1:8" customFormat="1" ht="15.5">
      <c r="A699" s="987" t="s">
        <v>512</v>
      </c>
      <c r="B699" s="987"/>
      <c r="C699" s="987"/>
      <c r="D699" s="987"/>
      <c r="E699" s="987"/>
      <c r="F699" s="987"/>
      <c r="G699" s="987"/>
      <c r="H699" s="987"/>
    </row>
    <row r="700" spans="1:8" customFormat="1" ht="13">
      <c r="A700" s="988" t="s">
        <v>513</v>
      </c>
      <c r="B700" s="988"/>
      <c r="C700" s="988"/>
      <c r="D700" s="988"/>
      <c r="E700" s="988"/>
      <c r="F700" s="988"/>
      <c r="G700" s="988"/>
      <c r="H700" s="988"/>
    </row>
    <row r="701" spans="1:8" customFormat="1" ht="13">
      <c r="A701" s="988" t="s">
        <v>514</v>
      </c>
      <c r="B701" s="988"/>
      <c r="C701" s="988"/>
      <c r="D701" s="988"/>
      <c r="E701" s="988"/>
      <c r="F701" s="988"/>
      <c r="G701" s="988"/>
      <c r="H701" s="988"/>
    </row>
    <row r="702" spans="1:8" customFormat="1" ht="13">
      <c r="A702" s="595"/>
      <c r="B702" s="595"/>
      <c r="C702" s="595"/>
      <c r="D702" s="595"/>
      <c r="E702" s="595"/>
      <c r="F702" s="595"/>
      <c r="G702" s="595"/>
      <c r="H702" s="595"/>
    </row>
    <row r="703" spans="1:8" customFormat="1" ht="13">
      <c r="A703" s="595"/>
      <c r="B703" s="595"/>
      <c r="C703" s="595"/>
      <c r="D703" s="595"/>
      <c r="E703" s="595"/>
      <c r="F703" s="595"/>
      <c r="G703" s="595"/>
      <c r="H703" s="595"/>
    </row>
    <row r="704" spans="1:8" customFormat="1" ht="13">
      <c r="A704" s="595"/>
      <c r="B704" s="595"/>
      <c r="C704" s="595"/>
      <c r="D704" s="595"/>
      <c r="E704" s="595"/>
      <c r="F704" s="595"/>
      <c r="G704" s="595"/>
      <c r="H704" s="595"/>
    </row>
    <row r="705" spans="1:8" customFormat="1" ht="13.5" customHeight="1">
      <c r="A705" s="595"/>
      <c r="B705" s="595"/>
      <c r="C705" s="595"/>
      <c r="D705" s="595"/>
      <c r="E705" s="595"/>
      <c r="F705" s="595"/>
      <c r="G705" s="595"/>
      <c r="H705" s="595"/>
    </row>
    <row r="706" spans="1:8" customFormat="1" ht="13.5" customHeight="1">
      <c r="A706" s="595" t="s">
        <v>515</v>
      </c>
      <c r="B706" s="595"/>
      <c r="C706" s="595"/>
      <c r="D706" s="595"/>
      <c r="E706" s="595"/>
      <c r="F706" s="595"/>
      <c r="G706" s="595"/>
      <c r="H706" s="595"/>
    </row>
    <row r="707" spans="1:8" customFormat="1" ht="13">
      <c r="A707" s="595"/>
      <c r="B707" s="595"/>
      <c r="C707" s="595"/>
      <c r="D707" s="595"/>
      <c r="E707" s="595"/>
      <c r="F707" s="595"/>
      <c r="G707" s="986"/>
      <c r="H707" s="986"/>
    </row>
    <row r="708" spans="1:8" customFormat="1" ht="13">
      <c r="A708" s="597" t="s">
        <v>516</v>
      </c>
      <c r="B708" s="597"/>
      <c r="C708" s="597"/>
      <c r="D708" s="597"/>
      <c r="E708" s="597"/>
      <c r="F708" s="597"/>
      <c r="G708" s="597"/>
      <c r="H708" s="598" t="s">
        <v>249</v>
      </c>
    </row>
    <row r="709" spans="1:8" customFormat="1" ht="13">
      <c r="A709" s="693"/>
      <c r="B709" s="693"/>
      <c r="C709" s="693"/>
      <c r="D709" s="693"/>
      <c r="E709" s="693"/>
      <c r="F709" s="693"/>
      <c r="G709" s="693"/>
      <c r="H709" s="693"/>
    </row>
    <row r="710" spans="1:8" customFormat="1" ht="13">
      <c r="A710" s="597" t="s">
        <v>517</v>
      </c>
      <c r="B710" s="597"/>
      <c r="C710" s="597"/>
      <c r="D710" s="597"/>
      <c r="E710" s="597"/>
      <c r="F710" s="597"/>
      <c r="G710" s="599"/>
      <c r="H710" s="597"/>
    </row>
    <row r="711" spans="1:8" customFormat="1" ht="13">
      <c r="A711" s="596"/>
      <c r="B711" s="596"/>
      <c r="C711" s="596"/>
      <c r="D711" s="596"/>
      <c r="E711" s="596"/>
      <c r="F711" s="596"/>
      <c r="G711" s="596"/>
      <c r="H711" s="596"/>
    </row>
    <row r="712" spans="1:8" customFormat="1" ht="13">
      <c r="A712" s="644" t="s">
        <v>518</v>
      </c>
      <c r="B712" s="596"/>
      <c r="C712" s="596"/>
      <c r="D712" s="596"/>
      <c r="E712" s="596"/>
      <c r="F712" s="596"/>
      <c r="G712" s="596"/>
      <c r="H712" s="596"/>
    </row>
    <row r="713" spans="1:8" customFormat="1" ht="13">
      <c r="A713" s="596"/>
      <c r="B713" s="596"/>
      <c r="C713" s="596"/>
      <c r="D713" s="596"/>
      <c r="E713" s="596"/>
      <c r="F713" s="596"/>
      <c r="G713" s="596"/>
      <c r="H713" s="596"/>
    </row>
    <row r="714" spans="1:8" customFormat="1" ht="13">
      <c r="A714" s="596"/>
      <c r="B714" s="596"/>
      <c r="C714" s="596"/>
      <c r="D714" s="596"/>
      <c r="E714" s="596"/>
      <c r="F714" s="596"/>
      <c r="G714" s="596"/>
      <c r="H714" s="596"/>
    </row>
    <row r="715" spans="1:8" customFormat="1" ht="13">
      <c r="A715" s="597" t="s">
        <v>519</v>
      </c>
      <c r="B715" s="597"/>
      <c r="C715" s="597"/>
      <c r="D715" s="597"/>
      <c r="E715" s="597"/>
      <c r="F715" s="597"/>
      <c r="G715" s="597"/>
      <c r="H715" s="598" t="s">
        <v>249</v>
      </c>
    </row>
    <row r="716" spans="1:8" customFormat="1" ht="13">
      <c r="A716" s="847" t="s">
        <v>77</v>
      </c>
      <c r="B716" s="369"/>
      <c r="C716" s="369"/>
      <c r="D716" s="369"/>
      <c r="E716" s="369"/>
      <c r="F716" s="369"/>
      <c r="G716" s="369"/>
      <c r="H716" s="147"/>
    </row>
    <row r="717" spans="1:8" customFormat="1" ht="13">
      <c r="A717" s="121" t="s">
        <v>495</v>
      </c>
      <c r="B717" s="148"/>
      <c r="C717" s="148"/>
      <c r="D717" s="148"/>
      <c r="E717" s="148"/>
      <c r="F717" s="148"/>
      <c r="G717" s="148"/>
      <c r="H717" s="147"/>
    </row>
    <row r="718" spans="1:8" customFormat="1" ht="13">
      <c r="A718" s="148"/>
      <c r="B718" s="148"/>
      <c r="C718" s="148"/>
      <c r="D718" s="148"/>
      <c r="E718" s="148"/>
      <c r="F718" s="148"/>
      <c r="G718" s="148"/>
      <c r="H718" s="52"/>
    </row>
    <row r="719" spans="1:8" customFormat="1" ht="13">
      <c r="A719" s="132" t="s">
        <v>262</v>
      </c>
      <c r="B719" s="827">
        <f>+'Sch II OE FINAL'!F719</f>
        <v>0</v>
      </c>
      <c r="C719" s="828" t="s">
        <v>264</v>
      </c>
      <c r="D719" s="812">
        <f>+'Sch II OE FINAL'!F720</f>
        <v>0</v>
      </c>
      <c r="E719" s="466" t="s">
        <v>265</v>
      </c>
      <c r="F719" s="974">
        <f>+'Sch II OE FINAL'!L720</f>
        <v>0</v>
      </c>
      <c r="G719" s="975"/>
      <c r="H719" s="621"/>
    </row>
    <row r="720" spans="1:8" customFormat="1" ht="13">
      <c r="A720" s="132" t="s">
        <v>496</v>
      </c>
      <c r="B720" s="809">
        <f>+'Sch II OE FINAL'!H723</f>
        <v>0</v>
      </c>
      <c r="C720" s="829" t="s">
        <v>497</v>
      </c>
      <c r="D720" s="809">
        <f>+'Sch II OE FINAL'!H724</f>
        <v>0</v>
      </c>
      <c r="E720" s="465" t="s">
        <v>498</v>
      </c>
      <c r="F720" s="976">
        <f>+'SUD Units &amp; Cost Center Data'!G721</f>
        <v>0</v>
      </c>
      <c r="G720" s="976"/>
      <c r="H720" s="621"/>
    </row>
    <row r="721" spans="1:8" customFormat="1" ht="13">
      <c r="A721" s="620" t="s">
        <v>263</v>
      </c>
      <c r="B721" s="810">
        <f>+'Sch II OE FINAL'!L719</f>
        <v>0</v>
      </c>
      <c r="C721" s="828" t="s">
        <v>499</v>
      </c>
      <c r="D721" s="811">
        <f>+AAR!E726</f>
        <v>0</v>
      </c>
      <c r="E721" s="467" t="s">
        <v>335</v>
      </c>
      <c r="F721" s="975">
        <f>+'SUD Units &amp; Cost Center Data'!K721</f>
        <v>0</v>
      </c>
      <c r="G721" s="975"/>
      <c r="H721" s="621"/>
    </row>
    <row r="722" spans="1:8" customFormat="1" ht="13">
      <c r="A722" s="620"/>
      <c r="B722" s="430"/>
      <c r="C722" s="430"/>
      <c r="D722" s="430"/>
      <c r="E722" s="430"/>
      <c r="F722" s="430"/>
      <c r="G722" s="430"/>
      <c r="H722" s="1"/>
    </row>
    <row r="723" spans="1:8" customFormat="1" ht="3.75" customHeight="1" thickBot="1">
      <c r="A723" s="132"/>
      <c r="B723" s="983"/>
      <c r="C723" s="983"/>
      <c r="D723" s="983"/>
      <c r="E723" s="983"/>
      <c r="F723" s="983"/>
      <c r="G723" s="983"/>
      <c r="H723" s="983"/>
    </row>
    <row r="724" spans="1:8" customFormat="1" ht="13" hidden="1" thickBot="1">
      <c r="A724" s="1"/>
      <c r="B724" s="983"/>
      <c r="C724" s="983"/>
      <c r="D724" s="983"/>
      <c r="E724" s="983"/>
      <c r="F724" s="983"/>
      <c r="G724" s="983"/>
      <c r="H724" s="983"/>
    </row>
    <row r="725" spans="1:8" customFormat="1" ht="13.5" hidden="1" thickBot="1">
      <c r="A725" s="468"/>
      <c r="B725" s="1"/>
      <c r="C725" s="1"/>
      <c r="D725" s="1"/>
      <c r="E725" s="1"/>
      <c r="F725" s="1"/>
      <c r="G725" s="1"/>
      <c r="H725" s="1"/>
    </row>
    <row r="726" spans="1:8" customFormat="1" ht="13" thickTop="1">
      <c r="A726" s="984" t="s">
        <v>500</v>
      </c>
      <c r="B726" s="985"/>
      <c r="C726" s="985"/>
      <c r="D726" s="985"/>
      <c r="E726" s="985"/>
      <c r="F726" s="981" t="s">
        <v>520</v>
      </c>
      <c r="G726" s="977" t="s">
        <v>502</v>
      </c>
      <c r="H726" s="978"/>
    </row>
    <row r="727" spans="1:8" customFormat="1">
      <c r="A727" s="464" t="s">
        <v>503</v>
      </c>
      <c r="B727" s="463" t="s">
        <v>504</v>
      </c>
      <c r="C727" s="463" t="s">
        <v>505</v>
      </c>
      <c r="D727" s="463" t="s">
        <v>506</v>
      </c>
      <c r="E727" s="622" t="s">
        <v>507</v>
      </c>
      <c r="F727" s="982"/>
      <c r="G727" s="623" t="s">
        <v>508</v>
      </c>
      <c r="H727" s="624" t="s">
        <v>509</v>
      </c>
    </row>
    <row r="728" spans="1:8" customFormat="1">
      <c r="A728" s="625"/>
      <c r="B728" s="626"/>
      <c r="C728" s="627"/>
      <c r="D728" s="627"/>
      <c r="E728" s="628"/>
      <c r="F728" s="113"/>
      <c r="G728" s="629"/>
      <c r="H728" s="630"/>
    </row>
    <row r="729" spans="1:8" customFormat="1">
      <c r="A729" s="631"/>
      <c r="B729" s="626"/>
      <c r="C729" s="627"/>
      <c r="D729" s="627"/>
      <c r="E729" s="628"/>
      <c r="F729" s="115"/>
      <c r="G729" s="629"/>
      <c r="H729" s="630"/>
    </row>
    <row r="730" spans="1:8" customFormat="1">
      <c r="A730" s="631"/>
      <c r="B730" s="626"/>
      <c r="C730" s="627"/>
      <c r="D730" s="627"/>
      <c r="E730" s="628"/>
      <c r="F730" s="115"/>
      <c r="G730" s="629"/>
      <c r="H730" s="630"/>
    </row>
    <row r="731" spans="1:8" customFormat="1">
      <c r="A731" s="631"/>
      <c r="B731" s="626"/>
      <c r="C731" s="627"/>
      <c r="D731" s="627"/>
      <c r="E731" s="628"/>
      <c r="F731" s="115"/>
      <c r="G731" s="629"/>
      <c r="H731" s="630"/>
    </row>
    <row r="732" spans="1:8" customFormat="1">
      <c r="A732" s="631"/>
      <c r="B732" s="626"/>
      <c r="C732" s="627"/>
      <c r="D732" s="627"/>
      <c r="E732" s="628"/>
      <c r="F732" s="115"/>
      <c r="G732" s="629"/>
      <c r="H732" s="630"/>
    </row>
    <row r="733" spans="1:8" customFormat="1">
      <c r="A733" s="631"/>
      <c r="B733" s="626"/>
      <c r="C733" s="632"/>
      <c r="D733" s="632"/>
      <c r="E733" s="633"/>
      <c r="F733" s="115"/>
      <c r="G733" s="634"/>
      <c r="H733" s="635"/>
    </row>
    <row r="734" spans="1:8" customFormat="1">
      <c r="A734" s="631"/>
      <c r="B734" s="626"/>
      <c r="C734" s="632"/>
      <c r="D734" s="632"/>
      <c r="E734" s="633"/>
      <c r="F734" s="115"/>
      <c r="G734" s="634"/>
      <c r="H734" s="635"/>
    </row>
    <row r="735" spans="1:8" customFormat="1">
      <c r="A735" s="631"/>
      <c r="B735" s="626"/>
      <c r="C735" s="627"/>
      <c r="D735" s="627"/>
      <c r="E735" s="628"/>
      <c r="F735" s="115"/>
      <c r="G735" s="629"/>
      <c r="H735" s="630"/>
    </row>
    <row r="736" spans="1:8" customFormat="1">
      <c r="A736" s="636"/>
      <c r="B736" s="626"/>
      <c r="C736" s="637"/>
      <c r="D736" s="637"/>
      <c r="E736" s="638"/>
      <c r="F736" s="115"/>
      <c r="G736" s="639"/>
      <c r="H736" s="640"/>
    </row>
    <row r="737" spans="1:8" customFormat="1" ht="13" thickBot="1">
      <c r="A737" s="321"/>
      <c r="B737" s="469"/>
      <c r="C737" s="469"/>
      <c r="D737" s="469"/>
      <c r="E737" s="469"/>
      <c r="F737" s="551"/>
      <c r="G737" s="469"/>
      <c r="H737" s="469"/>
    </row>
    <row r="738" spans="1:8" customFormat="1" ht="13" thickTop="1">
      <c r="A738" s="984" t="s">
        <v>510</v>
      </c>
      <c r="B738" s="985"/>
      <c r="C738" s="985"/>
      <c r="D738" s="985"/>
      <c r="E738" s="985"/>
      <c r="F738" s="981" t="s">
        <v>520</v>
      </c>
      <c r="G738" s="977" t="s">
        <v>502</v>
      </c>
      <c r="H738" s="978"/>
    </row>
    <row r="739" spans="1:8" customFormat="1" ht="25.5" customHeight="1">
      <c r="A739" s="464" t="s">
        <v>503</v>
      </c>
      <c r="B739" s="463" t="s">
        <v>504</v>
      </c>
      <c r="C739" s="463" t="s">
        <v>505</v>
      </c>
      <c r="D739" s="463" t="s">
        <v>506</v>
      </c>
      <c r="E739" s="622" t="s">
        <v>507</v>
      </c>
      <c r="F739" s="982"/>
      <c r="G739" s="623" t="s">
        <v>508</v>
      </c>
      <c r="H739" s="624" t="s">
        <v>509</v>
      </c>
    </row>
    <row r="740" spans="1:8" customFormat="1">
      <c r="A740" s="625"/>
      <c r="B740" s="641"/>
      <c r="C740" s="627"/>
      <c r="D740" s="627"/>
      <c r="E740" s="628"/>
      <c r="F740" s="113"/>
      <c r="G740" s="629"/>
      <c r="H740" s="630"/>
    </row>
    <row r="741" spans="1:8" customFormat="1">
      <c r="A741" s="642"/>
      <c r="B741" s="626"/>
      <c r="C741" s="627"/>
      <c r="D741" s="627"/>
      <c r="E741" s="628"/>
      <c r="F741" s="113"/>
      <c r="G741" s="629"/>
      <c r="H741" s="630"/>
    </row>
    <row r="742" spans="1:8" customFormat="1">
      <c r="A742" s="642"/>
      <c r="B742" s="626"/>
      <c r="C742" s="627"/>
      <c r="D742" s="627"/>
      <c r="E742" s="628"/>
      <c r="F742" s="113"/>
      <c r="G742" s="629"/>
      <c r="H742" s="630"/>
    </row>
    <row r="743" spans="1:8" customFormat="1">
      <c r="A743" s="642"/>
      <c r="B743" s="626"/>
      <c r="C743" s="627"/>
      <c r="D743" s="627"/>
      <c r="E743" s="628"/>
      <c r="F743" s="113"/>
      <c r="G743" s="629"/>
      <c r="H743" s="630"/>
    </row>
    <row r="744" spans="1:8" customFormat="1">
      <c r="A744" s="642"/>
      <c r="B744" s="626"/>
      <c r="C744" s="627"/>
      <c r="D744" s="627"/>
      <c r="E744" s="628"/>
      <c r="F744" s="113"/>
      <c r="G744" s="629"/>
      <c r="H744" s="630"/>
    </row>
    <row r="745" spans="1:8" customFormat="1">
      <c r="A745" s="642"/>
      <c r="B745" s="626"/>
      <c r="C745" s="627"/>
      <c r="D745" s="627"/>
      <c r="E745" s="628"/>
      <c r="F745" s="113"/>
      <c r="G745" s="629"/>
      <c r="H745" s="630"/>
    </row>
    <row r="746" spans="1:8" customFormat="1">
      <c r="A746" s="643"/>
      <c r="B746" s="627"/>
      <c r="C746" s="627"/>
      <c r="D746" s="627"/>
      <c r="E746" s="628"/>
      <c r="F746" s="113"/>
      <c r="G746" s="629"/>
      <c r="H746" s="630"/>
    </row>
    <row r="747" spans="1:8" customFormat="1">
      <c r="A747" s="643"/>
      <c r="B747" s="632"/>
      <c r="C747" s="627"/>
      <c r="D747" s="627"/>
      <c r="E747" s="628"/>
      <c r="F747" s="113"/>
      <c r="G747" s="629"/>
      <c r="H747" s="630"/>
    </row>
    <row r="748" spans="1:8" customFormat="1">
      <c r="A748" s="642"/>
      <c r="B748" s="626"/>
      <c r="C748" s="627"/>
      <c r="D748" s="627"/>
      <c r="E748" s="628"/>
      <c r="F748" s="113"/>
      <c r="G748" s="629"/>
      <c r="H748" s="630"/>
    </row>
    <row r="749" spans="1:8" customFormat="1">
      <c r="A749" s="642"/>
      <c r="B749" s="626"/>
      <c r="C749" s="627"/>
      <c r="D749" s="627"/>
      <c r="E749" s="628"/>
      <c r="F749" s="113"/>
      <c r="G749" s="629"/>
      <c r="H749" s="630"/>
    </row>
    <row r="750" spans="1:8" customFormat="1">
      <c r="A750" s="631"/>
      <c r="B750" s="626"/>
      <c r="C750" s="627"/>
      <c r="D750" s="627"/>
      <c r="E750" s="628"/>
      <c r="F750" s="115"/>
      <c r="G750" s="629"/>
      <c r="H750" s="630"/>
    </row>
    <row r="751" spans="1:8" customFormat="1">
      <c r="A751" s="636"/>
      <c r="B751" s="626"/>
      <c r="C751" s="637"/>
      <c r="D751" s="637"/>
      <c r="E751" s="638"/>
      <c r="F751" s="115"/>
      <c r="G751" s="639"/>
      <c r="H751" s="640"/>
    </row>
    <row r="752" spans="1:8" customFormat="1" ht="13" thickBot="1">
      <c r="A752" s="321"/>
      <c r="B752" s="469"/>
      <c r="C752" s="469"/>
      <c r="D752" s="469"/>
      <c r="E752" s="469"/>
      <c r="F752" s="551">
        <f>SUM(F740:F751)</f>
        <v>0</v>
      </c>
      <c r="G752" s="469"/>
      <c r="H752" s="469"/>
    </row>
    <row r="753" spans="1:8" customFormat="1" ht="13" thickTop="1">
      <c r="A753" s="514"/>
      <c r="B753" s="514"/>
      <c r="C753" s="514"/>
      <c r="D753" s="514"/>
      <c r="E753" s="514"/>
      <c r="F753" s="514"/>
      <c r="G753" s="514"/>
      <c r="H753" s="515"/>
    </row>
    <row r="754" spans="1:8" customFormat="1" ht="15.5">
      <c r="A754" s="987" t="s">
        <v>512</v>
      </c>
      <c r="B754" s="987"/>
      <c r="C754" s="987"/>
      <c r="D754" s="987"/>
      <c r="E754" s="987"/>
      <c r="F754" s="987"/>
      <c r="G754" s="987"/>
      <c r="H754" s="987"/>
    </row>
    <row r="755" spans="1:8" customFormat="1" ht="13">
      <c r="A755" s="988" t="s">
        <v>513</v>
      </c>
      <c r="B755" s="988"/>
      <c r="C755" s="988"/>
      <c r="D755" s="988"/>
      <c r="E755" s="988"/>
      <c r="F755" s="988"/>
      <c r="G755" s="988"/>
      <c r="H755" s="988"/>
    </row>
    <row r="756" spans="1:8" customFormat="1" ht="13">
      <c r="A756" s="988" t="s">
        <v>514</v>
      </c>
      <c r="B756" s="988"/>
      <c r="C756" s="988"/>
      <c r="D756" s="988"/>
      <c r="E756" s="988"/>
      <c r="F756" s="988"/>
      <c r="G756" s="988"/>
      <c r="H756" s="988"/>
    </row>
    <row r="757" spans="1:8" customFormat="1" ht="13">
      <c r="A757" s="595"/>
      <c r="B757" s="595"/>
      <c r="C757" s="595"/>
      <c r="D757" s="595"/>
      <c r="E757" s="595"/>
      <c r="F757" s="595"/>
      <c r="G757" s="595"/>
      <c r="H757" s="595"/>
    </row>
    <row r="758" spans="1:8" customFormat="1" ht="13">
      <c r="A758" s="595"/>
      <c r="B758" s="595"/>
      <c r="C758" s="595"/>
      <c r="D758" s="595"/>
      <c r="E758" s="595"/>
      <c r="F758" s="595"/>
      <c r="G758" s="595"/>
      <c r="H758" s="595"/>
    </row>
    <row r="759" spans="1:8" customFormat="1" ht="13">
      <c r="A759" s="595"/>
      <c r="B759" s="595"/>
      <c r="C759" s="595"/>
      <c r="D759" s="595"/>
      <c r="E759" s="595"/>
      <c r="F759" s="595"/>
      <c r="G759" s="595"/>
      <c r="H759" s="595"/>
    </row>
    <row r="760" spans="1:8" customFormat="1" ht="13.5" customHeight="1">
      <c r="A760" s="595"/>
      <c r="B760" s="595"/>
      <c r="C760" s="595"/>
      <c r="D760" s="595"/>
      <c r="E760" s="595"/>
      <c r="F760" s="595"/>
      <c r="G760" s="595"/>
      <c r="H760" s="595"/>
    </row>
    <row r="761" spans="1:8" customFormat="1" ht="13.5" customHeight="1">
      <c r="A761" s="595" t="s">
        <v>515</v>
      </c>
      <c r="B761" s="595"/>
      <c r="C761" s="595"/>
      <c r="D761" s="595"/>
      <c r="E761" s="595"/>
      <c r="F761" s="595"/>
      <c r="G761" s="595"/>
      <c r="H761" s="595"/>
    </row>
    <row r="762" spans="1:8" customFormat="1" ht="13">
      <c r="A762" s="595"/>
      <c r="B762" s="595"/>
      <c r="C762" s="595"/>
      <c r="D762" s="595"/>
      <c r="E762" s="595"/>
      <c r="F762" s="595"/>
      <c r="G762" s="986"/>
      <c r="H762" s="986"/>
    </row>
    <row r="763" spans="1:8" customFormat="1" ht="13">
      <c r="A763" s="597" t="s">
        <v>516</v>
      </c>
      <c r="B763" s="597"/>
      <c r="C763" s="597"/>
      <c r="D763" s="597"/>
      <c r="E763" s="597"/>
      <c r="F763" s="597"/>
      <c r="G763" s="597"/>
      <c r="H763" s="598" t="s">
        <v>249</v>
      </c>
    </row>
    <row r="764" spans="1:8" customFormat="1" ht="13">
      <c r="A764" s="693"/>
      <c r="B764" s="693"/>
      <c r="C764" s="693"/>
      <c r="D764" s="693"/>
      <c r="E764" s="693"/>
      <c r="F764" s="693"/>
      <c r="G764" s="693"/>
      <c r="H764" s="693"/>
    </row>
    <row r="765" spans="1:8" customFormat="1" ht="13">
      <c r="A765" s="597" t="s">
        <v>517</v>
      </c>
      <c r="B765" s="597"/>
      <c r="C765" s="597"/>
      <c r="D765" s="597"/>
      <c r="E765" s="597"/>
      <c r="F765" s="597"/>
      <c r="G765" s="599"/>
      <c r="H765" s="597"/>
    </row>
    <row r="766" spans="1:8" customFormat="1" ht="13">
      <c r="A766" s="596"/>
      <c r="B766" s="596"/>
      <c r="C766" s="596"/>
      <c r="D766" s="596"/>
      <c r="E766" s="596"/>
      <c r="F766" s="596"/>
      <c r="G766" s="596"/>
      <c r="H766" s="596"/>
    </row>
    <row r="767" spans="1:8" customFormat="1" ht="13">
      <c r="A767" s="644" t="s">
        <v>518</v>
      </c>
      <c r="B767" s="596"/>
      <c r="C767" s="596"/>
      <c r="D767" s="596"/>
      <c r="E767" s="596"/>
      <c r="F767" s="596"/>
      <c r="G767" s="596"/>
      <c r="H767" s="596"/>
    </row>
    <row r="768" spans="1:8" customFormat="1" ht="13">
      <c r="A768" s="596"/>
      <c r="B768" s="596"/>
      <c r="C768" s="596"/>
      <c r="D768" s="596"/>
      <c r="E768" s="596"/>
      <c r="F768" s="596"/>
      <c r="G768" s="596"/>
      <c r="H768" s="596"/>
    </row>
    <row r="769" spans="1:8" customFormat="1" ht="13">
      <c r="A769" s="596"/>
      <c r="B769" s="596"/>
      <c r="C769" s="596"/>
      <c r="D769" s="596"/>
      <c r="E769" s="596"/>
      <c r="F769" s="596"/>
      <c r="G769" s="596"/>
      <c r="H769" s="596"/>
    </row>
    <row r="770" spans="1:8" customFormat="1" ht="13">
      <c r="A770" s="597" t="s">
        <v>519</v>
      </c>
      <c r="B770" s="597"/>
      <c r="C770" s="597"/>
      <c r="D770" s="597"/>
      <c r="E770" s="597"/>
      <c r="F770" s="597"/>
      <c r="G770" s="597"/>
      <c r="H770" s="598" t="s">
        <v>249</v>
      </c>
    </row>
    <row r="771" spans="1:8" customFormat="1" ht="13">
      <c r="A771" s="847" t="s">
        <v>77</v>
      </c>
      <c r="B771" s="369"/>
      <c r="C771" s="369"/>
      <c r="D771" s="369"/>
      <c r="E771" s="369"/>
      <c r="F771" s="369"/>
      <c r="G771" s="369"/>
      <c r="H771" s="147"/>
    </row>
    <row r="772" spans="1:8" customFormat="1" ht="13">
      <c r="A772" s="121" t="s">
        <v>495</v>
      </c>
      <c r="B772" s="148"/>
      <c r="C772" s="148"/>
      <c r="D772" s="148"/>
      <c r="E772" s="148"/>
      <c r="F772" s="148"/>
      <c r="G772" s="148"/>
      <c r="H772" s="147"/>
    </row>
    <row r="773" spans="1:8" customFormat="1" ht="13">
      <c r="A773" s="148"/>
      <c r="B773" s="148"/>
      <c r="C773" s="148"/>
      <c r="D773" s="148"/>
      <c r="E773" s="148"/>
      <c r="F773" s="148"/>
      <c r="G773" s="148"/>
      <c r="H773" s="52"/>
    </row>
    <row r="774" spans="1:8" customFormat="1" ht="13">
      <c r="A774" s="132" t="s">
        <v>262</v>
      </c>
      <c r="B774" s="827">
        <f>+'Sch II OE FINAL'!F774</f>
        <v>0</v>
      </c>
      <c r="C774" s="828" t="s">
        <v>264</v>
      </c>
      <c r="D774" s="812">
        <f>+'Sch II OE FINAL'!F775</f>
        <v>0</v>
      </c>
      <c r="E774" s="466" t="s">
        <v>265</v>
      </c>
      <c r="F774" s="974">
        <f>+'Sch II OE FINAL'!L775</f>
        <v>0</v>
      </c>
      <c r="G774" s="975"/>
      <c r="H774" s="621"/>
    </row>
    <row r="775" spans="1:8" customFormat="1" ht="13">
      <c r="A775" s="132" t="s">
        <v>496</v>
      </c>
      <c r="B775" s="809">
        <f>+'Sch II OE FINAL'!H778</f>
        <v>0</v>
      </c>
      <c r="C775" s="829" t="s">
        <v>497</v>
      </c>
      <c r="D775" s="809">
        <f>+'Sch II OE FINAL'!H779</f>
        <v>0</v>
      </c>
      <c r="E775" s="465" t="s">
        <v>498</v>
      </c>
      <c r="F775" s="976">
        <f>+'SUD Units &amp; Cost Center Data'!G776</f>
        <v>0</v>
      </c>
      <c r="G775" s="976"/>
      <c r="H775" s="621"/>
    </row>
    <row r="776" spans="1:8" customFormat="1" ht="13">
      <c r="A776" s="620" t="s">
        <v>263</v>
      </c>
      <c r="B776" s="810">
        <f>+'Sch II OE FINAL'!L774</f>
        <v>0</v>
      </c>
      <c r="C776" s="828" t="s">
        <v>499</v>
      </c>
      <c r="D776" s="811">
        <f>+AAR!E781</f>
        <v>0</v>
      </c>
      <c r="E776" s="467" t="s">
        <v>335</v>
      </c>
      <c r="F776" s="975">
        <f>+'SUD Units &amp; Cost Center Data'!K776</f>
        <v>0</v>
      </c>
      <c r="G776" s="975"/>
      <c r="H776" s="621"/>
    </row>
    <row r="777" spans="1:8" customFormat="1" ht="13">
      <c r="A777" s="620"/>
      <c r="B777" s="430"/>
      <c r="C777" s="430"/>
      <c r="D777" s="430"/>
      <c r="E777" s="430"/>
      <c r="F777" s="430"/>
      <c r="G777" s="430"/>
      <c r="H777" s="1"/>
    </row>
    <row r="778" spans="1:8" customFormat="1" ht="3.75" customHeight="1" thickBot="1">
      <c r="A778" s="132"/>
      <c r="B778" s="983"/>
      <c r="C778" s="983"/>
      <c r="D778" s="983"/>
      <c r="E778" s="983"/>
      <c r="F778" s="983"/>
      <c r="G778" s="983"/>
      <c r="H778" s="983"/>
    </row>
    <row r="779" spans="1:8" customFormat="1" ht="13" hidden="1" thickBot="1">
      <c r="A779" s="1"/>
      <c r="B779" s="983"/>
      <c r="C779" s="983"/>
      <c r="D779" s="983"/>
      <c r="E779" s="983"/>
      <c r="F779" s="983"/>
      <c r="G779" s="983"/>
      <c r="H779" s="983"/>
    </row>
    <row r="780" spans="1:8" customFormat="1" ht="13.5" hidden="1" thickBot="1">
      <c r="A780" s="468"/>
      <c r="B780" s="1"/>
      <c r="C780" s="1"/>
      <c r="D780" s="1"/>
      <c r="E780" s="1"/>
      <c r="F780" s="1"/>
      <c r="G780" s="1"/>
      <c r="H780" s="1"/>
    </row>
    <row r="781" spans="1:8" customFormat="1" ht="13" thickTop="1">
      <c r="A781" s="984" t="s">
        <v>500</v>
      </c>
      <c r="B781" s="985"/>
      <c r="C781" s="985"/>
      <c r="D781" s="985"/>
      <c r="E781" s="985"/>
      <c r="F781" s="981" t="s">
        <v>520</v>
      </c>
      <c r="G781" s="977" t="s">
        <v>502</v>
      </c>
      <c r="H781" s="978"/>
    </row>
    <row r="782" spans="1:8" customFormat="1">
      <c r="A782" s="464" t="s">
        <v>503</v>
      </c>
      <c r="B782" s="463" t="s">
        <v>504</v>
      </c>
      <c r="C782" s="463" t="s">
        <v>505</v>
      </c>
      <c r="D782" s="463" t="s">
        <v>506</v>
      </c>
      <c r="E782" s="622" t="s">
        <v>507</v>
      </c>
      <c r="F782" s="982"/>
      <c r="G782" s="623" t="s">
        <v>508</v>
      </c>
      <c r="H782" s="624" t="s">
        <v>509</v>
      </c>
    </row>
    <row r="783" spans="1:8" customFormat="1">
      <c r="A783" s="625"/>
      <c r="B783" s="626"/>
      <c r="C783" s="627"/>
      <c r="D783" s="627"/>
      <c r="E783" s="628"/>
      <c r="F783" s="113"/>
      <c r="G783" s="629"/>
      <c r="H783" s="630"/>
    </row>
    <row r="784" spans="1:8" customFormat="1">
      <c r="A784" s="631"/>
      <c r="B784" s="626"/>
      <c r="C784" s="627"/>
      <c r="D784" s="627"/>
      <c r="E784" s="628"/>
      <c r="F784" s="115"/>
      <c r="G784" s="629"/>
      <c r="H784" s="630"/>
    </row>
    <row r="785" spans="1:8" customFormat="1">
      <c r="A785" s="631"/>
      <c r="B785" s="626"/>
      <c r="C785" s="627"/>
      <c r="D785" s="627"/>
      <c r="E785" s="628"/>
      <c r="F785" s="115"/>
      <c r="G785" s="629"/>
      <c r="H785" s="630"/>
    </row>
    <row r="786" spans="1:8" customFormat="1">
      <c r="A786" s="631"/>
      <c r="B786" s="626"/>
      <c r="C786" s="627"/>
      <c r="D786" s="627"/>
      <c r="E786" s="628"/>
      <c r="F786" s="115"/>
      <c r="G786" s="629"/>
      <c r="H786" s="630"/>
    </row>
    <row r="787" spans="1:8" customFormat="1">
      <c r="A787" s="631"/>
      <c r="B787" s="626"/>
      <c r="C787" s="627"/>
      <c r="D787" s="627"/>
      <c r="E787" s="628"/>
      <c r="F787" s="115"/>
      <c r="G787" s="629"/>
      <c r="H787" s="630"/>
    </row>
    <row r="788" spans="1:8" customFormat="1">
      <c r="A788" s="631"/>
      <c r="B788" s="626"/>
      <c r="C788" s="632"/>
      <c r="D788" s="632"/>
      <c r="E788" s="633"/>
      <c r="F788" s="115"/>
      <c r="G788" s="634"/>
      <c r="H788" s="635"/>
    </row>
    <row r="789" spans="1:8" customFormat="1">
      <c r="A789" s="631"/>
      <c r="B789" s="626"/>
      <c r="C789" s="632"/>
      <c r="D789" s="632"/>
      <c r="E789" s="633"/>
      <c r="F789" s="115"/>
      <c r="G789" s="634"/>
      <c r="H789" s="635"/>
    </row>
    <row r="790" spans="1:8" customFormat="1">
      <c r="A790" s="631"/>
      <c r="B790" s="626"/>
      <c r="C790" s="627"/>
      <c r="D790" s="627"/>
      <c r="E790" s="628"/>
      <c r="F790" s="115"/>
      <c r="G790" s="629"/>
      <c r="H790" s="630"/>
    </row>
    <row r="791" spans="1:8" customFormat="1">
      <c r="A791" s="636"/>
      <c r="B791" s="626"/>
      <c r="C791" s="637"/>
      <c r="D791" s="637"/>
      <c r="E791" s="638"/>
      <c r="F791" s="115"/>
      <c r="G791" s="639"/>
      <c r="H791" s="640"/>
    </row>
    <row r="792" spans="1:8" customFormat="1" ht="13" thickBot="1">
      <c r="A792" s="321"/>
      <c r="B792" s="469"/>
      <c r="C792" s="469"/>
      <c r="D792" s="469"/>
      <c r="E792" s="469"/>
      <c r="F792" s="551"/>
      <c r="G792" s="469"/>
      <c r="H792" s="469"/>
    </row>
    <row r="793" spans="1:8" customFormat="1" ht="13" thickTop="1">
      <c r="A793" s="984" t="s">
        <v>510</v>
      </c>
      <c r="B793" s="985"/>
      <c r="C793" s="985"/>
      <c r="D793" s="985"/>
      <c r="E793" s="985"/>
      <c r="F793" s="981" t="s">
        <v>520</v>
      </c>
      <c r="G793" s="977" t="s">
        <v>502</v>
      </c>
      <c r="H793" s="978"/>
    </row>
    <row r="794" spans="1:8" customFormat="1" ht="25.5" customHeight="1">
      <c r="A794" s="464" t="s">
        <v>503</v>
      </c>
      <c r="B794" s="463" t="s">
        <v>504</v>
      </c>
      <c r="C794" s="463" t="s">
        <v>505</v>
      </c>
      <c r="D794" s="463" t="s">
        <v>506</v>
      </c>
      <c r="E794" s="622" t="s">
        <v>507</v>
      </c>
      <c r="F794" s="982"/>
      <c r="G794" s="623" t="s">
        <v>508</v>
      </c>
      <c r="H794" s="624" t="s">
        <v>509</v>
      </c>
    </row>
    <row r="795" spans="1:8" customFormat="1">
      <c r="A795" s="625"/>
      <c r="B795" s="641"/>
      <c r="C795" s="627"/>
      <c r="D795" s="627"/>
      <c r="E795" s="628"/>
      <c r="F795" s="113"/>
      <c r="G795" s="629"/>
      <c r="H795" s="630"/>
    </row>
    <row r="796" spans="1:8" customFormat="1">
      <c r="A796" s="642"/>
      <c r="B796" s="626"/>
      <c r="C796" s="627"/>
      <c r="D796" s="627"/>
      <c r="E796" s="628"/>
      <c r="F796" s="113"/>
      <c r="G796" s="629"/>
      <c r="H796" s="630"/>
    </row>
    <row r="797" spans="1:8" customFormat="1">
      <c r="A797" s="642"/>
      <c r="B797" s="626"/>
      <c r="C797" s="627"/>
      <c r="D797" s="627"/>
      <c r="E797" s="628"/>
      <c r="F797" s="113"/>
      <c r="G797" s="629"/>
      <c r="H797" s="630"/>
    </row>
    <row r="798" spans="1:8" customFormat="1">
      <c r="A798" s="642"/>
      <c r="B798" s="626"/>
      <c r="C798" s="627"/>
      <c r="D798" s="627"/>
      <c r="E798" s="628"/>
      <c r="F798" s="113"/>
      <c r="G798" s="629"/>
      <c r="H798" s="630"/>
    </row>
    <row r="799" spans="1:8" customFormat="1">
      <c r="A799" s="642"/>
      <c r="B799" s="626"/>
      <c r="C799" s="627"/>
      <c r="D799" s="627"/>
      <c r="E799" s="628"/>
      <c r="F799" s="113"/>
      <c r="G799" s="629"/>
      <c r="H799" s="630"/>
    </row>
    <row r="800" spans="1:8" customFormat="1">
      <c r="A800" s="642"/>
      <c r="B800" s="626"/>
      <c r="C800" s="627"/>
      <c r="D800" s="627"/>
      <c r="E800" s="628"/>
      <c r="F800" s="113"/>
      <c r="G800" s="629"/>
      <c r="H800" s="630"/>
    </row>
    <row r="801" spans="1:8" customFormat="1">
      <c r="A801" s="643"/>
      <c r="B801" s="627"/>
      <c r="C801" s="627"/>
      <c r="D801" s="627"/>
      <c r="E801" s="628"/>
      <c r="F801" s="113"/>
      <c r="G801" s="629"/>
      <c r="H801" s="630"/>
    </row>
    <row r="802" spans="1:8" customFormat="1">
      <c r="A802" s="643"/>
      <c r="B802" s="632"/>
      <c r="C802" s="627"/>
      <c r="D802" s="627"/>
      <c r="E802" s="628"/>
      <c r="F802" s="113"/>
      <c r="G802" s="629"/>
      <c r="H802" s="630"/>
    </row>
    <row r="803" spans="1:8" customFormat="1">
      <c r="A803" s="642"/>
      <c r="B803" s="626"/>
      <c r="C803" s="627"/>
      <c r="D803" s="627"/>
      <c r="E803" s="628"/>
      <c r="F803" s="113"/>
      <c r="G803" s="629"/>
      <c r="H803" s="630"/>
    </row>
    <row r="804" spans="1:8" customFormat="1">
      <c r="A804" s="642"/>
      <c r="B804" s="626"/>
      <c r="C804" s="627"/>
      <c r="D804" s="627"/>
      <c r="E804" s="628"/>
      <c r="F804" s="113"/>
      <c r="G804" s="629"/>
      <c r="H804" s="630"/>
    </row>
    <row r="805" spans="1:8" customFormat="1">
      <c r="A805" s="631"/>
      <c r="B805" s="626"/>
      <c r="C805" s="627"/>
      <c r="D805" s="627"/>
      <c r="E805" s="628"/>
      <c r="F805" s="115"/>
      <c r="G805" s="629"/>
      <c r="H805" s="630"/>
    </row>
    <row r="806" spans="1:8" customFormat="1">
      <c r="A806" s="636"/>
      <c r="B806" s="626"/>
      <c r="C806" s="637"/>
      <c r="D806" s="637"/>
      <c r="E806" s="638"/>
      <c r="F806" s="115"/>
      <c r="G806" s="639"/>
      <c r="H806" s="640"/>
    </row>
    <row r="807" spans="1:8" customFormat="1" ht="13" thickBot="1">
      <c r="A807" s="321"/>
      <c r="B807" s="469"/>
      <c r="C807" s="469"/>
      <c r="D807" s="469"/>
      <c r="E807" s="469"/>
      <c r="F807" s="551">
        <f>SUM(F795:F806)</f>
        <v>0</v>
      </c>
      <c r="G807" s="469"/>
      <c r="H807" s="469"/>
    </row>
    <row r="808" spans="1:8" customFormat="1" ht="13" thickTop="1">
      <c r="A808" s="514"/>
      <c r="B808" s="514"/>
      <c r="C808" s="514"/>
      <c r="D808" s="514"/>
      <c r="E808" s="514"/>
      <c r="F808" s="514"/>
      <c r="G808" s="514"/>
      <c r="H808" s="515"/>
    </row>
    <row r="809" spans="1:8" customFormat="1" ht="15.5">
      <c r="A809" s="987" t="s">
        <v>512</v>
      </c>
      <c r="B809" s="987"/>
      <c r="C809" s="987"/>
      <c r="D809" s="987"/>
      <c r="E809" s="987"/>
      <c r="F809" s="987"/>
      <c r="G809" s="987"/>
      <c r="H809" s="987"/>
    </row>
    <row r="810" spans="1:8" customFormat="1" ht="13">
      <c r="A810" s="988" t="s">
        <v>513</v>
      </c>
      <c r="B810" s="988"/>
      <c r="C810" s="988"/>
      <c r="D810" s="988"/>
      <c r="E810" s="988"/>
      <c r="F810" s="988"/>
      <c r="G810" s="988"/>
      <c r="H810" s="988"/>
    </row>
    <row r="811" spans="1:8" customFormat="1" ht="13">
      <c r="A811" s="988" t="s">
        <v>514</v>
      </c>
      <c r="B811" s="988"/>
      <c r="C811" s="988"/>
      <c r="D811" s="988"/>
      <c r="E811" s="988"/>
      <c r="F811" s="988"/>
      <c r="G811" s="988"/>
      <c r="H811" s="988"/>
    </row>
    <row r="812" spans="1:8" customFormat="1" ht="13">
      <c r="A812" s="595"/>
      <c r="B812" s="595"/>
      <c r="C812" s="595"/>
      <c r="D812" s="595"/>
      <c r="E812" s="595"/>
      <c r="F812" s="595"/>
      <c r="G812" s="595"/>
      <c r="H812" s="595"/>
    </row>
    <row r="813" spans="1:8" customFormat="1" ht="13">
      <c r="A813" s="595"/>
      <c r="B813" s="595"/>
      <c r="C813" s="595"/>
      <c r="D813" s="595"/>
      <c r="E813" s="595"/>
      <c r="F813" s="595"/>
      <c r="G813" s="595"/>
      <c r="H813" s="595"/>
    </row>
    <row r="814" spans="1:8" customFormat="1" ht="13">
      <c r="A814" s="595"/>
      <c r="B814" s="595"/>
      <c r="C814" s="595"/>
      <c r="D814" s="595"/>
      <c r="E814" s="595"/>
      <c r="F814" s="595"/>
      <c r="G814" s="595"/>
      <c r="H814" s="595"/>
    </row>
    <row r="815" spans="1:8" customFormat="1" ht="13.5" customHeight="1">
      <c r="A815" s="595"/>
      <c r="B815" s="595"/>
      <c r="C815" s="595"/>
      <c r="D815" s="595"/>
      <c r="E815" s="595"/>
      <c r="F815" s="595"/>
      <c r="G815" s="595"/>
      <c r="H815" s="595"/>
    </row>
    <row r="816" spans="1:8" customFormat="1" ht="13.5" customHeight="1">
      <c r="A816" s="595" t="s">
        <v>515</v>
      </c>
      <c r="B816" s="595"/>
      <c r="C816" s="595"/>
      <c r="D816" s="595"/>
      <c r="E816" s="595"/>
      <c r="F816" s="595"/>
      <c r="G816" s="595"/>
      <c r="H816" s="595"/>
    </row>
    <row r="817" spans="1:8" customFormat="1" ht="13">
      <c r="A817" s="595"/>
      <c r="B817" s="595"/>
      <c r="C817" s="595"/>
      <c r="D817" s="595"/>
      <c r="E817" s="595"/>
      <c r="F817" s="595"/>
      <c r="G817" s="986"/>
      <c r="H817" s="986"/>
    </row>
    <row r="818" spans="1:8" customFormat="1" ht="13">
      <c r="A818" s="597" t="s">
        <v>516</v>
      </c>
      <c r="B818" s="597"/>
      <c r="C818" s="597"/>
      <c r="D818" s="597"/>
      <c r="E818" s="597"/>
      <c r="F818" s="597"/>
      <c r="G818" s="597"/>
      <c r="H818" s="598" t="s">
        <v>249</v>
      </c>
    </row>
    <row r="819" spans="1:8" customFormat="1" ht="13">
      <c r="A819" s="693"/>
      <c r="B819" s="693"/>
      <c r="C819" s="693"/>
      <c r="D819" s="693"/>
      <c r="E819" s="693"/>
      <c r="F819" s="693"/>
      <c r="G819" s="693"/>
      <c r="H819" s="693"/>
    </row>
    <row r="820" spans="1:8" customFormat="1" ht="13">
      <c r="A820" s="597" t="s">
        <v>517</v>
      </c>
      <c r="B820" s="597"/>
      <c r="C820" s="597"/>
      <c r="D820" s="597"/>
      <c r="E820" s="597"/>
      <c r="F820" s="597"/>
      <c r="G820" s="599"/>
      <c r="H820" s="597"/>
    </row>
    <row r="821" spans="1:8" customFormat="1" ht="13">
      <c r="A821" s="596"/>
      <c r="B821" s="596"/>
      <c r="C821" s="596"/>
      <c r="D821" s="596"/>
      <c r="E821" s="596"/>
      <c r="F821" s="596"/>
      <c r="G821" s="596"/>
      <c r="H821" s="596"/>
    </row>
    <row r="822" spans="1:8" customFormat="1" ht="13">
      <c r="A822" s="644" t="s">
        <v>518</v>
      </c>
      <c r="B822" s="596"/>
      <c r="C822" s="596"/>
      <c r="D822" s="596"/>
      <c r="E822" s="596"/>
      <c r="F822" s="596"/>
      <c r="G822" s="596"/>
      <c r="H822" s="596"/>
    </row>
    <row r="823" spans="1:8" customFormat="1" ht="13">
      <c r="A823" s="596"/>
      <c r="B823" s="596"/>
      <c r="C823" s="596"/>
      <c r="D823" s="596"/>
      <c r="E823" s="596"/>
      <c r="F823" s="596"/>
      <c r="G823" s="596"/>
      <c r="H823" s="596"/>
    </row>
    <row r="824" spans="1:8" customFormat="1" ht="13">
      <c r="A824" s="596"/>
      <c r="B824" s="596"/>
      <c r="C824" s="596"/>
      <c r="D824" s="596"/>
      <c r="E824" s="596"/>
      <c r="F824" s="596"/>
      <c r="G824" s="596"/>
      <c r="H824" s="596"/>
    </row>
    <row r="825" spans="1:8" customFormat="1" ht="13">
      <c r="A825" s="597" t="s">
        <v>519</v>
      </c>
      <c r="B825" s="597"/>
      <c r="C825" s="597"/>
      <c r="D825" s="597"/>
      <c r="E825" s="597"/>
      <c r="F825" s="597"/>
      <c r="G825" s="597"/>
      <c r="H825" s="598" t="s">
        <v>249</v>
      </c>
    </row>
    <row r="826" spans="1:8" customFormat="1" ht="13">
      <c r="A826" s="847" t="s">
        <v>77</v>
      </c>
      <c r="B826" s="369"/>
      <c r="C826" s="369"/>
      <c r="D826" s="369"/>
      <c r="E826" s="369"/>
      <c r="F826" s="369"/>
      <c r="G826" s="369"/>
      <c r="H826" s="147"/>
    </row>
    <row r="827" spans="1:8" customFormat="1" ht="13">
      <c r="A827" s="121" t="s">
        <v>495</v>
      </c>
      <c r="B827" s="148"/>
      <c r="C827" s="148"/>
      <c r="D827" s="148"/>
      <c r="E827" s="148"/>
      <c r="F827" s="148"/>
      <c r="G827" s="148"/>
      <c r="H827" s="147"/>
    </row>
    <row r="828" spans="1:8" customFormat="1" ht="13">
      <c r="A828" s="148"/>
      <c r="B828" s="148"/>
      <c r="C828" s="148"/>
      <c r="D828" s="148"/>
      <c r="E828" s="148"/>
      <c r="F828" s="148"/>
      <c r="G828" s="148"/>
      <c r="H828" s="52"/>
    </row>
    <row r="829" spans="1:8" customFormat="1" ht="13">
      <c r="A829" s="132" t="s">
        <v>262</v>
      </c>
      <c r="B829" s="827">
        <f>+'Sch II OE FINAL'!F829</f>
        <v>0</v>
      </c>
      <c r="C829" s="828" t="s">
        <v>264</v>
      </c>
      <c r="D829" s="812">
        <f>+'Sch II OE FINAL'!F830</f>
        <v>0</v>
      </c>
      <c r="E829" s="466" t="s">
        <v>265</v>
      </c>
      <c r="F829" s="974">
        <f>+'Sch II OE FINAL'!L830</f>
        <v>0</v>
      </c>
      <c r="G829" s="975"/>
      <c r="H829" s="621"/>
    </row>
    <row r="830" spans="1:8" customFormat="1" ht="13">
      <c r="A830" s="132" t="s">
        <v>496</v>
      </c>
      <c r="B830" s="809">
        <f>+'Sch II OE FINAL'!H833</f>
        <v>0</v>
      </c>
      <c r="C830" s="829" t="s">
        <v>497</v>
      </c>
      <c r="D830" s="809">
        <f>+'Sch II OE FINAL'!H834</f>
        <v>0</v>
      </c>
      <c r="E830" s="465" t="s">
        <v>498</v>
      </c>
      <c r="F830" s="976">
        <f>+'SUD Units &amp; Cost Center Data'!G831</f>
        <v>0</v>
      </c>
      <c r="G830" s="976"/>
      <c r="H830" s="621"/>
    </row>
    <row r="831" spans="1:8" customFormat="1" ht="13">
      <c r="A831" s="620" t="s">
        <v>263</v>
      </c>
      <c r="B831" s="810">
        <f>+'Sch II OE FINAL'!L829</f>
        <v>0</v>
      </c>
      <c r="C831" s="828" t="s">
        <v>499</v>
      </c>
      <c r="D831" s="811">
        <f>+AAR!E836</f>
        <v>0</v>
      </c>
      <c r="E831" s="467" t="s">
        <v>335</v>
      </c>
      <c r="F831" s="975">
        <f>+'SUD Units &amp; Cost Center Data'!K831</f>
        <v>0</v>
      </c>
      <c r="G831" s="975"/>
      <c r="H831" s="621"/>
    </row>
    <row r="832" spans="1:8" customFormat="1" ht="13">
      <c r="A832" s="620"/>
      <c r="B832" s="430"/>
      <c r="C832" s="430"/>
      <c r="D832" s="430"/>
      <c r="E832" s="430"/>
      <c r="F832" s="430"/>
      <c r="G832" s="430"/>
      <c r="H832" s="1"/>
    </row>
    <row r="833" spans="1:8" customFormat="1" ht="3.75" customHeight="1" thickBot="1">
      <c r="A833" s="132"/>
      <c r="B833" s="983"/>
      <c r="C833" s="983"/>
      <c r="D833" s="983"/>
      <c r="E833" s="983"/>
      <c r="F833" s="983"/>
      <c r="G833" s="983"/>
      <c r="H833" s="983"/>
    </row>
    <row r="834" spans="1:8" customFormat="1" ht="13" hidden="1" thickBot="1">
      <c r="A834" s="1"/>
      <c r="B834" s="983"/>
      <c r="C834" s="983"/>
      <c r="D834" s="983"/>
      <c r="E834" s="983"/>
      <c r="F834" s="983"/>
      <c r="G834" s="983"/>
      <c r="H834" s="983"/>
    </row>
    <row r="835" spans="1:8" customFormat="1" ht="13.5" hidden="1" thickBot="1">
      <c r="A835" s="468"/>
      <c r="B835" s="1"/>
      <c r="C835" s="1"/>
      <c r="D835" s="1"/>
      <c r="E835" s="1"/>
      <c r="F835" s="1"/>
      <c r="G835" s="1"/>
      <c r="H835" s="1"/>
    </row>
    <row r="836" spans="1:8" customFormat="1" ht="13" thickTop="1">
      <c r="A836" s="984" t="s">
        <v>500</v>
      </c>
      <c r="B836" s="985"/>
      <c r="C836" s="985"/>
      <c r="D836" s="985"/>
      <c r="E836" s="985"/>
      <c r="F836" s="981" t="s">
        <v>520</v>
      </c>
      <c r="G836" s="977" t="s">
        <v>502</v>
      </c>
      <c r="H836" s="978"/>
    </row>
    <row r="837" spans="1:8" customFormat="1">
      <c r="A837" s="464" t="s">
        <v>503</v>
      </c>
      <c r="B837" s="463" t="s">
        <v>504</v>
      </c>
      <c r="C837" s="463" t="s">
        <v>505</v>
      </c>
      <c r="D837" s="463" t="s">
        <v>506</v>
      </c>
      <c r="E837" s="622" t="s">
        <v>507</v>
      </c>
      <c r="F837" s="982"/>
      <c r="G837" s="623" t="s">
        <v>508</v>
      </c>
      <c r="H837" s="624" t="s">
        <v>509</v>
      </c>
    </row>
    <row r="838" spans="1:8" customFormat="1">
      <c r="A838" s="625"/>
      <c r="B838" s="626"/>
      <c r="C838" s="627"/>
      <c r="D838" s="627"/>
      <c r="E838" s="628"/>
      <c r="F838" s="113"/>
      <c r="G838" s="629"/>
      <c r="H838" s="630"/>
    </row>
    <row r="839" spans="1:8" customFormat="1">
      <c r="A839" s="631"/>
      <c r="B839" s="626"/>
      <c r="C839" s="627"/>
      <c r="D839" s="627"/>
      <c r="E839" s="628"/>
      <c r="F839" s="115"/>
      <c r="G839" s="629"/>
      <c r="H839" s="630"/>
    </row>
    <row r="840" spans="1:8" customFormat="1">
      <c r="A840" s="631"/>
      <c r="B840" s="626"/>
      <c r="C840" s="627"/>
      <c r="D840" s="627"/>
      <c r="E840" s="628"/>
      <c r="F840" s="115"/>
      <c r="G840" s="629"/>
      <c r="H840" s="630"/>
    </row>
    <row r="841" spans="1:8" customFormat="1">
      <c r="A841" s="631"/>
      <c r="B841" s="626"/>
      <c r="C841" s="627"/>
      <c r="D841" s="627"/>
      <c r="E841" s="628"/>
      <c r="F841" s="115"/>
      <c r="G841" s="629"/>
      <c r="H841" s="630"/>
    </row>
    <row r="842" spans="1:8" customFormat="1">
      <c r="A842" s="631"/>
      <c r="B842" s="626"/>
      <c r="C842" s="627"/>
      <c r="D842" s="627"/>
      <c r="E842" s="628"/>
      <c r="F842" s="115"/>
      <c r="G842" s="629"/>
      <c r="H842" s="630"/>
    </row>
    <row r="843" spans="1:8" customFormat="1">
      <c r="A843" s="631"/>
      <c r="B843" s="626"/>
      <c r="C843" s="632"/>
      <c r="D843" s="632"/>
      <c r="E843" s="633"/>
      <c r="F843" s="115"/>
      <c r="G843" s="634"/>
      <c r="H843" s="635"/>
    </row>
    <row r="844" spans="1:8" customFormat="1">
      <c r="A844" s="631"/>
      <c r="B844" s="626"/>
      <c r="C844" s="632"/>
      <c r="D844" s="632"/>
      <c r="E844" s="633"/>
      <c r="F844" s="115"/>
      <c r="G844" s="634"/>
      <c r="H844" s="635"/>
    </row>
    <row r="845" spans="1:8" customFormat="1">
      <c r="A845" s="631"/>
      <c r="B845" s="626"/>
      <c r="C845" s="627"/>
      <c r="D845" s="627"/>
      <c r="E845" s="628"/>
      <c r="F845" s="115"/>
      <c r="G845" s="629"/>
      <c r="H845" s="630"/>
    </row>
    <row r="846" spans="1:8" customFormat="1">
      <c r="A846" s="636"/>
      <c r="B846" s="626"/>
      <c r="C846" s="637"/>
      <c r="D846" s="637"/>
      <c r="E846" s="638"/>
      <c r="F846" s="115"/>
      <c r="G846" s="639"/>
      <c r="H846" s="640"/>
    </row>
    <row r="847" spans="1:8" customFormat="1" ht="13" thickBot="1">
      <c r="A847" s="321"/>
      <c r="B847" s="469"/>
      <c r="C847" s="469"/>
      <c r="D847" s="469"/>
      <c r="E847" s="469"/>
      <c r="F847" s="551"/>
      <c r="G847" s="469"/>
      <c r="H847" s="469"/>
    </row>
    <row r="848" spans="1:8" customFormat="1" ht="13" thickTop="1">
      <c r="A848" s="984" t="s">
        <v>510</v>
      </c>
      <c r="B848" s="985"/>
      <c r="C848" s="985"/>
      <c r="D848" s="985"/>
      <c r="E848" s="985"/>
      <c r="F848" s="981" t="s">
        <v>520</v>
      </c>
      <c r="G848" s="977" t="s">
        <v>502</v>
      </c>
      <c r="H848" s="978"/>
    </row>
    <row r="849" spans="1:8" customFormat="1" ht="25.5" customHeight="1">
      <c r="A849" s="464" t="s">
        <v>503</v>
      </c>
      <c r="B849" s="463" t="s">
        <v>504</v>
      </c>
      <c r="C849" s="463" t="s">
        <v>505</v>
      </c>
      <c r="D849" s="463" t="s">
        <v>506</v>
      </c>
      <c r="E849" s="622" t="s">
        <v>507</v>
      </c>
      <c r="F849" s="982"/>
      <c r="G849" s="623" t="s">
        <v>508</v>
      </c>
      <c r="H849" s="624" t="s">
        <v>509</v>
      </c>
    </row>
    <row r="850" spans="1:8" customFormat="1">
      <c r="A850" s="625"/>
      <c r="B850" s="641"/>
      <c r="C850" s="627"/>
      <c r="D850" s="627"/>
      <c r="E850" s="628"/>
      <c r="F850" s="113"/>
      <c r="G850" s="629"/>
      <c r="H850" s="630"/>
    </row>
    <row r="851" spans="1:8" customFormat="1">
      <c r="A851" s="642"/>
      <c r="B851" s="626"/>
      <c r="C851" s="627"/>
      <c r="D851" s="627"/>
      <c r="E851" s="628"/>
      <c r="F851" s="113"/>
      <c r="G851" s="629"/>
      <c r="H851" s="630"/>
    </row>
    <row r="852" spans="1:8" customFormat="1">
      <c r="A852" s="642"/>
      <c r="B852" s="626"/>
      <c r="C852" s="627"/>
      <c r="D852" s="627"/>
      <c r="E852" s="628"/>
      <c r="F852" s="113"/>
      <c r="G852" s="629"/>
      <c r="H852" s="630"/>
    </row>
    <row r="853" spans="1:8" customFormat="1">
      <c r="A853" s="642"/>
      <c r="B853" s="626"/>
      <c r="C853" s="627"/>
      <c r="D853" s="627"/>
      <c r="E853" s="628"/>
      <c r="F853" s="113"/>
      <c r="G853" s="629"/>
      <c r="H853" s="630"/>
    </row>
    <row r="854" spans="1:8" customFormat="1">
      <c r="A854" s="642"/>
      <c r="B854" s="626"/>
      <c r="C854" s="627"/>
      <c r="D854" s="627"/>
      <c r="E854" s="628"/>
      <c r="F854" s="113"/>
      <c r="G854" s="629"/>
      <c r="H854" s="630"/>
    </row>
    <row r="855" spans="1:8" customFormat="1">
      <c r="A855" s="642"/>
      <c r="B855" s="626"/>
      <c r="C855" s="627"/>
      <c r="D855" s="627"/>
      <c r="E855" s="628"/>
      <c r="F855" s="113"/>
      <c r="G855" s="629"/>
      <c r="H855" s="630"/>
    </row>
    <row r="856" spans="1:8" customFormat="1">
      <c r="A856" s="643"/>
      <c r="B856" s="627"/>
      <c r="C856" s="627"/>
      <c r="D856" s="627"/>
      <c r="E856" s="628"/>
      <c r="F856" s="113"/>
      <c r="G856" s="629"/>
      <c r="H856" s="630"/>
    </row>
    <row r="857" spans="1:8" customFormat="1">
      <c r="A857" s="643"/>
      <c r="B857" s="632"/>
      <c r="C857" s="627"/>
      <c r="D857" s="627"/>
      <c r="E857" s="628"/>
      <c r="F857" s="113"/>
      <c r="G857" s="629"/>
      <c r="H857" s="630"/>
    </row>
    <row r="858" spans="1:8" customFormat="1">
      <c r="A858" s="642"/>
      <c r="B858" s="626"/>
      <c r="C858" s="627"/>
      <c r="D858" s="627"/>
      <c r="E858" s="628"/>
      <c r="F858" s="113"/>
      <c r="G858" s="629"/>
      <c r="H858" s="630"/>
    </row>
    <row r="859" spans="1:8" customFormat="1">
      <c r="A859" s="642"/>
      <c r="B859" s="626"/>
      <c r="C859" s="627"/>
      <c r="D859" s="627"/>
      <c r="E859" s="628"/>
      <c r="F859" s="113"/>
      <c r="G859" s="629"/>
      <c r="H859" s="630"/>
    </row>
    <row r="860" spans="1:8" customFormat="1">
      <c r="A860" s="631"/>
      <c r="B860" s="626"/>
      <c r="C860" s="627"/>
      <c r="D860" s="627"/>
      <c r="E860" s="628"/>
      <c r="F860" s="115"/>
      <c r="G860" s="629"/>
      <c r="H860" s="630"/>
    </row>
    <row r="861" spans="1:8" customFormat="1">
      <c r="A861" s="636"/>
      <c r="B861" s="626"/>
      <c r="C861" s="637"/>
      <c r="D861" s="637"/>
      <c r="E861" s="638"/>
      <c r="F861" s="115"/>
      <c r="G861" s="639"/>
      <c r="H861" s="640"/>
    </row>
    <row r="862" spans="1:8" customFormat="1" ht="13" thickBot="1">
      <c r="A862" s="321"/>
      <c r="B862" s="469"/>
      <c r="C862" s="469"/>
      <c r="D862" s="469"/>
      <c r="E862" s="469"/>
      <c r="F862" s="551">
        <f>SUM(F850:F861)</f>
        <v>0</v>
      </c>
      <c r="G862" s="469"/>
      <c r="H862" s="469"/>
    </row>
    <row r="863" spans="1:8" customFormat="1" ht="13" thickTop="1">
      <c r="A863" s="514"/>
      <c r="B863" s="514"/>
      <c r="C863" s="514"/>
      <c r="D863" s="514"/>
      <c r="E863" s="514"/>
      <c r="F863" s="514"/>
      <c r="G863" s="514"/>
      <c r="H863" s="515"/>
    </row>
    <row r="864" spans="1:8" customFormat="1" ht="15.5">
      <c r="A864" s="987" t="s">
        <v>512</v>
      </c>
      <c r="B864" s="987"/>
      <c r="C864" s="987"/>
      <c r="D864" s="987"/>
      <c r="E864" s="987"/>
      <c r="F864" s="987"/>
      <c r="G864" s="987"/>
      <c r="H864" s="987"/>
    </row>
    <row r="865" spans="1:8" customFormat="1" ht="13">
      <c r="A865" s="988" t="s">
        <v>513</v>
      </c>
      <c r="B865" s="988"/>
      <c r="C865" s="988"/>
      <c r="D865" s="988"/>
      <c r="E865" s="988"/>
      <c r="F865" s="988"/>
      <c r="G865" s="988"/>
      <c r="H865" s="988"/>
    </row>
    <row r="866" spans="1:8" customFormat="1" ht="13">
      <c r="A866" s="988" t="s">
        <v>514</v>
      </c>
      <c r="B866" s="988"/>
      <c r="C866" s="988"/>
      <c r="D866" s="988"/>
      <c r="E866" s="988"/>
      <c r="F866" s="988"/>
      <c r="G866" s="988"/>
      <c r="H866" s="988"/>
    </row>
    <row r="867" spans="1:8" customFormat="1" ht="13">
      <c r="A867" s="595"/>
      <c r="B867" s="595"/>
      <c r="C867" s="595"/>
      <c r="D867" s="595"/>
      <c r="E867" s="595"/>
      <c r="F867" s="595"/>
      <c r="G867" s="595"/>
      <c r="H867" s="595"/>
    </row>
    <row r="868" spans="1:8" customFormat="1" ht="13">
      <c r="A868" s="595"/>
      <c r="B868" s="595"/>
      <c r="C868" s="595"/>
      <c r="D868" s="595"/>
      <c r="E868" s="595"/>
      <c r="F868" s="595"/>
      <c r="G868" s="595"/>
      <c r="H868" s="595"/>
    </row>
    <row r="869" spans="1:8" customFormat="1" ht="13">
      <c r="A869" s="595"/>
      <c r="B869" s="595"/>
      <c r="C869" s="595"/>
      <c r="D869" s="595"/>
      <c r="E869" s="595"/>
      <c r="F869" s="595"/>
      <c r="G869" s="595"/>
      <c r="H869" s="595"/>
    </row>
    <row r="870" spans="1:8" customFormat="1" ht="13.5" customHeight="1">
      <c r="A870" s="595"/>
      <c r="B870" s="595"/>
      <c r="C870" s="595"/>
      <c r="D870" s="595"/>
      <c r="E870" s="595"/>
      <c r="F870" s="595"/>
      <c r="G870" s="595"/>
      <c r="H870" s="595"/>
    </row>
    <row r="871" spans="1:8" customFormat="1" ht="13.5" customHeight="1">
      <c r="A871" s="595" t="s">
        <v>515</v>
      </c>
      <c r="B871" s="595"/>
      <c r="C871" s="595"/>
      <c r="D871" s="595"/>
      <c r="E871" s="595"/>
      <c r="F871" s="595"/>
      <c r="G871" s="595"/>
      <c r="H871" s="595"/>
    </row>
    <row r="872" spans="1:8" customFormat="1" ht="13">
      <c r="A872" s="595"/>
      <c r="B872" s="595"/>
      <c r="C872" s="595"/>
      <c r="D872" s="595"/>
      <c r="E872" s="595"/>
      <c r="F872" s="595"/>
      <c r="G872" s="986"/>
      <c r="H872" s="986"/>
    </row>
    <row r="873" spans="1:8" customFormat="1" ht="13">
      <c r="A873" s="597" t="s">
        <v>516</v>
      </c>
      <c r="B873" s="597"/>
      <c r="C873" s="597"/>
      <c r="D873" s="597"/>
      <c r="E873" s="597"/>
      <c r="F873" s="597"/>
      <c r="G873" s="597"/>
      <c r="H873" s="598" t="s">
        <v>249</v>
      </c>
    </row>
    <row r="874" spans="1:8" customFormat="1" ht="13">
      <c r="A874" s="693"/>
      <c r="B874" s="693"/>
      <c r="C874" s="693"/>
      <c r="D874" s="693"/>
      <c r="E874" s="693"/>
      <c r="F874" s="693"/>
      <c r="G874" s="693"/>
      <c r="H874" s="693"/>
    </row>
    <row r="875" spans="1:8" customFormat="1" ht="13">
      <c r="A875" s="597" t="s">
        <v>517</v>
      </c>
      <c r="B875" s="597"/>
      <c r="C875" s="597"/>
      <c r="D875" s="597"/>
      <c r="E875" s="597"/>
      <c r="F875" s="597"/>
      <c r="G875" s="599"/>
      <c r="H875" s="597"/>
    </row>
    <row r="876" spans="1:8" customFormat="1" ht="13">
      <c r="A876" s="596"/>
      <c r="B876" s="596"/>
      <c r="C876" s="596"/>
      <c r="D876" s="596"/>
      <c r="E876" s="596"/>
      <c r="F876" s="596"/>
      <c r="G876" s="596"/>
      <c r="H876" s="596"/>
    </row>
    <row r="877" spans="1:8" customFormat="1" ht="13">
      <c r="A877" s="644" t="s">
        <v>518</v>
      </c>
      <c r="B877" s="596"/>
      <c r="C877" s="596"/>
      <c r="D877" s="596"/>
      <c r="E877" s="596"/>
      <c r="F877" s="596"/>
      <c r="G877" s="596"/>
      <c r="H877" s="596"/>
    </row>
    <row r="878" spans="1:8" customFormat="1" ht="13">
      <c r="A878" s="596"/>
      <c r="B878" s="596"/>
      <c r="C878" s="596"/>
      <c r="D878" s="596"/>
      <c r="E878" s="596"/>
      <c r="F878" s="596"/>
      <c r="G878" s="596"/>
      <c r="H878" s="596"/>
    </row>
    <row r="879" spans="1:8" customFormat="1" ht="13">
      <c r="A879" s="596"/>
      <c r="B879" s="596"/>
      <c r="C879" s="596"/>
      <c r="D879" s="596"/>
      <c r="E879" s="596"/>
      <c r="F879" s="596"/>
      <c r="G879" s="596"/>
      <c r="H879" s="596"/>
    </row>
    <row r="880" spans="1:8" customFormat="1" ht="13">
      <c r="A880" s="597" t="s">
        <v>519</v>
      </c>
      <c r="B880" s="597"/>
      <c r="C880" s="597"/>
      <c r="D880" s="597"/>
      <c r="E880" s="597"/>
      <c r="F880" s="597"/>
      <c r="G880" s="597"/>
      <c r="H880" s="598" t="s">
        <v>249</v>
      </c>
    </row>
    <row r="881" spans="1:8" customFormat="1" ht="13">
      <c r="A881" s="847" t="s">
        <v>77</v>
      </c>
      <c r="B881" s="369"/>
      <c r="C881" s="369"/>
      <c r="D881" s="369"/>
      <c r="E881" s="369"/>
      <c r="F881" s="369"/>
      <c r="G881" s="369"/>
      <c r="H881" s="147"/>
    </row>
    <row r="882" spans="1:8" customFormat="1" ht="13">
      <c r="A882" s="121" t="s">
        <v>495</v>
      </c>
      <c r="B882" s="148"/>
      <c r="C882" s="148"/>
      <c r="D882" s="148"/>
      <c r="E882" s="148"/>
      <c r="F882" s="148"/>
      <c r="G882" s="148"/>
      <c r="H882" s="147"/>
    </row>
    <row r="883" spans="1:8" customFormat="1" ht="13">
      <c r="A883" s="148"/>
      <c r="B883" s="148"/>
      <c r="C883" s="148"/>
      <c r="D883" s="148"/>
      <c r="E883" s="148"/>
      <c r="F883" s="148"/>
      <c r="G883" s="148"/>
      <c r="H883" s="52"/>
    </row>
    <row r="884" spans="1:8" customFormat="1" ht="13">
      <c r="A884" s="132" t="s">
        <v>262</v>
      </c>
      <c r="B884" s="827">
        <f>+'Sch II OE FINAL'!F884</f>
        <v>0</v>
      </c>
      <c r="C884" s="828" t="s">
        <v>264</v>
      </c>
      <c r="D884" s="812">
        <f>+'Sch II OE FINAL'!F885</f>
        <v>0</v>
      </c>
      <c r="E884" s="466" t="s">
        <v>265</v>
      </c>
      <c r="F884" s="974">
        <f>+'Sch II OE FINAL'!L885</f>
        <v>0</v>
      </c>
      <c r="G884" s="975"/>
      <c r="H884" s="621"/>
    </row>
    <row r="885" spans="1:8" customFormat="1" ht="13">
      <c r="A885" s="132" t="s">
        <v>496</v>
      </c>
      <c r="B885" s="809">
        <f>+'Sch II OE FINAL'!H888</f>
        <v>0</v>
      </c>
      <c r="C885" s="829" t="s">
        <v>497</v>
      </c>
      <c r="D885" s="809">
        <f>+'Sch II OE FINAL'!H889</f>
        <v>0</v>
      </c>
      <c r="E885" s="465" t="s">
        <v>498</v>
      </c>
      <c r="F885" s="976">
        <f>+'SUD Units &amp; Cost Center Data'!G886</f>
        <v>0</v>
      </c>
      <c r="G885" s="976"/>
      <c r="H885" s="621"/>
    </row>
    <row r="886" spans="1:8" customFormat="1" ht="13">
      <c r="A886" s="620" t="s">
        <v>263</v>
      </c>
      <c r="B886" s="810">
        <f>+'Sch II OE FINAL'!L884</f>
        <v>0</v>
      </c>
      <c r="C886" s="828" t="s">
        <v>499</v>
      </c>
      <c r="D886" s="811">
        <f>+AAR!E891</f>
        <v>0</v>
      </c>
      <c r="E886" s="467" t="s">
        <v>335</v>
      </c>
      <c r="F886" s="975">
        <f>+'SUD Units &amp; Cost Center Data'!K886</f>
        <v>0</v>
      </c>
      <c r="G886" s="975"/>
      <c r="H886" s="621"/>
    </row>
    <row r="887" spans="1:8" customFormat="1" ht="13">
      <c r="A887" s="620"/>
      <c r="B887" s="430"/>
      <c r="C887" s="430"/>
      <c r="D887" s="430"/>
      <c r="E887" s="430"/>
      <c r="F887" s="430"/>
      <c r="G887" s="430"/>
      <c r="H887" s="1"/>
    </row>
    <row r="888" spans="1:8" customFormat="1" ht="3.75" customHeight="1" thickBot="1">
      <c r="A888" s="132"/>
      <c r="B888" s="983"/>
      <c r="C888" s="983"/>
      <c r="D888" s="983"/>
      <c r="E888" s="983"/>
      <c r="F888" s="983"/>
      <c r="G888" s="983"/>
      <c r="H888" s="983"/>
    </row>
    <row r="889" spans="1:8" customFormat="1" ht="13" hidden="1" thickBot="1">
      <c r="A889" s="1"/>
      <c r="B889" s="983"/>
      <c r="C889" s="983"/>
      <c r="D889" s="983"/>
      <c r="E889" s="983"/>
      <c r="F889" s="983"/>
      <c r="G889" s="983"/>
      <c r="H889" s="983"/>
    </row>
    <row r="890" spans="1:8" customFormat="1" ht="13.5" hidden="1" thickBot="1">
      <c r="A890" s="468"/>
      <c r="B890" s="1"/>
      <c r="C890" s="1"/>
      <c r="D890" s="1"/>
      <c r="E890" s="1"/>
      <c r="F890" s="1"/>
      <c r="G890" s="1"/>
      <c r="H890" s="1"/>
    </row>
    <row r="891" spans="1:8" customFormat="1" ht="13" thickTop="1">
      <c r="A891" s="984" t="s">
        <v>500</v>
      </c>
      <c r="B891" s="985"/>
      <c r="C891" s="985"/>
      <c r="D891" s="985"/>
      <c r="E891" s="985"/>
      <c r="F891" s="981" t="s">
        <v>520</v>
      </c>
      <c r="G891" s="977" t="s">
        <v>502</v>
      </c>
      <c r="H891" s="978"/>
    </row>
    <row r="892" spans="1:8" customFormat="1">
      <c r="A892" s="464" t="s">
        <v>503</v>
      </c>
      <c r="B892" s="463" t="s">
        <v>504</v>
      </c>
      <c r="C892" s="463" t="s">
        <v>505</v>
      </c>
      <c r="D892" s="463" t="s">
        <v>506</v>
      </c>
      <c r="E892" s="622" t="s">
        <v>507</v>
      </c>
      <c r="F892" s="982"/>
      <c r="G892" s="623" t="s">
        <v>508</v>
      </c>
      <c r="H892" s="624" t="s">
        <v>509</v>
      </c>
    </row>
    <row r="893" spans="1:8" customFormat="1">
      <c r="A893" s="625"/>
      <c r="B893" s="626"/>
      <c r="C893" s="627"/>
      <c r="D893" s="627"/>
      <c r="E893" s="628"/>
      <c r="F893" s="113"/>
      <c r="G893" s="629"/>
      <c r="H893" s="630"/>
    </row>
    <row r="894" spans="1:8" customFormat="1">
      <c r="A894" s="631"/>
      <c r="B894" s="626"/>
      <c r="C894" s="627"/>
      <c r="D894" s="627"/>
      <c r="E894" s="628"/>
      <c r="F894" s="115"/>
      <c r="G894" s="629"/>
      <c r="H894" s="630"/>
    </row>
    <row r="895" spans="1:8" customFormat="1">
      <c r="A895" s="631"/>
      <c r="B895" s="626"/>
      <c r="C895" s="627"/>
      <c r="D895" s="627"/>
      <c r="E895" s="628"/>
      <c r="F895" s="115"/>
      <c r="G895" s="629"/>
      <c r="H895" s="630"/>
    </row>
    <row r="896" spans="1:8" customFormat="1">
      <c r="A896" s="631"/>
      <c r="B896" s="626"/>
      <c r="C896" s="627"/>
      <c r="D896" s="627"/>
      <c r="E896" s="628"/>
      <c r="F896" s="115"/>
      <c r="G896" s="629"/>
      <c r="H896" s="630"/>
    </row>
    <row r="897" spans="1:8" customFormat="1">
      <c r="A897" s="631"/>
      <c r="B897" s="626"/>
      <c r="C897" s="627"/>
      <c r="D897" s="627"/>
      <c r="E897" s="628"/>
      <c r="F897" s="115"/>
      <c r="G897" s="629"/>
      <c r="H897" s="630"/>
    </row>
    <row r="898" spans="1:8" customFormat="1">
      <c r="A898" s="631"/>
      <c r="B898" s="626"/>
      <c r="C898" s="632"/>
      <c r="D898" s="632"/>
      <c r="E898" s="633"/>
      <c r="F898" s="115"/>
      <c r="G898" s="634"/>
      <c r="H898" s="635"/>
    </row>
    <row r="899" spans="1:8" customFormat="1">
      <c r="A899" s="631"/>
      <c r="B899" s="626"/>
      <c r="C899" s="632"/>
      <c r="D899" s="632"/>
      <c r="E899" s="633"/>
      <c r="F899" s="115"/>
      <c r="G899" s="634"/>
      <c r="H899" s="635"/>
    </row>
    <row r="900" spans="1:8" customFormat="1">
      <c r="A900" s="631"/>
      <c r="B900" s="626"/>
      <c r="C900" s="627"/>
      <c r="D900" s="627"/>
      <c r="E900" s="628"/>
      <c r="F900" s="115"/>
      <c r="G900" s="629"/>
      <c r="H900" s="630"/>
    </row>
    <row r="901" spans="1:8" customFormat="1">
      <c r="A901" s="636"/>
      <c r="B901" s="626"/>
      <c r="C901" s="637"/>
      <c r="D901" s="637"/>
      <c r="E901" s="638"/>
      <c r="F901" s="115"/>
      <c r="G901" s="639"/>
      <c r="H901" s="640"/>
    </row>
    <row r="902" spans="1:8" customFormat="1" ht="13" thickBot="1">
      <c r="A902" s="321"/>
      <c r="B902" s="469"/>
      <c r="C902" s="469"/>
      <c r="D902" s="469"/>
      <c r="E902" s="469"/>
      <c r="F902" s="551"/>
      <c r="G902" s="469"/>
      <c r="H902" s="469"/>
    </row>
    <row r="903" spans="1:8" customFormat="1" ht="13" thickTop="1">
      <c r="A903" s="984" t="s">
        <v>510</v>
      </c>
      <c r="B903" s="985"/>
      <c r="C903" s="985"/>
      <c r="D903" s="985"/>
      <c r="E903" s="985"/>
      <c r="F903" s="981" t="s">
        <v>520</v>
      </c>
      <c r="G903" s="977" t="s">
        <v>502</v>
      </c>
      <c r="H903" s="978"/>
    </row>
    <row r="904" spans="1:8" customFormat="1" ht="25.5" customHeight="1">
      <c r="A904" s="464" t="s">
        <v>503</v>
      </c>
      <c r="B904" s="463" t="s">
        <v>504</v>
      </c>
      <c r="C904" s="463" t="s">
        <v>505</v>
      </c>
      <c r="D904" s="463" t="s">
        <v>506</v>
      </c>
      <c r="E904" s="622" t="s">
        <v>507</v>
      </c>
      <c r="F904" s="982"/>
      <c r="G904" s="623" t="s">
        <v>508</v>
      </c>
      <c r="H904" s="624" t="s">
        <v>509</v>
      </c>
    </row>
    <row r="905" spans="1:8" customFormat="1">
      <c r="A905" s="625"/>
      <c r="B905" s="641"/>
      <c r="C905" s="627"/>
      <c r="D905" s="627"/>
      <c r="E905" s="628"/>
      <c r="F905" s="113"/>
      <c r="G905" s="629"/>
      <c r="H905" s="630"/>
    </row>
    <row r="906" spans="1:8" customFormat="1">
      <c r="A906" s="642"/>
      <c r="B906" s="626"/>
      <c r="C906" s="627"/>
      <c r="D906" s="627"/>
      <c r="E906" s="628"/>
      <c r="F906" s="113"/>
      <c r="G906" s="629"/>
      <c r="H906" s="630"/>
    </row>
    <row r="907" spans="1:8" customFormat="1">
      <c r="A907" s="642"/>
      <c r="B907" s="626"/>
      <c r="C907" s="627"/>
      <c r="D907" s="627"/>
      <c r="E907" s="628"/>
      <c r="F907" s="113"/>
      <c r="G907" s="629"/>
      <c r="H907" s="630"/>
    </row>
    <row r="908" spans="1:8" customFormat="1">
      <c r="A908" s="642"/>
      <c r="B908" s="626"/>
      <c r="C908" s="627"/>
      <c r="D908" s="627"/>
      <c r="E908" s="628"/>
      <c r="F908" s="113"/>
      <c r="G908" s="629"/>
      <c r="H908" s="630"/>
    </row>
    <row r="909" spans="1:8" customFormat="1">
      <c r="A909" s="642"/>
      <c r="B909" s="626"/>
      <c r="C909" s="627"/>
      <c r="D909" s="627"/>
      <c r="E909" s="628"/>
      <c r="F909" s="113"/>
      <c r="G909" s="629"/>
      <c r="H909" s="630"/>
    </row>
    <row r="910" spans="1:8" customFormat="1">
      <c r="A910" s="642"/>
      <c r="B910" s="626"/>
      <c r="C910" s="627"/>
      <c r="D910" s="627"/>
      <c r="E910" s="628"/>
      <c r="F910" s="113"/>
      <c r="G910" s="629"/>
      <c r="H910" s="630"/>
    </row>
    <row r="911" spans="1:8" customFormat="1">
      <c r="A911" s="643"/>
      <c r="B911" s="627"/>
      <c r="C911" s="627"/>
      <c r="D911" s="627"/>
      <c r="E911" s="628"/>
      <c r="F911" s="113"/>
      <c r="G911" s="629"/>
      <c r="H911" s="630"/>
    </row>
    <row r="912" spans="1:8" customFormat="1">
      <c r="A912" s="643"/>
      <c r="B912" s="632"/>
      <c r="C912" s="627"/>
      <c r="D912" s="627"/>
      <c r="E912" s="628"/>
      <c r="F912" s="113"/>
      <c r="G912" s="629"/>
      <c r="H912" s="630"/>
    </row>
    <row r="913" spans="1:8" customFormat="1">
      <c r="A913" s="642"/>
      <c r="B913" s="626"/>
      <c r="C913" s="627"/>
      <c r="D913" s="627"/>
      <c r="E913" s="628"/>
      <c r="F913" s="113"/>
      <c r="G913" s="629"/>
      <c r="H913" s="630"/>
    </row>
    <row r="914" spans="1:8" customFormat="1">
      <c r="A914" s="642"/>
      <c r="B914" s="626"/>
      <c r="C914" s="627"/>
      <c r="D914" s="627"/>
      <c r="E914" s="628"/>
      <c r="F914" s="113"/>
      <c r="G914" s="629"/>
      <c r="H914" s="630"/>
    </row>
    <row r="915" spans="1:8" customFormat="1">
      <c r="A915" s="631"/>
      <c r="B915" s="626"/>
      <c r="C915" s="627"/>
      <c r="D915" s="627"/>
      <c r="E915" s="628"/>
      <c r="F915" s="115"/>
      <c r="G915" s="629"/>
      <c r="H915" s="630"/>
    </row>
    <row r="916" spans="1:8" customFormat="1">
      <c r="A916" s="636"/>
      <c r="B916" s="626"/>
      <c r="C916" s="637"/>
      <c r="D916" s="637"/>
      <c r="E916" s="638"/>
      <c r="F916" s="115"/>
      <c r="G916" s="639"/>
      <c r="H916" s="640"/>
    </row>
    <row r="917" spans="1:8" customFormat="1" ht="13" thickBot="1">
      <c r="A917" s="321"/>
      <c r="B917" s="469"/>
      <c r="C917" s="469"/>
      <c r="D917" s="469"/>
      <c r="E917" s="469"/>
      <c r="F917" s="551">
        <f>SUM(F905:F916)</f>
        <v>0</v>
      </c>
      <c r="G917" s="469"/>
      <c r="H917" s="469"/>
    </row>
    <row r="918" spans="1:8" customFormat="1" ht="13" thickTop="1">
      <c r="A918" s="514"/>
      <c r="B918" s="514"/>
      <c r="C918" s="514"/>
      <c r="D918" s="514"/>
      <c r="E918" s="514"/>
      <c r="F918" s="514"/>
      <c r="G918" s="514"/>
      <c r="H918" s="515"/>
    </row>
    <row r="919" spans="1:8" customFormat="1" ht="15.5">
      <c r="A919" s="987" t="s">
        <v>512</v>
      </c>
      <c r="B919" s="987"/>
      <c r="C919" s="987"/>
      <c r="D919" s="987"/>
      <c r="E919" s="987"/>
      <c r="F919" s="987"/>
      <c r="G919" s="987"/>
      <c r="H919" s="987"/>
    </row>
    <row r="920" spans="1:8" customFormat="1" ht="13">
      <c r="A920" s="988" t="s">
        <v>513</v>
      </c>
      <c r="B920" s="988"/>
      <c r="C920" s="988"/>
      <c r="D920" s="988"/>
      <c r="E920" s="988"/>
      <c r="F920" s="988"/>
      <c r="G920" s="988"/>
      <c r="H920" s="988"/>
    </row>
    <row r="921" spans="1:8" customFormat="1" ht="13">
      <c r="A921" s="988" t="s">
        <v>514</v>
      </c>
      <c r="B921" s="988"/>
      <c r="C921" s="988"/>
      <c r="D921" s="988"/>
      <c r="E921" s="988"/>
      <c r="F921" s="988"/>
      <c r="G921" s="988"/>
      <c r="H921" s="988"/>
    </row>
    <row r="922" spans="1:8" customFormat="1" ht="13">
      <c r="A922" s="595"/>
      <c r="B922" s="595"/>
      <c r="C922" s="595"/>
      <c r="D922" s="595"/>
      <c r="E922" s="595"/>
      <c r="F922" s="595"/>
      <c r="G922" s="595"/>
      <c r="H922" s="595"/>
    </row>
    <row r="923" spans="1:8" customFormat="1" ht="13">
      <c r="A923" s="595"/>
      <c r="B923" s="595"/>
      <c r="C923" s="595"/>
      <c r="D923" s="595"/>
      <c r="E923" s="595"/>
      <c r="F923" s="595"/>
      <c r="G923" s="595"/>
      <c r="H923" s="595"/>
    </row>
    <row r="924" spans="1:8" customFormat="1" ht="13">
      <c r="A924" s="595"/>
      <c r="B924" s="595"/>
      <c r="C924" s="595"/>
      <c r="D924" s="595"/>
      <c r="E924" s="595"/>
      <c r="F924" s="595"/>
      <c r="G924" s="595"/>
      <c r="H924" s="595"/>
    </row>
    <row r="925" spans="1:8" customFormat="1" ht="13.5" customHeight="1">
      <c r="A925" s="595"/>
      <c r="B925" s="595"/>
      <c r="C925" s="595"/>
      <c r="D925" s="595"/>
      <c r="E925" s="595"/>
      <c r="F925" s="595"/>
      <c r="G925" s="595"/>
      <c r="H925" s="595"/>
    </row>
    <row r="926" spans="1:8" customFormat="1" ht="13.5" customHeight="1">
      <c r="A926" s="595" t="s">
        <v>515</v>
      </c>
      <c r="B926" s="595"/>
      <c r="C926" s="595"/>
      <c r="D926" s="595"/>
      <c r="E926" s="595"/>
      <c r="F926" s="595"/>
      <c r="G926" s="595"/>
      <c r="H926" s="595"/>
    </row>
    <row r="927" spans="1:8" customFormat="1" ht="13">
      <c r="A927" s="595"/>
      <c r="B927" s="595"/>
      <c r="C927" s="595"/>
      <c r="D927" s="595"/>
      <c r="E927" s="595"/>
      <c r="F927" s="595"/>
      <c r="G927" s="986"/>
      <c r="H927" s="986"/>
    </row>
    <row r="928" spans="1:8" customFormat="1" ht="13">
      <c r="A928" s="597" t="s">
        <v>516</v>
      </c>
      <c r="B928" s="597"/>
      <c r="C928" s="597"/>
      <c r="D928" s="597"/>
      <c r="E928" s="597"/>
      <c r="F928" s="597"/>
      <c r="G928" s="597"/>
      <c r="H928" s="598" t="s">
        <v>249</v>
      </c>
    </row>
    <row r="929" spans="1:8" customFormat="1" ht="13">
      <c r="A929" s="693"/>
      <c r="B929" s="693"/>
      <c r="C929" s="693"/>
      <c r="D929" s="693"/>
      <c r="E929" s="693"/>
      <c r="F929" s="693"/>
      <c r="G929" s="693"/>
      <c r="H929" s="693"/>
    </row>
    <row r="930" spans="1:8" customFormat="1" ht="13">
      <c r="A930" s="597" t="s">
        <v>517</v>
      </c>
      <c r="B930" s="597"/>
      <c r="C930" s="597"/>
      <c r="D930" s="597"/>
      <c r="E930" s="597"/>
      <c r="F930" s="597"/>
      <c r="G930" s="599"/>
      <c r="H930" s="597"/>
    </row>
    <row r="931" spans="1:8" customFormat="1" ht="13">
      <c r="A931" s="596"/>
      <c r="B931" s="596"/>
      <c r="C931" s="596"/>
      <c r="D931" s="596"/>
      <c r="E931" s="596"/>
      <c r="F931" s="596"/>
      <c r="G931" s="596"/>
      <c r="H931" s="596"/>
    </row>
    <row r="932" spans="1:8" customFormat="1" ht="13">
      <c r="A932" s="644" t="s">
        <v>518</v>
      </c>
      <c r="B932" s="596"/>
      <c r="C932" s="596"/>
      <c r="D932" s="596"/>
      <c r="E932" s="596"/>
      <c r="F932" s="596"/>
      <c r="G932" s="596"/>
      <c r="H932" s="596"/>
    </row>
    <row r="933" spans="1:8" customFormat="1" ht="13">
      <c r="A933" s="596"/>
      <c r="B933" s="596"/>
      <c r="C933" s="596"/>
      <c r="D933" s="596"/>
      <c r="E933" s="596"/>
      <c r="F933" s="596"/>
      <c r="G933" s="596"/>
      <c r="H933" s="596"/>
    </row>
    <row r="934" spans="1:8" customFormat="1" ht="13">
      <c r="A934" s="596"/>
      <c r="B934" s="596"/>
      <c r="C934" s="596"/>
      <c r="D934" s="596"/>
      <c r="E934" s="596"/>
      <c r="F934" s="596"/>
      <c r="G934" s="596"/>
      <c r="H934" s="596"/>
    </row>
    <row r="935" spans="1:8" customFormat="1" ht="13">
      <c r="A935" s="597" t="s">
        <v>519</v>
      </c>
      <c r="B935" s="597"/>
      <c r="C935" s="597"/>
      <c r="D935" s="597"/>
      <c r="E935" s="597"/>
      <c r="F935" s="597"/>
      <c r="G935" s="597"/>
      <c r="H935" s="598" t="s">
        <v>249</v>
      </c>
    </row>
    <row r="936" spans="1:8" customFormat="1" ht="13">
      <c r="A936" s="847" t="s">
        <v>77</v>
      </c>
      <c r="B936" s="369"/>
      <c r="C936" s="369"/>
      <c r="D936" s="369"/>
      <c r="E936" s="369"/>
      <c r="F936" s="369"/>
      <c r="G936" s="369"/>
      <c r="H936" s="147"/>
    </row>
    <row r="937" spans="1:8" customFormat="1" ht="13">
      <c r="A937" s="121" t="s">
        <v>495</v>
      </c>
      <c r="B937" s="148"/>
      <c r="C937" s="148"/>
      <c r="D937" s="148"/>
      <c r="E937" s="148"/>
      <c r="F937" s="148"/>
      <c r="G937" s="148"/>
      <c r="H937" s="147"/>
    </row>
    <row r="938" spans="1:8" customFormat="1" ht="13">
      <c r="A938" s="148"/>
      <c r="B938" s="148"/>
      <c r="C938" s="148"/>
      <c r="D938" s="148"/>
      <c r="E938" s="148"/>
      <c r="F938" s="148"/>
      <c r="G938" s="148"/>
      <c r="H938" s="52"/>
    </row>
    <row r="939" spans="1:8" customFormat="1" ht="13">
      <c r="A939" s="132" t="s">
        <v>262</v>
      </c>
      <c r="B939" s="827">
        <f>+'Sch II OE FINAL'!F939</f>
        <v>0</v>
      </c>
      <c r="C939" s="828" t="s">
        <v>264</v>
      </c>
      <c r="D939" s="812">
        <f>+'Sch II OE FINAL'!F940</f>
        <v>0</v>
      </c>
      <c r="E939" s="466" t="s">
        <v>265</v>
      </c>
      <c r="F939" s="974">
        <f>+'Sch II OE FINAL'!L940</f>
        <v>0</v>
      </c>
      <c r="G939" s="975"/>
      <c r="H939" s="621"/>
    </row>
    <row r="940" spans="1:8" customFormat="1" ht="13">
      <c r="A940" s="132" t="s">
        <v>496</v>
      </c>
      <c r="B940" s="809">
        <f>+'Sch II OE FINAL'!H943</f>
        <v>0</v>
      </c>
      <c r="C940" s="829" t="s">
        <v>497</v>
      </c>
      <c r="D940" s="809">
        <f>+'Sch II OE FINAL'!H944</f>
        <v>0</v>
      </c>
      <c r="E940" s="465" t="s">
        <v>498</v>
      </c>
      <c r="F940" s="976">
        <f>+'SUD Units &amp; Cost Center Data'!G941</f>
        <v>0</v>
      </c>
      <c r="G940" s="976"/>
      <c r="H940" s="621"/>
    </row>
    <row r="941" spans="1:8" customFormat="1" ht="13">
      <c r="A941" s="620" t="s">
        <v>263</v>
      </c>
      <c r="B941" s="810">
        <f>+'Sch II OE FINAL'!L939</f>
        <v>0</v>
      </c>
      <c r="C941" s="828" t="s">
        <v>499</v>
      </c>
      <c r="D941" s="811">
        <f>+AAR!E946</f>
        <v>0</v>
      </c>
      <c r="E941" s="467" t="s">
        <v>335</v>
      </c>
      <c r="F941" s="975">
        <f>+'SUD Units &amp; Cost Center Data'!K941</f>
        <v>0</v>
      </c>
      <c r="G941" s="975"/>
      <c r="H941" s="621"/>
    </row>
    <row r="942" spans="1:8" customFormat="1" ht="13">
      <c r="A942" s="620"/>
      <c r="B942" s="430"/>
      <c r="C942" s="430"/>
      <c r="D942" s="430"/>
      <c r="E942" s="430"/>
      <c r="F942" s="430"/>
      <c r="G942" s="430"/>
      <c r="H942" s="1"/>
    </row>
    <row r="943" spans="1:8" customFormat="1" ht="3.75" customHeight="1" thickBot="1">
      <c r="A943" s="132"/>
      <c r="B943" s="983"/>
      <c r="C943" s="983"/>
      <c r="D943" s="983"/>
      <c r="E943" s="983"/>
      <c r="F943" s="983"/>
      <c r="G943" s="983"/>
      <c r="H943" s="983"/>
    </row>
    <row r="944" spans="1:8" customFormat="1" ht="13" hidden="1" thickBot="1">
      <c r="A944" s="1"/>
      <c r="B944" s="983"/>
      <c r="C944" s="983"/>
      <c r="D944" s="983"/>
      <c r="E944" s="983"/>
      <c r="F944" s="983"/>
      <c r="G944" s="983"/>
      <c r="H944" s="983"/>
    </row>
    <row r="945" spans="1:8" customFormat="1" ht="13.5" hidden="1" thickBot="1">
      <c r="A945" s="468"/>
      <c r="B945" s="1"/>
      <c r="C945" s="1"/>
      <c r="D945" s="1"/>
      <c r="E945" s="1"/>
      <c r="F945" s="1"/>
      <c r="G945" s="1"/>
      <c r="H945" s="1"/>
    </row>
    <row r="946" spans="1:8" customFormat="1" ht="13" thickTop="1">
      <c r="A946" s="984" t="s">
        <v>500</v>
      </c>
      <c r="B946" s="985"/>
      <c r="C946" s="985"/>
      <c r="D946" s="985"/>
      <c r="E946" s="985"/>
      <c r="F946" s="981" t="s">
        <v>520</v>
      </c>
      <c r="G946" s="977" t="s">
        <v>502</v>
      </c>
      <c r="H946" s="978"/>
    </row>
    <row r="947" spans="1:8" customFormat="1">
      <c r="A947" s="464" t="s">
        <v>503</v>
      </c>
      <c r="B947" s="463" t="s">
        <v>504</v>
      </c>
      <c r="C947" s="463" t="s">
        <v>505</v>
      </c>
      <c r="D947" s="463" t="s">
        <v>506</v>
      </c>
      <c r="E947" s="622" t="s">
        <v>507</v>
      </c>
      <c r="F947" s="982"/>
      <c r="G947" s="623" t="s">
        <v>508</v>
      </c>
      <c r="H947" s="624" t="s">
        <v>509</v>
      </c>
    </row>
    <row r="948" spans="1:8" customFormat="1">
      <c r="A948" s="625"/>
      <c r="B948" s="626"/>
      <c r="C948" s="627"/>
      <c r="D948" s="627"/>
      <c r="E948" s="628"/>
      <c r="F948" s="113"/>
      <c r="G948" s="629"/>
      <c r="H948" s="630"/>
    </row>
    <row r="949" spans="1:8" customFormat="1">
      <c r="A949" s="631"/>
      <c r="B949" s="626"/>
      <c r="C949" s="627"/>
      <c r="D949" s="627"/>
      <c r="E949" s="628"/>
      <c r="F949" s="115"/>
      <c r="G949" s="629"/>
      <c r="H949" s="630"/>
    </row>
    <row r="950" spans="1:8" customFormat="1">
      <c r="A950" s="631"/>
      <c r="B950" s="626"/>
      <c r="C950" s="627"/>
      <c r="D950" s="627"/>
      <c r="E950" s="628"/>
      <c r="F950" s="115"/>
      <c r="G950" s="629"/>
      <c r="H950" s="630"/>
    </row>
    <row r="951" spans="1:8" customFormat="1">
      <c r="A951" s="631"/>
      <c r="B951" s="626"/>
      <c r="C951" s="627"/>
      <c r="D951" s="627"/>
      <c r="E951" s="628"/>
      <c r="F951" s="115"/>
      <c r="G951" s="629"/>
      <c r="H951" s="630"/>
    </row>
    <row r="952" spans="1:8" customFormat="1">
      <c r="A952" s="631"/>
      <c r="B952" s="626"/>
      <c r="C952" s="627"/>
      <c r="D952" s="627"/>
      <c r="E952" s="628"/>
      <c r="F952" s="115"/>
      <c r="G952" s="629"/>
      <c r="H952" s="630"/>
    </row>
    <row r="953" spans="1:8" customFormat="1">
      <c r="A953" s="631"/>
      <c r="B953" s="626"/>
      <c r="C953" s="632"/>
      <c r="D953" s="632"/>
      <c r="E953" s="633"/>
      <c r="F953" s="115"/>
      <c r="G953" s="634"/>
      <c r="H953" s="635"/>
    </row>
    <row r="954" spans="1:8" customFormat="1">
      <c r="A954" s="631"/>
      <c r="B954" s="626"/>
      <c r="C954" s="632"/>
      <c r="D954" s="632"/>
      <c r="E954" s="633"/>
      <c r="F954" s="115"/>
      <c r="G954" s="634"/>
      <c r="H954" s="635"/>
    </row>
    <row r="955" spans="1:8" customFormat="1">
      <c r="A955" s="631"/>
      <c r="B955" s="626"/>
      <c r="C955" s="627"/>
      <c r="D955" s="627"/>
      <c r="E955" s="628"/>
      <c r="F955" s="115"/>
      <c r="G955" s="629"/>
      <c r="H955" s="630"/>
    </row>
    <row r="956" spans="1:8" customFormat="1">
      <c r="A956" s="636"/>
      <c r="B956" s="626"/>
      <c r="C956" s="637"/>
      <c r="D956" s="637"/>
      <c r="E956" s="638"/>
      <c r="F956" s="115"/>
      <c r="G956" s="639"/>
      <c r="H956" s="640"/>
    </row>
    <row r="957" spans="1:8" customFormat="1" ht="13" thickBot="1">
      <c r="A957" s="321"/>
      <c r="B957" s="469"/>
      <c r="C957" s="469"/>
      <c r="D957" s="469"/>
      <c r="E957" s="469"/>
      <c r="F957" s="551"/>
      <c r="G957" s="469"/>
      <c r="H957" s="469"/>
    </row>
    <row r="958" spans="1:8" customFormat="1" ht="13" thickTop="1">
      <c r="A958" s="984" t="s">
        <v>510</v>
      </c>
      <c r="B958" s="985"/>
      <c r="C958" s="985"/>
      <c r="D958" s="985"/>
      <c r="E958" s="985"/>
      <c r="F958" s="981" t="s">
        <v>520</v>
      </c>
      <c r="G958" s="977" t="s">
        <v>502</v>
      </c>
      <c r="H958" s="978"/>
    </row>
    <row r="959" spans="1:8" customFormat="1" ht="25.5" customHeight="1">
      <c r="A959" s="464" t="s">
        <v>503</v>
      </c>
      <c r="B959" s="463" t="s">
        <v>504</v>
      </c>
      <c r="C959" s="463" t="s">
        <v>505</v>
      </c>
      <c r="D959" s="463" t="s">
        <v>506</v>
      </c>
      <c r="E959" s="622" t="s">
        <v>507</v>
      </c>
      <c r="F959" s="982"/>
      <c r="G959" s="623" t="s">
        <v>508</v>
      </c>
      <c r="H959" s="624" t="s">
        <v>509</v>
      </c>
    </row>
    <row r="960" spans="1:8" customFormat="1">
      <c r="A960" s="625"/>
      <c r="B960" s="641"/>
      <c r="C960" s="627"/>
      <c r="D960" s="627"/>
      <c r="E960" s="628"/>
      <c r="F960" s="113"/>
      <c r="G960" s="629"/>
      <c r="H960" s="630"/>
    </row>
    <row r="961" spans="1:8" customFormat="1">
      <c r="A961" s="642"/>
      <c r="B961" s="626"/>
      <c r="C961" s="627"/>
      <c r="D961" s="627"/>
      <c r="E961" s="628"/>
      <c r="F961" s="113"/>
      <c r="G961" s="629"/>
      <c r="H961" s="630"/>
    </row>
    <row r="962" spans="1:8" customFormat="1">
      <c r="A962" s="642"/>
      <c r="B962" s="626"/>
      <c r="C962" s="627"/>
      <c r="D962" s="627"/>
      <c r="E962" s="628"/>
      <c r="F962" s="113"/>
      <c r="G962" s="629"/>
      <c r="H962" s="630"/>
    </row>
    <row r="963" spans="1:8" customFormat="1">
      <c r="A963" s="642"/>
      <c r="B963" s="626"/>
      <c r="C963" s="627"/>
      <c r="D963" s="627"/>
      <c r="E963" s="628"/>
      <c r="F963" s="113"/>
      <c r="G963" s="629"/>
      <c r="H963" s="630"/>
    </row>
    <row r="964" spans="1:8" customFormat="1">
      <c r="A964" s="642"/>
      <c r="B964" s="626"/>
      <c r="C964" s="627"/>
      <c r="D964" s="627"/>
      <c r="E964" s="628"/>
      <c r="F964" s="113"/>
      <c r="G964" s="629"/>
      <c r="H964" s="630"/>
    </row>
    <row r="965" spans="1:8" customFormat="1">
      <c r="A965" s="642"/>
      <c r="B965" s="626"/>
      <c r="C965" s="627"/>
      <c r="D965" s="627"/>
      <c r="E965" s="628"/>
      <c r="F965" s="113"/>
      <c r="G965" s="629"/>
      <c r="H965" s="630"/>
    </row>
    <row r="966" spans="1:8" customFormat="1">
      <c r="A966" s="643"/>
      <c r="B966" s="627"/>
      <c r="C966" s="627"/>
      <c r="D966" s="627"/>
      <c r="E966" s="628"/>
      <c r="F966" s="113"/>
      <c r="G966" s="629"/>
      <c r="H966" s="630"/>
    </row>
    <row r="967" spans="1:8" customFormat="1">
      <c r="A967" s="643"/>
      <c r="B967" s="632"/>
      <c r="C967" s="627"/>
      <c r="D967" s="627"/>
      <c r="E967" s="628"/>
      <c r="F967" s="113"/>
      <c r="G967" s="629"/>
      <c r="H967" s="630"/>
    </row>
    <row r="968" spans="1:8" customFormat="1">
      <c r="A968" s="642"/>
      <c r="B968" s="626"/>
      <c r="C968" s="627"/>
      <c r="D968" s="627"/>
      <c r="E968" s="628"/>
      <c r="F968" s="113"/>
      <c r="G968" s="629"/>
      <c r="H968" s="630"/>
    </row>
    <row r="969" spans="1:8" customFormat="1">
      <c r="A969" s="642"/>
      <c r="B969" s="626"/>
      <c r="C969" s="627"/>
      <c r="D969" s="627"/>
      <c r="E969" s="628"/>
      <c r="F969" s="113"/>
      <c r="G969" s="629"/>
      <c r="H969" s="630"/>
    </row>
    <row r="970" spans="1:8" customFormat="1">
      <c r="A970" s="631"/>
      <c r="B970" s="626"/>
      <c r="C970" s="627"/>
      <c r="D970" s="627"/>
      <c r="E970" s="628"/>
      <c r="F970" s="115"/>
      <c r="G970" s="629"/>
      <c r="H970" s="630"/>
    </row>
    <row r="971" spans="1:8" customFormat="1">
      <c r="A971" s="636"/>
      <c r="B971" s="626"/>
      <c r="C971" s="637"/>
      <c r="D971" s="637"/>
      <c r="E971" s="638"/>
      <c r="F971" s="115"/>
      <c r="G971" s="639"/>
      <c r="H971" s="640"/>
    </row>
    <row r="972" spans="1:8" customFormat="1" ht="13" thickBot="1">
      <c r="A972" s="321"/>
      <c r="B972" s="469"/>
      <c r="C972" s="469"/>
      <c r="D972" s="469"/>
      <c r="E972" s="469"/>
      <c r="F972" s="551">
        <f>SUM(F960:F971)</f>
        <v>0</v>
      </c>
      <c r="G972" s="469"/>
      <c r="H972" s="469"/>
    </row>
    <row r="973" spans="1:8" customFormat="1" ht="13" thickTop="1">
      <c r="A973" s="514"/>
      <c r="B973" s="514"/>
      <c r="C973" s="514"/>
      <c r="D973" s="514"/>
      <c r="E973" s="514"/>
      <c r="F973" s="514"/>
      <c r="G973" s="514"/>
      <c r="H973" s="515"/>
    </row>
    <row r="974" spans="1:8" customFormat="1" ht="15.5">
      <c r="A974" s="987" t="s">
        <v>512</v>
      </c>
      <c r="B974" s="987"/>
      <c r="C974" s="987"/>
      <c r="D974" s="987"/>
      <c r="E974" s="987"/>
      <c r="F974" s="987"/>
      <c r="G974" s="987"/>
      <c r="H974" s="987"/>
    </row>
    <row r="975" spans="1:8" customFormat="1" ht="13">
      <c r="A975" s="988" t="s">
        <v>513</v>
      </c>
      <c r="B975" s="988"/>
      <c r="C975" s="988"/>
      <c r="D975" s="988"/>
      <c r="E975" s="988"/>
      <c r="F975" s="988"/>
      <c r="G975" s="988"/>
      <c r="H975" s="988"/>
    </row>
    <row r="976" spans="1:8" customFormat="1" ht="13">
      <c r="A976" s="988" t="s">
        <v>514</v>
      </c>
      <c r="B976" s="988"/>
      <c r="C976" s="988"/>
      <c r="D976" s="988"/>
      <c r="E976" s="988"/>
      <c r="F976" s="988"/>
      <c r="G976" s="988"/>
      <c r="H976" s="988"/>
    </row>
    <row r="977" spans="1:8" customFormat="1" ht="13">
      <c r="A977" s="595"/>
      <c r="B977" s="595"/>
      <c r="C977" s="595"/>
      <c r="D977" s="595"/>
      <c r="E977" s="595"/>
      <c r="F977" s="595"/>
      <c r="G977" s="595"/>
      <c r="H977" s="595"/>
    </row>
    <row r="978" spans="1:8" customFormat="1" ht="13">
      <c r="A978" s="595"/>
      <c r="B978" s="595"/>
      <c r="C978" s="595"/>
      <c r="D978" s="595"/>
      <c r="E978" s="595"/>
      <c r="F978" s="595"/>
      <c r="G978" s="595"/>
      <c r="H978" s="595"/>
    </row>
    <row r="979" spans="1:8" customFormat="1" ht="13">
      <c r="A979" s="595"/>
      <c r="B979" s="595"/>
      <c r="C979" s="595"/>
      <c r="D979" s="595"/>
      <c r="E979" s="595"/>
      <c r="F979" s="595"/>
      <c r="G979" s="595"/>
      <c r="H979" s="595"/>
    </row>
    <row r="980" spans="1:8" customFormat="1" ht="13.5" customHeight="1">
      <c r="A980" s="595"/>
      <c r="B980" s="595"/>
      <c r="C980" s="595"/>
      <c r="D980" s="595"/>
      <c r="E980" s="595"/>
      <c r="F980" s="595"/>
      <c r="G980" s="595"/>
      <c r="H980" s="595"/>
    </row>
    <row r="981" spans="1:8" customFormat="1" ht="13.5" customHeight="1">
      <c r="A981" s="595" t="s">
        <v>515</v>
      </c>
      <c r="B981" s="595"/>
      <c r="C981" s="595"/>
      <c r="D981" s="595"/>
      <c r="E981" s="595"/>
      <c r="F981" s="595"/>
      <c r="G981" s="595"/>
      <c r="H981" s="595"/>
    </row>
    <row r="982" spans="1:8" customFormat="1" ht="13">
      <c r="A982" s="595"/>
      <c r="B982" s="595"/>
      <c r="C982" s="595"/>
      <c r="D982" s="595"/>
      <c r="E982" s="595"/>
      <c r="F982" s="595"/>
      <c r="G982" s="986"/>
      <c r="H982" s="986"/>
    </row>
    <row r="983" spans="1:8" customFormat="1" ht="13">
      <c r="A983" s="597" t="s">
        <v>516</v>
      </c>
      <c r="B983" s="597"/>
      <c r="C983" s="597"/>
      <c r="D983" s="597"/>
      <c r="E983" s="597"/>
      <c r="F983" s="597"/>
      <c r="G983" s="597"/>
      <c r="H983" s="598" t="s">
        <v>249</v>
      </c>
    </row>
    <row r="984" spans="1:8" customFormat="1" ht="13">
      <c r="A984" s="693"/>
      <c r="B984" s="693"/>
      <c r="C984" s="693"/>
      <c r="D984" s="693"/>
      <c r="E984" s="693"/>
      <c r="F984" s="693"/>
      <c r="G984" s="693"/>
      <c r="H984" s="693"/>
    </row>
    <row r="985" spans="1:8" customFormat="1" ht="13">
      <c r="A985" s="597" t="s">
        <v>517</v>
      </c>
      <c r="B985" s="597"/>
      <c r="C985" s="597"/>
      <c r="D985" s="597"/>
      <c r="E985" s="597"/>
      <c r="F985" s="597"/>
      <c r="G985" s="599"/>
      <c r="H985" s="597"/>
    </row>
    <row r="986" spans="1:8" customFormat="1" ht="13">
      <c r="A986" s="596"/>
      <c r="B986" s="596"/>
      <c r="C986" s="596"/>
      <c r="D986" s="596"/>
      <c r="E986" s="596"/>
      <c r="F986" s="596"/>
      <c r="G986" s="596"/>
      <c r="H986" s="596"/>
    </row>
    <row r="987" spans="1:8" customFormat="1" ht="13">
      <c r="A987" s="644" t="s">
        <v>518</v>
      </c>
      <c r="B987" s="596"/>
      <c r="C987" s="596"/>
      <c r="D987" s="596"/>
      <c r="E987" s="596"/>
      <c r="F987" s="596"/>
      <c r="G987" s="596"/>
      <c r="H987" s="596"/>
    </row>
    <row r="988" spans="1:8" customFormat="1" ht="13">
      <c r="A988" s="596"/>
      <c r="B988" s="596"/>
      <c r="C988" s="596"/>
      <c r="D988" s="596"/>
      <c r="E988" s="596"/>
      <c r="F988" s="596"/>
      <c r="G988" s="596"/>
      <c r="H988" s="596"/>
    </row>
    <row r="989" spans="1:8" customFormat="1" ht="13">
      <c r="A989" s="596"/>
      <c r="B989" s="596"/>
      <c r="C989" s="596"/>
      <c r="D989" s="596"/>
      <c r="E989" s="596"/>
      <c r="F989" s="596"/>
      <c r="G989" s="596"/>
      <c r="H989" s="596"/>
    </row>
    <row r="990" spans="1:8" customFormat="1" ht="13">
      <c r="A990" s="597" t="s">
        <v>519</v>
      </c>
      <c r="B990" s="597"/>
      <c r="C990" s="597"/>
      <c r="D990" s="597"/>
      <c r="E990" s="597"/>
      <c r="F990" s="597"/>
      <c r="G990" s="597"/>
      <c r="H990" s="598" t="s">
        <v>249</v>
      </c>
    </row>
    <row r="991" spans="1:8" customFormat="1" ht="13">
      <c r="A991" s="847" t="s">
        <v>77</v>
      </c>
      <c r="B991" s="369"/>
      <c r="C991" s="369"/>
      <c r="D991" s="369"/>
      <c r="E991" s="369"/>
      <c r="F991" s="369"/>
      <c r="G991" s="369"/>
      <c r="H991" s="147"/>
    </row>
    <row r="992" spans="1:8" customFormat="1" ht="13">
      <c r="A992" s="121" t="s">
        <v>495</v>
      </c>
      <c r="B992" s="148"/>
      <c r="C992" s="148"/>
      <c r="D992" s="148"/>
      <c r="E992" s="148"/>
      <c r="F992" s="148"/>
      <c r="G992" s="148"/>
      <c r="H992" s="147"/>
    </row>
    <row r="993" spans="1:8" customFormat="1" ht="13">
      <c r="A993" s="148"/>
      <c r="B993" s="148"/>
      <c r="C993" s="148"/>
      <c r="D993" s="148"/>
      <c r="E993" s="148"/>
      <c r="F993" s="148"/>
      <c r="G993" s="148"/>
      <c r="H993" s="52"/>
    </row>
    <row r="994" spans="1:8" customFormat="1" ht="13">
      <c r="A994" s="132" t="s">
        <v>262</v>
      </c>
      <c r="B994" s="827">
        <f>+'Sch II OE FINAL'!F994</f>
        <v>0</v>
      </c>
      <c r="C994" s="828" t="s">
        <v>264</v>
      </c>
      <c r="D994" s="812">
        <f>+'Sch II OE FINAL'!F995</f>
        <v>0</v>
      </c>
      <c r="E994" s="466" t="s">
        <v>265</v>
      </c>
      <c r="F994" s="974">
        <f>+'Sch II OE FINAL'!L995</f>
        <v>0</v>
      </c>
      <c r="G994" s="975"/>
      <c r="H994" s="621"/>
    </row>
    <row r="995" spans="1:8" customFormat="1" ht="13">
      <c r="A995" s="132" t="s">
        <v>496</v>
      </c>
      <c r="B995" s="809">
        <f>+'Sch II OE FINAL'!H998</f>
        <v>0</v>
      </c>
      <c r="C995" s="829" t="s">
        <v>497</v>
      </c>
      <c r="D995" s="809">
        <f>+'Sch II OE FINAL'!H999</f>
        <v>0</v>
      </c>
      <c r="E995" s="465" t="s">
        <v>498</v>
      </c>
      <c r="F995" s="976">
        <f>+'SUD Units &amp; Cost Center Data'!G996</f>
        <v>0</v>
      </c>
      <c r="G995" s="976"/>
      <c r="H995" s="621"/>
    </row>
    <row r="996" spans="1:8" customFormat="1" ht="13">
      <c r="A996" s="620" t="s">
        <v>263</v>
      </c>
      <c r="B996" s="810">
        <f>+'Sch II OE FINAL'!L994</f>
        <v>0</v>
      </c>
      <c r="C996" s="828" t="s">
        <v>499</v>
      </c>
      <c r="D996" s="811">
        <f>+AAR!E1001</f>
        <v>0</v>
      </c>
      <c r="E996" s="467" t="s">
        <v>335</v>
      </c>
      <c r="F996" s="975">
        <f>+'SUD Units &amp; Cost Center Data'!K996</f>
        <v>0</v>
      </c>
      <c r="G996" s="975"/>
      <c r="H996" s="621"/>
    </row>
    <row r="997" spans="1:8" customFormat="1" ht="13">
      <c r="A997" s="620"/>
      <c r="B997" s="430"/>
      <c r="C997" s="430"/>
      <c r="D997" s="430"/>
      <c r="E997" s="430"/>
      <c r="F997" s="430"/>
      <c r="G997" s="430"/>
      <c r="H997" s="1"/>
    </row>
    <row r="998" spans="1:8" customFormat="1" ht="3.75" customHeight="1" thickBot="1">
      <c r="A998" s="132"/>
      <c r="B998" s="983"/>
      <c r="C998" s="983"/>
      <c r="D998" s="983"/>
      <c r="E998" s="983"/>
      <c r="F998" s="983"/>
      <c r="G998" s="983"/>
      <c r="H998" s="983"/>
    </row>
    <row r="999" spans="1:8" customFormat="1" ht="13" hidden="1" thickBot="1">
      <c r="A999" s="1"/>
      <c r="B999" s="983"/>
      <c r="C999" s="983"/>
      <c r="D999" s="983"/>
      <c r="E999" s="983"/>
      <c r="F999" s="983"/>
      <c r="G999" s="983"/>
      <c r="H999" s="983"/>
    </row>
    <row r="1000" spans="1:8" customFormat="1" ht="13.5" hidden="1" thickBot="1">
      <c r="A1000" s="468"/>
      <c r="B1000" s="1"/>
      <c r="C1000" s="1"/>
      <c r="D1000" s="1"/>
      <c r="E1000" s="1"/>
      <c r="F1000" s="1"/>
      <c r="G1000" s="1"/>
      <c r="H1000" s="1"/>
    </row>
    <row r="1001" spans="1:8" customFormat="1" ht="13" thickTop="1">
      <c r="A1001" s="984" t="s">
        <v>500</v>
      </c>
      <c r="B1001" s="985"/>
      <c r="C1001" s="985"/>
      <c r="D1001" s="985"/>
      <c r="E1001" s="985"/>
      <c r="F1001" s="981" t="s">
        <v>520</v>
      </c>
      <c r="G1001" s="977" t="s">
        <v>502</v>
      </c>
      <c r="H1001" s="978"/>
    </row>
    <row r="1002" spans="1:8" customFormat="1">
      <c r="A1002" s="464" t="s">
        <v>503</v>
      </c>
      <c r="B1002" s="463" t="s">
        <v>504</v>
      </c>
      <c r="C1002" s="463" t="s">
        <v>505</v>
      </c>
      <c r="D1002" s="463" t="s">
        <v>506</v>
      </c>
      <c r="E1002" s="622" t="s">
        <v>507</v>
      </c>
      <c r="F1002" s="982"/>
      <c r="G1002" s="623" t="s">
        <v>508</v>
      </c>
      <c r="H1002" s="624" t="s">
        <v>509</v>
      </c>
    </row>
    <row r="1003" spans="1:8" customFormat="1">
      <c r="A1003" s="625"/>
      <c r="B1003" s="626"/>
      <c r="C1003" s="627"/>
      <c r="D1003" s="627"/>
      <c r="E1003" s="628"/>
      <c r="F1003" s="113"/>
      <c r="G1003" s="629"/>
      <c r="H1003" s="630"/>
    </row>
    <row r="1004" spans="1:8" customFormat="1">
      <c r="A1004" s="631"/>
      <c r="B1004" s="626"/>
      <c r="C1004" s="627"/>
      <c r="D1004" s="627"/>
      <c r="E1004" s="628"/>
      <c r="F1004" s="115"/>
      <c r="G1004" s="629"/>
      <c r="H1004" s="630"/>
    </row>
    <row r="1005" spans="1:8" customFormat="1">
      <c r="A1005" s="631"/>
      <c r="B1005" s="626"/>
      <c r="C1005" s="627"/>
      <c r="D1005" s="627"/>
      <c r="E1005" s="628"/>
      <c r="F1005" s="115"/>
      <c r="G1005" s="629"/>
      <c r="H1005" s="630"/>
    </row>
    <row r="1006" spans="1:8" customFormat="1">
      <c r="A1006" s="631"/>
      <c r="B1006" s="626"/>
      <c r="C1006" s="627"/>
      <c r="D1006" s="627"/>
      <c r="E1006" s="628"/>
      <c r="F1006" s="115"/>
      <c r="G1006" s="629"/>
      <c r="H1006" s="630"/>
    </row>
    <row r="1007" spans="1:8" customFormat="1">
      <c r="A1007" s="631"/>
      <c r="B1007" s="626"/>
      <c r="C1007" s="627"/>
      <c r="D1007" s="627"/>
      <c r="E1007" s="628"/>
      <c r="F1007" s="115"/>
      <c r="G1007" s="629"/>
      <c r="H1007" s="630"/>
    </row>
    <row r="1008" spans="1:8" customFormat="1">
      <c r="A1008" s="631"/>
      <c r="B1008" s="626"/>
      <c r="C1008" s="632"/>
      <c r="D1008" s="632"/>
      <c r="E1008" s="633"/>
      <c r="F1008" s="115"/>
      <c r="G1008" s="634"/>
      <c r="H1008" s="635"/>
    </row>
    <row r="1009" spans="1:8" customFormat="1">
      <c r="A1009" s="631"/>
      <c r="B1009" s="626"/>
      <c r="C1009" s="632"/>
      <c r="D1009" s="632"/>
      <c r="E1009" s="633"/>
      <c r="F1009" s="115"/>
      <c r="G1009" s="634"/>
      <c r="H1009" s="635"/>
    </row>
    <row r="1010" spans="1:8" customFormat="1">
      <c r="A1010" s="631"/>
      <c r="B1010" s="626"/>
      <c r="C1010" s="627"/>
      <c r="D1010" s="627"/>
      <c r="E1010" s="628"/>
      <c r="F1010" s="115"/>
      <c r="G1010" s="629"/>
      <c r="H1010" s="630"/>
    </row>
    <row r="1011" spans="1:8" customFormat="1">
      <c r="A1011" s="636"/>
      <c r="B1011" s="626"/>
      <c r="C1011" s="637"/>
      <c r="D1011" s="637"/>
      <c r="E1011" s="638"/>
      <c r="F1011" s="115"/>
      <c r="G1011" s="639"/>
      <c r="H1011" s="640"/>
    </row>
    <row r="1012" spans="1:8" customFormat="1" ht="13" thickBot="1">
      <c r="A1012" s="321"/>
      <c r="B1012" s="469"/>
      <c r="C1012" s="469"/>
      <c r="D1012" s="469"/>
      <c r="E1012" s="469"/>
      <c r="F1012" s="551"/>
      <c r="G1012" s="469"/>
      <c r="H1012" s="469"/>
    </row>
    <row r="1013" spans="1:8" customFormat="1" ht="13" thickTop="1">
      <c r="A1013" s="984" t="s">
        <v>510</v>
      </c>
      <c r="B1013" s="985"/>
      <c r="C1013" s="985"/>
      <c r="D1013" s="985"/>
      <c r="E1013" s="985"/>
      <c r="F1013" s="981" t="s">
        <v>520</v>
      </c>
      <c r="G1013" s="977" t="s">
        <v>502</v>
      </c>
      <c r="H1013" s="978"/>
    </row>
    <row r="1014" spans="1:8" customFormat="1" ht="25.5" customHeight="1">
      <c r="A1014" s="464" t="s">
        <v>503</v>
      </c>
      <c r="B1014" s="463" t="s">
        <v>504</v>
      </c>
      <c r="C1014" s="463" t="s">
        <v>505</v>
      </c>
      <c r="D1014" s="463" t="s">
        <v>506</v>
      </c>
      <c r="E1014" s="622" t="s">
        <v>507</v>
      </c>
      <c r="F1014" s="982"/>
      <c r="G1014" s="623" t="s">
        <v>508</v>
      </c>
      <c r="H1014" s="624" t="s">
        <v>509</v>
      </c>
    </row>
    <row r="1015" spans="1:8" customFormat="1">
      <c r="A1015" s="625"/>
      <c r="B1015" s="641"/>
      <c r="C1015" s="627"/>
      <c r="D1015" s="627"/>
      <c r="E1015" s="628"/>
      <c r="F1015" s="113"/>
      <c r="G1015" s="629"/>
      <c r="H1015" s="630"/>
    </row>
    <row r="1016" spans="1:8" customFormat="1">
      <c r="A1016" s="642"/>
      <c r="B1016" s="626"/>
      <c r="C1016" s="627"/>
      <c r="D1016" s="627"/>
      <c r="E1016" s="628"/>
      <c r="F1016" s="113"/>
      <c r="G1016" s="629"/>
      <c r="H1016" s="630"/>
    </row>
    <row r="1017" spans="1:8" customFormat="1">
      <c r="A1017" s="642"/>
      <c r="B1017" s="626"/>
      <c r="C1017" s="627"/>
      <c r="D1017" s="627"/>
      <c r="E1017" s="628"/>
      <c r="F1017" s="113"/>
      <c r="G1017" s="629"/>
      <c r="H1017" s="630"/>
    </row>
    <row r="1018" spans="1:8" customFormat="1">
      <c r="A1018" s="642"/>
      <c r="B1018" s="626"/>
      <c r="C1018" s="627"/>
      <c r="D1018" s="627"/>
      <c r="E1018" s="628"/>
      <c r="F1018" s="113"/>
      <c r="G1018" s="629"/>
      <c r="H1018" s="630"/>
    </row>
    <row r="1019" spans="1:8" customFormat="1">
      <c r="A1019" s="642"/>
      <c r="B1019" s="626"/>
      <c r="C1019" s="627"/>
      <c r="D1019" s="627"/>
      <c r="E1019" s="628"/>
      <c r="F1019" s="113"/>
      <c r="G1019" s="629"/>
      <c r="H1019" s="630"/>
    </row>
    <row r="1020" spans="1:8" customFormat="1">
      <c r="A1020" s="642"/>
      <c r="B1020" s="626"/>
      <c r="C1020" s="627"/>
      <c r="D1020" s="627"/>
      <c r="E1020" s="628"/>
      <c r="F1020" s="113"/>
      <c r="G1020" s="629"/>
      <c r="H1020" s="630"/>
    </row>
    <row r="1021" spans="1:8" customFormat="1">
      <c r="A1021" s="643"/>
      <c r="B1021" s="627"/>
      <c r="C1021" s="627"/>
      <c r="D1021" s="627"/>
      <c r="E1021" s="628"/>
      <c r="F1021" s="113"/>
      <c r="G1021" s="629"/>
      <c r="H1021" s="630"/>
    </row>
    <row r="1022" spans="1:8" customFormat="1">
      <c r="A1022" s="643"/>
      <c r="B1022" s="632"/>
      <c r="C1022" s="627"/>
      <c r="D1022" s="627"/>
      <c r="E1022" s="628"/>
      <c r="F1022" s="113"/>
      <c r="G1022" s="629"/>
      <c r="H1022" s="630"/>
    </row>
    <row r="1023" spans="1:8" customFormat="1">
      <c r="A1023" s="642"/>
      <c r="B1023" s="626"/>
      <c r="C1023" s="627"/>
      <c r="D1023" s="627"/>
      <c r="E1023" s="628"/>
      <c r="F1023" s="113"/>
      <c r="G1023" s="629"/>
      <c r="H1023" s="630"/>
    </row>
    <row r="1024" spans="1:8" customFormat="1">
      <c r="A1024" s="642"/>
      <c r="B1024" s="626"/>
      <c r="C1024" s="627"/>
      <c r="D1024" s="627"/>
      <c r="E1024" s="628"/>
      <c r="F1024" s="113"/>
      <c r="G1024" s="629"/>
      <c r="H1024" s="630"/>
    </row>
    <row r="1025" spans="1:8" customFormat="1">
      <c r="A1025" s="631"/>
      <c r="B1025" s="626"/>
      <c r="C1025" s="627"/>
      <c r="D1025" s="627"/>
      <c r="E1025" s="628"/>
      <c r="F1025" s="115"/>
      <c r="G1025" s="629"/>
      <c r="H1025" s="630"/>
    </row>
    <row r="1026" spans="1:8" customFormat="1">
      <c r="A1026" s="636"/>
      <c r="B1026" s="626"/>
      <c r="C1026" s="637"/>
      <c r="D1026" s="637"/>
      <c r="E1026" s="638"/>
      <c r="F1026" s="115"/>
      <c r="G1026" s="639"/>
      <c r="H1026" s="640"/>
    </row>
    <row r="1027" spans="1:8" customFormat="1" ht="13" thickBot="1">
      <c r="A1027" s="321"/>
      <c r="B1027" s="469"/>
      <c r="C1027" s="469"/>
      <c r="D1027" s="469"/>
      <c r="E1027" s="469"/>
      <c r="F1027" s="551">
        <f>SUM(F1015:F1026)</f>
        <v>0</v>
      </c>
      <c r="G1027" s="469"/>
      <c r="H1027" s="469"/>
    </row>
    <row r="1028" spans="1:8" customFormat="1" ht="13" thickTop="1">
      <c r="A1028" s="514"/>
      <c r="B1028" s="514"/>
      <c r="C1028" s="514"/>
      <c r="D1028" s="514"/>
      <c r="E1028" s="514"/>
      <c r="F1028" s="514"/>
      <c r="G1028" s="514"/>
      <c r="H1028" s="515"/>
    </row>
    <row r="1029" spans="1:8" customFormat="1" ht="15.5">
      <c r="A1029" s="987" t="s">
        <v>512</v>
      </c>
      <c r="B1029" s="987"/>
      <c r="C1029" s="987"/>
      <c r="D1029" s="987"/>
      <c r="E1029" s="987"/>
      <c r="F1029" s="987"/>
      <c r="G1029" s="987"/>
      <c r="H1029" s="987"/>
    </row>
    <row r="1030" spans="1:8" customFormat="1" ht="13">
      <c r="A1030" s="988" t="s">
        <v>513</v>
      </c>
      <c r="B1030" s="988"/>
      <c r="C1030" s="988"/>
      <c r="D1030" s="988"/>
      <c r="E1030" s="988"/>
      <c r="F1030" s="988"/>
      <c r="G1030" s="988"/>
      <c r="H1030" s="988"/>
    </row>
    <row r="1031" spans="1:8" customFormat="1" ht="13">
      <c r="A1031" s="988" t="s">
        <v>514</v>
      </c>
      <c r="B1031" s="988"/>
      <c r="C1031" s="988"/>
      <c r="D1031" s="988"/>
      <c r="E1031" s="988"/>
      <c r="F1031" s="988"/>
      <c r="G1031" s="988"/>
      <c r="H1031" s="988"/>
    </row>
    <row r="1032" spans="1:8" customFormat="1" ht="13">
      <c r="A1032" s="595"/>
      <c r="B1032" s="595"/>
      <c r="C1032" s="595"/>
      <c r="D1032" s="595"/>
      <c r="E1032" s="595"/>
      <c r="F1032" s="595"/>
      <c r="G1032" s="595"/>
      <c r="H1032" s="595"/>
    </row>
    <row r="1033" spans="1:8" customFormat="1" ht="13">
      <c r="A1033" s="595"/>
      <c r="B1033" s="595"/>
      <c r="C1033" s="595"/>
      <c r="D1033" s="595"/>
      <c r="E1033" s="595"/>
      <c r="F1033" s="595"/>
      <c r="G1033" s="595"/>
      <c r="H1033" s="595"/>
    </row>
    <row r="1034" spans="1:8" customFormat="1" ht="13">
      <c r="A1034" s="595"/>
      <c r="B1034" s="595"/>
      <c r="C1034" s="595"/>
      <c r="D1034" s="595"/>
      <c r="E1034" s="595"/>
      <c r="F1034" s="595"/>
      <c r="G1034" s="595"/>
      <c r="H1034" s="595"/>
    </row>
    <row r="1035" spans="1:8" customFormat="1" ht="13.5" customHeight="1">
      <c r="A1035" s="595"/>
      <c r="B1035" s="595"/>
      <c r="C1035" s="595"/>
      <c r="D1035" s="595"/>
      <c r="E1035" s="595"/>
      <c r="F1035" s="595"/>
      <c r="G1035" s="595"/>
      <c r="H1035" s="595"/>
    </row>
    <row r="1036" spans="1:8" customFormat="1" ht="13.5" customHeight="1">
      <c r="A1036" s="595" t="s">
        <v>515</v>
      </c>
      <c r="B1036" s="595"/>
      <c r="C1036" s="595"/>
      <c r="D1036" s="595"/>
      <c r="E1036" s="595"/>
      <c r="F1036" s="595"/>
      <c r="G1036" s="595"/>
      <c r="H1036" s="595"/>
    </row>
    <row r="1037" spans="1:8" customFormat="1" ht="13">
      <c r="A1037" s="595"/>
      <c r="B1037" s="595"/>
      <c r="C1037" s="595"/>
      <c r="D1037" s="595"/>
      <c r="E1037" s="595"/>
      <c r="F1037" s="595"/>
      <c r="G1037" s="986"/>
      <c r="H1037" s="986"/>
    </row>
    <row r="1038" spans="1:8" customFormat="1" ht="13">
      <c r="A1038" s="597" t="s">
        <v>516</v>
      </c>
      <c r="B1038" s="597"/>
      <c r="C1038" s="597"/>
      <c r="D1038" s="597"/>
      <c r="E1038" s="597"/>
      <c r="F1038" s="597"/>
      <c r="G1038" s="597"/>
      <c r="H1038" s="598" t="s">
        <v>249</v>
      </c>
    </row>
    <row r="1039" spans="1:8" customFormat="1" ht="13">
      <c r="A1039" s="693"/>
      <c r="B1039" s="693"/>
      <c r="C1039" s="693"/>
      <c r="D1039" s="693"/>
      <c r="E1039" s="693"/>
      <c r="F1039" s="693"/>
      <c r="G1039" s="693"/>
      <c r="H1039" s="693"/>
    </row>
    <row r="1040" spans="1:8" customFormat="1" ht="13">
      <c r="A1040" s="597" t="s">
        <v>517</v>
      </c>
      <c r="B1040" s="597"/>
      <c r="C1040" s="597"/>
      <c r="D1040" s="597"/>
      <c r="E1040" s="597"/>
      <c r="F1040" s="597"/>
      <c r="G1040" s="599"/>
      <c r="H1040" s="597"/>
    </row>
    <row r="1041" spans="1:8" customFormat="1" ht="13">
      <c r="A1041" s="596"/>
      <c r="B1041" s="596"/>
      <c r="C1041" s="596"/>
      <c r="D1041" s="596"/>
      <c r="E1041" s="596"/>
      <c r="F1041" s="596"/>
      <c r="G1041" s="596"/>
      <c r="H1041" s="596"/>
    </row>
    <row r="1042" spans="1:8" customFormat="1" ht="13">
      <c r="A1042" s="644" t="s">
        <v>518</v>
      </c>
      <c r="B1042" s="596"/>
      <c r="C1042" s="596"/>
      <c r="D1042" s="596"/>
      <c r="E1042" s="596"/>
      <c r="F1042" s="596"/>
      <c r="G1042" s="596"/>
      <c r="H1042" s="596"/>
    </row>
    <row r="1043" spans="1:8" customFormat="1" ht="13">
      <c r="A1043" s="596"/>
      <c r="B1043" s="596"/>
      <c r="C1043" s="596"/>
      <c r="D1043" s="596"/>
      <c r="E1043" s="596"/>
      <c r="F1043" s="596"/>
      <c r="G1043" s="596"/>
      <c r="H1043" s="596"/>
    </row>
    <row r="1044" spans="1:8" customFormat="1" ht="13">
      <c r="A1044" s="596"/>
      <c r="B1044" s="596"/>
      <c r="C1044" s="596"/>
      <c r="D1044" s="596"/>
      <c r="E1044" s="596"/>
      <c r="F1044" s="596"/>
      <c r="G1044" s="596"/>
      <c r="H1044" s="596"/>
    </row>
    <row r="1045" spans="1:8" customFormat="1" ht="13">
      <c r="A1045" s="597" t="s">
        <v>519</v>
      </c>
      <c r="B1045" s="597"/>
      <c r="C1045" s="597"/>
      <c r="D1045" s="597"/>
      <c r="E1045" s="597"/>
      <c r="F1045" s="597"/>
      <c r="G1045" s="597"/>
      <c r="H1045" s="598" t="s">
        <v>249</v>
      </c>
    </row>
    <row r="1046" spans="1:8" customFormat="1" ht="13">
      <c r="A1046" s="847" t="s">
        <v>77</v>
      </c>
      <c r="B1046" s="369"/>
      <c r="C1046" s="369"/>
      <c r="D1046" s="369"/>
      <c r="E1046" s="369"/>
      <c r="F1046" s="369"/>
      <c r="G1046" s="369"/>
      <c r="H1046" s="147"/>
    </row>
    <row r="1047" spans="1:8" customFormat="1" ht="13">
      <c r="A1047" s="121" t="s">
        <v>495</v>
      </c>
      <c r="B1047" s="148"/>
      <c r="C1047" s="148"/>
      <c r="D1047" s="148"/>
      <c r="E1047" s="148"/>
      <c r="F1047" s="148"/>
      <c r="G1047" s="148"/>
      <c r="H1047" s="147"/>
    </row>
    <row r="1048" spans="1:8" customFormat="1" ht="13">
      <c r="A1048" s="148"/>
      <c r="B1048" s="148"/>
      <c r="C1048" s="148"/>
      <c r="D1048" s="148"/>
      <c r="E1048" s="148"/>
      <c r="F1048" s="148"/>
      <c r="G1048" s="148"/>
      <c r="H1048" s="52"/>
    </row>
    <row r="1049" spans="1:8" customFormat="1" ht="13">
      <c r="A1049" s="132" t="s">
        <v>262</v>
      </c>
      <c r="B1049" s="827">
        <f>+'Sch II OE FINAL'!F1049</f>
        <v>0</v>
      </c>
      <c r="C1049" s="828" t="s">
        <v>264</v>
      </c>
      <c r="D1049" s="812">
        <f>+'Sch II OE FINAL'!F1050</f>
        <v>0</v>
      </c>
      <c r="E1049" s="466" t="s">
        <v>265</v>
      </c>
      <c r="F1049" s="974">
        <f>+'Sch II OE FINAL'!L1050</f>
        <v>0</v>
      </c>
      <c r="G1049" s="975"/>
      <c r="H1049" s="621"/>
    </row>
    <row r="1050" spans="1:8" customFormat="1" ht="13">
      <c r="A1050" s="132" t="s">
        <v>496</v>
      </c>
      <c r="B1050" s="809">
        <f>+'Sch II OE FINAL'!H1053</f>
        <v>0</v>
      </c>
      <c r="C1050" s="829" t="s">
        <v>497</v>
      </c>
      <c r="D1050" s="809">
        <f>+'Sch II OE FINAL'!H1054</f>
        <v>0</v>
      </c>
      <c r="E1050" s="465" t="s">
        <v>498</v>
      </c>
      <c r="F1050" s="976">
        <f>+'SUD Units &amp; Cost Center Data'!G1051</f>
        <v>0</v>
      </c>
      <c r="G1050" s="976"/>
      <c r="H1050" s="621"/>
    </row>
    <row r="1051" spans="1:8" customFormat="1" ht="13">
      <c r="A1051" s="620" t="s">
        <v>263</v>
      </c>
      <c r="B1051" s="810">
        <f>+'Sch II OE FINAL'!L1049</f>
        <v>0</v>
      </c>
      <c r="C1051" s="828" t="s">
        <v>499</v>
      </c>
      <c r="D1051" s="811">
        <f>+AAR!E1056</f>
        <v>0</v>
      </c>
      <c r="E1051" s="467" t="s">
        <v>335</v>
      </c>
      <c r="F1051" s="975">
        <f>+'SUD Units &amp; Cost Center Data'!K1051</f>
        <v>0</v>
      </c>
      <c r="G1051" s="975"/>
      <c r="H1051" s="621"/>
    </row>
    <row r="1052" spans="1:8" customFormat="1" ht="13">
      <c r="A1052" s="620"/>
      <c r="B1052" s="430"/>
      <c r="C1052" s="430"/>
      <c r="D1052" s="430"/>
      <c r="E1052" s="430"/>
      <c r="F1052" s="430"/>
      <c r="G1052" s="430"/>
      <c r="H1052" s="1"/>
    </row>
    <row r="1053" spans="1:8" customFormat="1" ht="3.75" customHeight="1" thickBot="1">
      <c r="A1053" s="132"/>
      <c r="B1053" s="983"/>
      <c r="C1053" s="983"/>
      <c r="D1053" s="983"/>
      <c r="E1053" s="983"/>
      <c r="F1053" s="983"/>
      <c r="G1053" s="983"/>
      <c r="H1053" s="983"/>
    </row>
    <row r="1054" spans="1:8" customFormat="1" ht="13" hidden="1" thickBot="1">
      <c r="A1054" s="1"/>
      <c r="B1054" s="983"/>
      <c r="C1054" s="983"/>
      <c r="D1054" s="983"/>
      <c r="E1054" s="983"/>
      <c r="F1054" s="983"/>
      <c r="G1054" s="983"/>
      <c r="H1054" s="983"/>
    </row>
    <row r="1055" spans="1:8" customFormat="1" ht="13.5" hidden="1" thickBot="1">
      <c r="A1055" s="468"/>
      <c r="B1055" s="1"/>
      <c r="C1055" s="1"/>
      <c r="D1055" s="1"/>
      <c r="E1055" s="1"/>
      <c r="F1055" s="1"/>
      <c r="G1055" s="1"/>
      <c r="H1055" s="1"/>
    </row>
    <row r="1056" spans="1:8" customFormat="1" ht="13" thickTop="1">
      <c r="A1056" s="984" t="s">
        <v>500</v>
      </c>
      <c r="B1056" s="985"/>
      <c r="C1056" s="985"/>
      <c r="D1056" s="985"/>
      <c r="E1056" s="985"/>
      <c r="F1056" s="981" t="s">
        <v>520</v>
      </c>
      <c r="G1056" s="977" t="s">
        <v>502</v>
      </c>
      <c r="H1056" s="978"/>
    </row>
    <row r="1057" spans="1:8" customFormat="1">
      <c r="A1057" s="464" t="s">
        <v>503</v>
      </c>
      <c r="B1057" s="463" t="s">
        <v>504</v>
      </c>
      <c r="C1057" s="463" t="s">
        <v>505</v>
      </c>
      <c r="D1057" s="463" t="s">
        <v>506</v>
      </c>
      <c r="E1057" s="622" t="s">
        <v>507</v>
      </c>
      <c r="F1057" s="982"/>
      <c r="G1057" s="623" t="s">
        <v>508</v>
      </c>
      <c r="H1057" s="624" t="s">
        <v>509</v>
      </c>
    </row>
    <row r="1058" spans="1:8" customFormat="1">
      <c r="A1058" s="625"/>
      <c r="B1058" s="626"/>
      <c r="C1058" s="627"/>
      <c r="D1058" s="627"/>
      <c r="E1058" s="628"/>
      <c r="F1058" s="113"/>
      <c r="G1058" s="629"/>
      <c r="H1058" s="630"/>
    </row>
    <row r="1059" spans="1:8" customFormat="1">
      <c r="A1059" s="631"/>
      <c r="B1059" s="626"/>
      <c r="C1059" s="627"/>
      <c r="D1059" s="627"/>
      <c r="E1059" s="628"/>
      <c r="F1059" s="115"/>
      <c r="G1059" s="629"/>
      <c r="H1059" s="630"/>
    </row>
    <row r="1060" spans="1:8" customFormat="1">
      <c r="A1060" s="631"/>
      <c r="B1060" s="626"/>
      <c r="C1060" s="627"/>
      <c r="D1060" s="627"/>
      <c r="E1060" s="628"/>
      <c r="F1060" s="115"/>
      <c r="G1060" s="629"/>
      <c r="H1060" s="630"/>
    </row>
    <row r="1061" spans="1:8" customFormat="1">
      <c r="A1061" s="631"/>
      <c r="B1061" s="626"/>
      <c r="C1061" s="627"/>
      <c r="D1061" s="627"/>
      <c r="E1061" s="628"/>
      <c r="F1061" s="115"/>
      <c r="G1061" s="629"/>
      <c r="H1061" s="630"/>
    </row>
    <row r="1062" spans="1:8" customFormat="1">
      <c r="A1062" s="631"/>
      <c r="B1062" s="626"/>
      <c r="C1062" s="627"/>
      <c r="D1062" s="627"/>
      <c r="E1062" s="628"/>
      <c r="F1062" s="115"/>
      <c r="G1062" s="629"/>
      <c r="H1062" s="630"/>
    </row>
    <row r="1063" spans="1:8" customFormat="1">
      <c r="A1063" s="631"/>
      <c r="B1063" s="626"/>
      <c r="C1063" s="632"/>
      <c r="D1063" s="632"/>
      <c r="E1063" s="633"/>
      <c r="F1063" s="115"/>
      <c r="G1063" s="634"/>
      <c r="H1063" s="635"/>
    </row>
    <row r="1064" spans="1:8" customFormat="1">
      <c r="A1064" s="631"/>
      <c r="B1064" s="626"/>
      <c r="C1064" s="632"/>
      <c r="D1064" s="632"/>
      <c r="E1064" s="633"/>
      <c r="F1064" s="115"/>
      <c r="G1064" s="634"/>
      <c r="H1064" s="635"/>
    </row>
    <row r="1065" spans="1:8" customFormat="1">
      <c r="A1065" s="631"/>
      <c r="B1065" s="626"/>
      <c r="C1065" s="627"/>
      <c r="D1065" s="627"/>
      <c r="E1065" s="628"/>
      <c r="F1065" s="115"/>
      <c r="G1065" s="629"/>
      <c r="H1065" s="630"/>
    </row>
    <row r="1066" spans="1:8" customFormat="1">
      <c r="A1066" s="636"/>
      <c r="B1066" s="626"/>
      <c r="C1066" s="637"/>
      <c r="D1066" s="637"/>
      <c r="E1066" s="638"/>
      <c r="F1066" s="115"/>
      <c r="G1066" s="639"/>
      <c r="H1066" s="640"/>
    </row>
    <row r="1067" spans="1:8" customFormat="1" ht="13" thickBot="1">
      <c r="A1067" s="321"/>
      <c r="B1067" s="469"/>
      <c r="C1067" s="469"/>
      <c r="D1067" s="469"/>
      <c r="E1067" s="469"/>
      <c r="F1067" s="551"/>
      <c r="G1067" s="469"/>
      <c r="H1067" s="469"/>
    </row>
    <row r="1068" spans="1:8" customFormat="1" ht="13" thickTop="1">
      <c r="A1068" s="984" t="s">
        <v>510</v>
      </c>
      <c r="B1068" s="985"/>
      <c r="C1068" s="985"/>
      <c r="D1068" s="985"/>
      <c r="E1068" s="985"/>
      <c r="F1068" s="981" t="s">
        <v>520</v>
      </c>
      <c r="G1068" s="977" t="s">
        <v>502</v>
      </c>
      <c r="H1068" s="978"/>
    </row>
    <row r="1069" spans="1:8" customFormat="1" ht="25.5" customHeight="1">
      <c r="A1069" s="464" t="s">
        <v>503</v>
      </c>
      <c r="B1069" s="463" t="s">
        <v>504</v>
      </c>
      <c r="C1069" s="463" t="s">
        <v>505</v>
      </c>
      <c r="D1069" s="463" t="s">
        <v>506</v>
      </c>
      <c r="E1069" s="622" t="s">
        <v>507</v>
      </c>
      <c r="F1069" s="982"/>
      <c r="G1069" s="623" t="s">
        <v>508</v>
      </c>
      <c r="H1069" s="624" t="s">
        <v>509</v>
      </c>
    </row>
    <row r="1070" spans="1:8" customFormat="1">
      <c r="A1070" s="625"/>
      <c r="B1070" s="641"/>
      <c r="C1070" s="627"/>
      <c r="D1070" s="627"/>
      <c r="E1070" s="628"/>
      <c r="F1070" s="113"/>
      <c r="G1070" s="629"/>
      <c r="H1070" s="630"/>
    </row>
    <row r="1071" spans="1:8" customFormat="1">
      <c r="A1071" s="642"/>
      <c r="B1071" s="626"/>
      <c r="C1071" s="627"/>
      <c r="D1071" s="627"/>
      <c r="E1071" s="628"/>
      <c r="F1071" s="113"/>
      <c r="G1071" s="629"/>
      <c r="H1071" s="630"/>
    </row>
    <row r="1072" spans="1:8" customFormat="1">
      <c r="A1072" s="642"/>
      <c r="B1072" s="626"/>
      <c r="C1072" s="627"/>
      <c r="D1072" s="627"/>
      <c r="E1072" s="628"/>
      <c r="F1072" s="113"/>
      <c r="G1072" s="629"/>
      <c r="H1072" s="630"/>
    </row>
    <row r="1073" spans="1:8" customFormat="1">
      <c r="A1073" s="642"/>
      <c r="B1073" s="626"/>
      <c r="C1073" s="627"/>
      <c r="D1073" s="627"/>
      <c r="E1073" s="628"/>
      <c r="F1073" s="113"/>
      <c r="G1073" s="629"/>
      <c r="H1073" s="630"/>
    </row>
    <row r="1074" spans="1:8" customFormat="1">
      <c r="A1074" s="642"/>
      <c r="B1074" s="626"/>
      <c r="C1074" s="627"/>
      <c r="D1074" s="627"/>
      <c r="E1074" s="628"/>
      <c r="F1074" s="113"/>
      <c r="G1074" s="629"/>
      <c r="H1074" s="630"/>
    </row>
    <row r="1075" spans="1:8" customFormat="1">
      <c r="A1075" s="642"/>
      <c r="B1075" s="626"/>
      <c r="C1075" s="627"/>
      <c r="D1075" s="627"/>
      <c r="E1075" s="628"/>
      <c r="F1075" s="113"/>
      <c r="G1075" s="629"/>
      <c r="H1075" s="630"/>
    </row>
    <row r="1076" spans="1:8" customFormat="1">
      <c r="A1076" s="643"/>
      <c r="B1076" s="627"/>
      <c r="C1076" s="627"/>
      <c r="D1076" s="627"/>
      <c r="E1076" s="628"/>
      <c r="F1076" s="113"/>
      <c r="G1076" s="629"/>
      <c r="H1076" s="630"/>
    </row>
    <row r="1077" spans="1:8" customFormat="1">
      <c r="A1077" s="643"/>
      <c r="B1077" s="632"/>
      <c r="C1077" s="627"/>
      <c r="D1077" s="627"/>
      <c r="E1077" s="628"/>
      <c r="F1077" s="113"/>
      <c r="G1077" s="629"/>
      <c r="H1077" s="630"/>
    </row>
    <row r="1078" spans="1:8" customFormat="1">
      <c r="A1078" s="642"/>
      <c r="B1078" s="626"/>
      <c r="C1078" s="627"/>
      <c r="D1078" s="627"/>
      <c r="E1078" s="628"/>
      <c r="F1078" s="113"/>
      <c r="G1078" s="629"/>
      <c r="H1078" s="630"/>
    </row>
    <row r="1079" spans="1:8" customFormat="1">
      <c r="A1079" s="642"/>
      <c r="B1079" s="626"/>
      <c r="C1079" s="627"/>
      <c r="D1079" s="627"/>
      <c r="E1079" s="628"/>
      <c r="F1079" s="113"/>
      <c r="G1079" s="629"/>
      <c r="H1079" s="630"/>
    </row>
    <row r="1080" spans="1:8" customFormat="1">
      <c r="A1080" s="631"/>
      <c r="B1080" s="626"/>
      <c r="C1080" s="627"/>
      <c r="D1080" s="627"/>
      <c r="E1080" s="628"/>
      <c r="F1080" s="115"/>
      <c r="G1080" s="629"/>
      <c r="H1080" s="630"/>
    </row>
    <row r="1081" spans="1:8" customFormat="1">
      <c r="A1081" s="636"/>
      <c r="B1081" s="626"/>
      <c r="C1081" s="637"/>
      <c r="D1081" s="637"/>
      <c r="E1081" s="638"/>
      <c r="F1081" s="115"/>
      <c r="G1081" s="639"/>
      <c r="H1081" s="640"/>
    </row>
    <row r="1082" spans="1:8" customFormat="1" ht="13" thickBot="1">
      <c r="A1082" s="321"/>
      <c r="B1082" s="469"/>
      <c r="C1082" s="469"/>
      <c r="D1082" s="469"/>
      <c r="E1082" s="469"/>
      <c r="F1082" s="551">
        <f>SUM(F1070:F1081)</f>
        <v>0</v>
      </c>
      <c r="G1082" s="469"/>
      <c r="H1082" s="469"/>
    </row>
    <row r="1083" spans="1:8" customFormat="1" ht="13" thickTop="1">
      <c r="A1083" s="514"/>
      <c r="B1083" s="514"/>
      <c r="C1083" s="514"/>
      <c r="D1083" s="514"/>
      <c r="E1083" s="514"/>
      <c r="F1083" s="514"/>
      <c r="G1083" s="514"/>
      <c r="H1083" s="515"/>
    </row>
    <row r="1084" spans="1:8" customFormat="1" ht="15.5">
      <c r="A1084" s="987" t="s">
        <v>512</v>
      </c>
      <c r="B1084" s="987"/>
      <c r="C1084" s="987"/>
      <c r="D1084" s="987"/>
      <c r="E1084" s="987"/>
      <c r="F1084" s="987"/>
      <c r="G1084" s="987"/>
      <c r="H1084" s="987"/>
    </row>
    <row r="1085" spans="1:8" customFormat="1" ht="13">
      <c r="A1085" s="988" t="s">
        <v>513</v>
      </c>
      <c r="B1085" s="988"/>
      <c r="C1085" s="988"/>
      <c r="D1085" s="988"/>
      <c r="E1085" s="988"/>
      <c r="F1085" s="988"/>
      <c r="G1085" s="988"/>
      <c r="H1085" s="988"/>
    </row>
    <row r="1086" spans="1:8" customFormat="1" ht="13">
      <c r="A1086" s="988" t="s">
        <v>514</v>
      </c>
      <c r="B1086" s="988"/>
      <c r="C1086" s="988"/>
      <c r="D1086" s="988"/>
      <c r="E1086" s="988"/>
      <c r="F1086" s="988"/>
      <c r="G1086" s="988"/>
      <c r="H1086" s="988"/>
    </row>
    <row r="1087" spans="1:8" customFormat="1" ht="13">
      <c r="A1087" s="595"/>
      <c r="B1087" s="595"/>
      <c r="C1087" s="595"/>
      <c r="D1087" s="595"/>
      <c r="E1087" s="595"/>
      <c r="F1087" s="595"/>
      <c r="G1087" s="595"/>
      <c r="H1087" s="595"/>
    </row>
    <row r="1088" spans="1:8" customFormat="1" ht="13">
      <c r="A1088" s="595"/>
      <c r="B1088" s="595"/>
      <c r="C1088" s="595"/>
      <c r="D1088" s="595"/>
      <c r="E1088" s="595"/>
      <c r="F1088" s="595"/>
      <c r="G1088" s="595"/>
      <c r="H1088" s="595"/>
    </row>
    <row r="1089" spans="1:8" customFormat="1" ht="13">
      <c r="A1089" s="595"/>
      <c r="B1089" s="595"/>
      <c r="C1089" s="595"/>
      <c r="D1089" s="595"/>
      <c r="E1089" s="595"/>
      <c r="F1089" s="595"/>
      <c r="G1089" s="595"/>
      <c r="H1089" s="595"/>
    </row>
    <row r="1090" spans="1:8" customFormat="1" ht="13.5" customHeight="1">
      <c r="A1090" s="595"/>
      <c r="B1090" s="595"/>
      <c r="C1090" s="595"/>
      <c r="D1090" s="595"/>
      <c r="E1090" s="595"/>
      <c r="F1090" s="595"/>
      <c r="G1090" s="595"/>
      <c r="H1090" s="595"/>
    </row>
    <row r="1091" spans="1:8" customFormat="1" ht="13.5" customHeight="1">
      <c r="A1091" s="595" t="s">
        <v>515</v>
      </c>
      <c r="B1091" s="595"/>
      <c r="C1091" s="595"/>
      <c r="D1091" s="595"/>
      <c r="E1091" s="595"/>
      <c r="F1091" s="595"/>
      <c r="G1091" s="595"/>
      <c r="H1091" s="595"/>
    </row>
    <row r="1092" spans="1:8" customFormat="1" ht="13">
      <c r="A1092" s="595"/>
      <c r="B1092" s="595"/>
      <c r="C1092" s="595"/>
      <c r="D1092" s="595"/>
      <c r="E1092" s="595"/>
      <c r="F1092" s="595"/>
      <c r="G1092" s="986"/>
      <c r="H1092" s="986"/>
    </row>
    <row r="1093" spans="1:8" customFormat="1" ht="13">
      <c r="A1093" s="597" t="s">
        <v>516</v>
      </c>
      <c r="B1093" s="597"/>
      <c r="C1093" s="597"/>
      <c r="D1093" s="597"/>
      <c r="E1093" s="597"/>
      <c r="F1093" s="597"/>
      <c r="G1093" s="597"/>
      <c r="H1093" s="598" t="s">
        <v>249</v>
      </c>
    </row>
    <row r="1094" spans="1:8" customFormat="1" ht="13">
      <c r="A1094" s="693"/>
      <c r="B1094" s="693"/>
      <c r="C1094" s="693"/>
      <c r="D1094" s="693"/>
      <c r="E1094" s="693"/>
      <c r="F1094" s="693"/>
      <c r="G1094" s="693"/>
      <c r="H1094" s="693"/>
    </row>
    <row r="1095" spans="1:8" customFormat="1" ht="13">
      <c r="A1095" s="597" t="s">
        <v>517</v>
      </c>
      <c r="B1095" s="597"/>
      <c r="C1095" s="597"/>
      <c r="D1095" s="597"/>
      <c r="E1095" s="597"/>
      <c r="F1095" s="597"/>
      <c r="G1095" s="599"/>
      <c r="H1095" s="597"/>
    </row>
    <row r="1096" spans="1:8" customFormat="1" ht="13">
      <c r="A1096" s="596"/>
      <c r="B1096" s="596"/>
      <c r="C1096" s="596"/>
      <c r="D1096" s="596"/>
      <c r="E1096" s="596"/>
      <c r="F1096" s="596"/>
      <c r="G1096" s="596"/>
      <c r="H1096" s="596"/>
    </row>
    <row r="1097" spans="1:8" customFormat="1" ht="13">
      <c r="A1097" s="644" t="s">
        <v>518</v>
      </c>
      <c r="B1097" s="596"/>
      <c r="C1097" s="596"/>
      <c r="D1097" s="596"/>
      <c r="E1097" s="596"/>
      <c r="F1097" s="596"/>
      <c r="G1097" s="596"/>
      <c r="H1097" s="596"/>
    </row>
    <row r="1098" spans="1:8" customFormat="1" ht="13">
      <c r="A1098" s="596"/>
      <c r="B1098" s="596"/>
      <c r="C1098" s="596"/>
      <c r="D1098" s="596"/>
      <c r="E1098" s="596"/>
      <c r="F1098" s="596"/>
      <c r="G1098" s="596"/>
      <c r="H1098" s="596"/>
    </row>
    <row r="1099" spans="1:8" customFormat="1" ht="13">
      <c r="A1099" s="596"/>
      <c r="B1099" s="596"/>
      <c r="C1099" s="596"/>
      <c r="D1099" s="596"/>
      <c r="E1099" s="596"/>
      <c r="F1099" s="596"/>
      <c r="G1099" s="596"/>
      <c r="H1099" s="596"/>
    </row>
    <row r="1100" spans="1:8" customFormat="1" ht="13">
      <c r="A1100" s="597" t="s">
        <v>519</v>
      </c>
      <c r="B1100" s="597"/>
      <c r="C1100" s="597"/>
      <c r="D1100" s="597"/>
      <c r="E1100" s="597"/>
      <c r="F1100" s="597"/>
      <c r="G1100" s="597"/>
      <c r="H1100" s="598" t="s">
        <v>249</v>
      </c>
    </row>
    <row r="1101" spans="1:8" customFormat="1" ht="13">
      <c r="A1101" s="847" t="s">
        <v>77</v>
      </c>
      <c r="B1101" s="369"/>
      <c r="C1101" s="369"/>
      <c r="D1101" s="369"/>
      <c r="E1101" s="369"/>
      <c r="F1101" s="369"/>
      <c r="G1101" s="369"/>
      <c r="H1101" s="147"/>
    </row>
    <row r="1102" spans="1:8" customFormat="1" ht="13">
      <c r="A1102" s="121" t="s">
        <v>495</v>
      </c>
      <c r="B1102" s="148"/>
      <c r="C1102" s="148"/>
      <c r="D1102" s="148"/>
      <c r="E1102" s="148"/>
      <c r="F1102" s="148"/>
      <c r="G1102" s="148"/>
      <c r="H1102" s="147"/>
    </row>
    <row r="1103" spans="1:8" customFormat="1" ht="13">
      <c r="A1103" s="148"/>
      <c r="B1103" s="148"/>
      <c r="C1103" s="148"/>
      <c r="D1103" s="148"/>
      <c r="E1103" s="148"/>
      <c r="F1103" s="148"/>
      <c r="G1103" s="148"/>
      <c r="H1103" s="52"/>
    </row>
    <row r="1104" spans="1:8" customFormat="1" ht="13">
      <c r="A1104" s="132" t="s">
        <v>262</v>
      </c>
      <c r="B1104" s="827">
        <f>+'Sch II OE FINAL'!F1104</f>
        <v>0</v>
      </c>
      <c r="C1104" s="828" t="s">
        <v>264</v>
      </c>
      <c r="D1104" s="812">
        <f>+'Sch II OE FINAL'!F1105</f>
        <v>0</v>
      </c>
      <c r="E1104" s="466" t="s">
        <v>265</v>
      </c>
      <c r="F1104" s="974">
        <f>+'Sch II OE FINAL'!L1105</f>
        <v>0</v>
      </c>
      <c r="G1104" s="975"/>
      <c r="H1104" s="621"/>
    </row>
    <row r="1105" spans="1:8" customFormat="1" ht="13">
      <c r="A1105" s="132" t="s">
        <v>496</v>
      </c>
      <c r="B1105" s="809">
        <f>+'Sch II OE FINAL'!H1108</f>
        <v>0</v>
      </c>
      <c r="C1105" s="829" t="s">
        <v>497</v>
      </c>
      <c r="D1105" s="809">
        <f>+'Sch II OE FINAL'!H1109</f>
        <v>0</v>
      </c>
      <c r="E1105" s="465" t="s">
        <v>498</v>
      </c>
      <c r="F1105" s="976">
        <f>+'SUD Units &amp; Cost Center Data'!G1106</f>
        <v>0</v>
      </c>
      <c r="G1105" s="976"/>
      <c r="H1105" s="621"/>
    </row>
    <row r="1106" spans="1:8" customFormat="1" ht="13">
      <c r="A1106" s="620" t="s">
        <v>263</v>
      </c>
      <c r="B1106" s="810">
        <f>+'Sch II OE FINAL'!L1104</f>
        <v>0</v>
      </c>
      <c r="C1106" s="828" t="s">
        <v>499</v>
      </c>
      <c r="D1106" s="811">
        <f>+AAR!E1111</f>
        <v>0</v>
      </c>
      <c r="E1106" s="467" t="s">
        <v>335</v>
      </c>
      <c r="F1106" s="975">
        <f>+'SUD Units &amp; Cost Center Data'!K1106</f>
        <v>0</v>
      </c>
      <c r="G1106" s="975"/>
      <c r="H1106" s="621"/>
    </row>
    <row r="1107" spans="1:8" customFormat="1" ht="13">
      <c r="A1107" s="620"/>
      <c r="B1107" s="430"/>
      <c r="C1107" s="430"/>
      <c r="D1107" s="430"/>
      <c r="E1107" s="430"/>
      <c r="F1107" s="430"/>
      <c r="G1107" s="430"/>
      <c r="H1107" s="1"/>
    </row>
    <row r="1108" spans="1:8" customFormat="1" ht="3.75" customHeight="1" thickBot="1">
      <c r="A1108" s="132"/>
      <c r="B1108" s="983"/>
      <c r="C1108" s="983"/>
      <c r="D1108" s="983"/>
      <c r="E1108" s="983"/>
      <c r="F1108" s="983"/>
      <c r="G1108" s="983"/>
      <c r="H1108" s="983"/>
    </row>
    <row r="1109" spans="1:8" customFormat="1" ht="13" hidden="1" thickBot="1">
      <c r="A1109" s="1"/>
      <c r="B1109" s="983"/>
      <c r="C1109" s="983"/>
      <c r="D1109" s="983"/>
      <c r="E1109" s="983"/>
      <c r="F1109" s="983"/>
      <c r="G1109" s="983"/>
      <c r="H1109" s="983"/>
    </row>
    <row r="1110" spans="1:8" customFormat="1" ht="13.5" hidden="1" thickBot="1">
      <c r="A1110" s="468"/>
      <c r="B1110" s="1"/>
      <c r="C1110" s="1"/>
      <c r="D1110" s="1"/>
      <c r="E1110" s="1"/>
      <c r="F1110" s="1"/>
      <c r="G1110" s="1"/>
      <c r="H1110" s="1"/>
    </row>
    <row r="1111" spans="1:8" customFormat="1" ht="13" thickTop="1">
      <c r="A1111" s="984" t="s">
        <v>500</v>
      </c>
      <c r="B1111" s="985"/>
      <c r="C1111" s="985"/>
      <c r="D1111" s="985"/>
      <c r="E1111" s="985"/>
      <c r="F1111" s="981" t="s">
        <v>520</v>
      </c>
      <c r="G1111" s="977" t="s">
        <v>502</v>
      </c>
      <c r="H1111" s="978"/>
    </row>
    <row r="1112" spans="1:8" customFormat="1">
      <c r="A1112" s="464" t="s">
        <v>503</v>
      </c>
      <c r="B1112" s="463" t="s">
        <v>504</v>
      </c>
      <c r="C1112" s="463" t="s">
        <v>505</v>
      </c>
      <c r="D1112" s="463" t="s">
        <v>506</v>
      </c>
      <c r="E1112" s="622" t="s">
        <v>507</v>
      </c>
      <c r="F1112" s="982"/>
      <c r="G1112" s="623" t="s">
        <v>508</v>
      </c>
      <c r="H1112" s="624" t="s">
        <v>509</v>
      </c>
    </row>
    <row r="1113" spans="1:8" customFormat="1">
      <c r="A1113" s="625"/>
      <c r="B1113" s="626"/>
      <c r="C1113" s="627"/>
      <c r="D1113" s="627"/>
      <c r="E1113" s="628"/>
      <c r="F1113" s="113"/>
      <c r="G1113" s="629"/>
      <c r="H1113" s="630"/>
    </row>
    <row r="1114" spans="1:8" customFormat="1">
      <c r="A1114" s="631"/>
      <c r="B1114" s="626"/>
      <c r="C1114" s="627"/>
      <c r="D1114" s="627"/>
      <c r="E1114" s="628"/>
      <c r="F1114" s="115"/>
      <c r="G1114" s="629"/>
      <c r="H1114" s="630"/>
    </row>
    <row r="1115" spans="1:8" customFormat="1">
      <c r="A1115" s="631"/>
      <c r="B1115" s="626"/>
      <c r="C1115" s="627"/>
      <c r="D1115" s="627"/>
      <c r="E1115" s="628"/>
      <c r="F1115" s="115"/>
      <c r="G1115" s="629"/>
      <c r="H1115" s="630"/>
    </row>
    <row r="1116" spans="1:8" customFormat="1">
      <c r="A1116" s="631"/>
      <c r="B1116" s="626"/>
      <c r="C1116" s="627"/>
      <c r="D1116" s="627"/>
      <c r="E1116" s="628"/>
      <c r="F1116" s="115"/>
      <c r="G1116" s="629"/>
      <c r="H1116" s="630"/>
    </row>
    <row r="1117" spans="1:8" customFormat="1">
      <c r="A1117" s="631"/>
      <c r="B1117" s="626"/>
      <c r="C1117" s="627"/>
      <c r="D1117" s="627"/>
      <c r="E1117" s="628"/>
      <c r="F1117" s="115"/>
      <c r="G1117" s="629"/>
      <c r="H1117" s="630"/>
    </row>
    <row r="1118" spans="1:8" customFormat="1">
      <c r="A1118" s="631"/>
      <c r="B1118" s="626"/>
      <c r="C1118" s="632"/>
      <c r="D1118" s="632"/>
      <c r="E1118" s="633"/>
      <c r="F1118" s="115"/>
      <c r="G1118" s="634"/>
      <c r="H1118" s="635"/>
    </row>
    <row r="1119" spans="1:8" customFormat="1">
      <c r="A1119" s="631"/>
      <c r="B1119" s="626"/>
      <c r="C1119" s="632"/>
      <c r="D1119" s="632"/>
      <c r="E1119" s="633"/>
      <c r="F1119" s="115"/>
      <c r="G1119" s="634"/>
      <c r="H1119" s="635"/>
    </row>
    <row r="1120" spans="1:8" customFormat="1">
      <c r="A1120" s="631"/>
      <c r="B1120" s="626"/>
      <c r="C1120" s="627"/>
      <c r="D1120" s="627"/>
      <c r="E1120" s="628"/>
      <c r="F1120" s="115"/>
      <c r="G1120" s="629"/>
      <c r="H1120" s="630"/>
    </row>
    <row r="1121" spans="1:8" customFormat="1">
      <c r="A1121" s="636"/>
      <c r="B1121" s="626"/>
      <c r="C1121" s="637"/>
      <c r="D1121" s="637"/>
      <c r="E1121" s="638"/>
      <c r="F1121" s="115"/>
      <c r="G1121" s="639"/>
      <c r="H1121" s="640"/>
    </row>
    <row r="1122" spans="1:8" customFormat="1" ht="13" thickBot="1">
      <c r="A1122" s="321"/>
      <c r="B1122" s="469"/>
      <c r="C1122" s="469"/>
      <c r="D1122" s="469"/>
      <c r="E1122" s="469"/>
      <c r="F1122" s="551"/>
      <c r="G1122" s="469"/>
      <c r="H1122" s="469"/>
    </row>
    <row r="1123" spans="1:8" customFormat="1" ht="13" thickTop="1">
      <c r="A1123" s="984" t="s">
        <v>510</v>
      </c>
      <c r="B1123" s="985"/>
      <c r="C1123" s="985"/>
      <c r="D1123" s="985"/>
      <c r="E1123" s="985"/>
      <c r="F1123" s="981" t="s">
        <v>520</v>
      </c>
      <c r="G1123" s="977" t="s">
        <v>502</v>
      </c>
      <c r="H1123" s="978"/>
    </row>
    <row r="1124" spans="1:8" customFormat="1" ht="25.5" customHeight="1">
      <c r="A1124" s="464" t="s">
        <v>503</v>
      </c>
      <c r="B1124" s="463" t="s">
        <v>504</v>
      </c>
      <c r="C1124" s="463" t="s">
        <v>505</v>
      </c>
      <c r="D1124" s="463" t="s">
        <v>506</v>
      </c>
      <c r="E1124" s="622" t="s">
        <v>507</v>
      </c>
      <c r="F1124" s="982"/>
      <c r="G1124" s="623" t="s">
        <v>508</v>
      </c>
      <c r="H1124" s="624" t="s">
        <v>509</v>
      </c>
    </row>
    <row r="1125" spans="1:8" customFormat="1">
      <c r="A1125" s="625"/>
      <c r="B1125" s="641"/>
      <c r="C1125" s="627"/>
      <c r="D1125" s="627"/>
      <c r="E1125" s="628"/>
      <c r="F1125" s="113"/>
      <c r="G1125" s="629"/>
      <c r="H1125" s="630"/>
    </row>
    <row r="1126" spans="1:8" customFormat="1">
      <c r="A1126" s="642"/>
      <c r="B1126" s="626"/>
      <c r="C1126" s="627"/>
      <c r="D1126" s="627"/>
      <c r="E1126" s="628"/>
      <c r="F1126" s="113"/>
      <c r="G1126" s="629"/>
      <c r="H1126" s="630"/>
    </row>
    <row r="1127" spans="1:8" customFormat="1">
      <c r="A1127" s="642"/>
      <c r="B1127" s="626"/>
      <c r="C1127" s="627"/>
      <c r="D1127" s="627"/>
      <c r="E1127" s="628"/>
      <c r="F1127" s="113"/>
      <c r="G1127" s="629"/>
      <c r="H1127" s="630"/>
    </row>
    <row r="1128" spans="1:8" customFormat="1">
      <c r="A1128" s="642"/>
      <c r="B1128" s="626"/>
      <c r="C1128" s="627"/>
      <c r="D1128" s="627"/>
      <c r="E1128" s="628"/>
      <c r="F1128" s="113"/>
      <c r="G1128" s="629"/>
      <c r="H1128" s="630"/>
    </row>
    <row r="1129" spans="1:8" customFormat="1">
      <c r="A1129" s="642"/>
      <c r="B1129" s="626"/>
      <c r="C1129" s="627"/>
      <c r="D1129" s="627"/>
      <c r="E1129" s="628"/>
      <c r="F1129" s="113"/>
      <c r="G1129" s="629"/>
      <c r="H1129" s="630"/>
    </row>
    <row r="1130" spans="1:8" customFormat="1">
      <c r="A1130" s="642"/>
      <c r="B1130" s="626"/>
      <c r="C1130" s="627"/>
      <c r="D1130" s="627"/>
      <c r="E1130" s="628"/>
      <c r="F1130" s="113"/>
      <c r="G1130" s="629"/>
      <c r="H1130" s="630"/>
    </row>
    <row r="1131" spans="1:8" customFormat="1">
      <c r="A1131" s="643"/>
      <c r="B1131" s="627"/>
      <c r="C1131" s="627"/>
      <c r="D1131" s="627"/>
      <c r="E1131" s="628"/>
      <c r="F1131" s="113"/>
      <c r="G1131" s="629"/>
      <c r="H1131" s="630"/>
    </row>
    <row r="1132" spans="1:8" customFormat="1">
      <c r="A1132" s="643"/>
      <c r="B1132" s="632"/>
      <c r="C1132" s="627"/>
      <c r="D1132" s="627"/>
      <c r="E1132" s="628"/>
      <c r="F1132" s="113"/>
      <c r="G1132" s="629"/>
      <c r="H1132" s="630"/>
    </row>
    <row r="1133" spans="1:8" customFormat="1">
      <c r="A1133" s="642"/>
      <c r="B1133" s="626"/>
      <c r="C1133" s="627"/>
      <c r="D1133" s="627"/>
      <c r="E1133" s="628"/>
      <c r="F1133" s="113"/>
      <c r="G1133" s="629"/>
      <c r="H1133" s="630"/>
    </row>
    <row r="1134" spans="1:8" customFormat="1">
      <c r="A1134" s="642"/>
      <c r="B1134" s="626"/>
      <c r="C1134" s="627"/>
      <c r="D1134" s="627"/>
      <c r="E1134" s="628"/>
      <c r="F1134" s="113"/>
      <c r="G1134" s="629"/>
      <c r="H1134" s="630"/>
    </row>
    <row r="1135" spans="1:8" customFormat="1">
      <c r="A1135" s="631"/>
      <c r="B1135" s="626"/>
      <c r="C1135" s="627"/>
      <c r="D1135" s="627"/>
      <c r="E1135" s="628"/>
      <c r="F1135" s="115"/>
      <c r="G1135" s="629"/>
      <c r="H1135" s="630"/>
    </row>
    <row r="1136" spans="1:8" customFormat="1">
      <c r="A1136" s="636"/>
      <c r="B1136" s="626"/>
      <c r="C1136" s="637"/>
      <c r="D1136" s="637"/>
      <c r="E1136" s="638"/>
      <c r="F1136" s="115"/>
      <c r="G1136" s="639"/>
      <c r="H1136" s="640"/>
    </row>
    <row r="1137" spans="1:8" customFormat="1" ht="13" thickBot="1">
      <c r="A1137" s="321"/>
      <c r="B1137" s="469"/>
      <c r="C1137" s="469"/>
      <c r="D1137" s="469"/>
      <c r="E1137" s="469"/>
      <c r="F1137" s="551">
        <f>SUM(F1125:F1136)</f>
        <v>0</v>
      </c>
      <c r="G1137" s="469"/>
      <c r="H1137" s="469"/>
    </row>
    <row r="1138" spans="1:8" customFormat="1" ht="13" thickTop="1">
      <c r="A1138" s="514"/>
      <c r="B1138" s="514"/>
      <c r="C1138" s="514"/>
      <c r="D1138" s="514"/>
      <c r="E1138" s="514"/>
      <c r="F1138" s="514"/>
      <c r="G1138" s="514"/>
      <c r="H1138" s="515"/>
    </row>
    <row r="1139" spans="1:8" customFormat="1" ht="15.5">
      <c r="A1139" s="987" t="s">
        <v>512</v>
      </c>
      <c r="B1139" s="987"/>
      <c r="C1139" s="987"/>
      <c r="D1139" s="987"/>
      <c r="E1139" s="987"/>
      <c r="F1139" s="987"/>
      <c r="G1139" s="987"/>
      <c r="H1139" s="987"/>
    </row>
    <row r="1140" spans="1:8" customFormat="1" ht="13">
      <c r="A1140" s="988" t="s">
        <v>513</v>
      </c>
      <c r="B1140" s="988"/>
      <c r="C1140" s="988"/>
      <c r="D1140" s="988"/>
      <c r="E1140" s="988"/>
      <c r="F1140" s="988"/>
      <c r="G1140" s="988"/>
      <c r="H1140" s="988"/>
    </row>
    <row r="1141" spans="1:8" customFormat="1" ht="13">
      <c r="A1141" s="988" t="s">
        <v>514</v>
      </c>
      <c r="B1141" s="988"/>
      <c r="C1141" s="988"/>
      <c r="D1141" s="988"/>
      <c r="E1141" s="988"/>
      <c r="F1141" s="988"/>
      <c r="G1141" s="988"/>
      <c r="H1141" s="988"/>
    </row>
    <row r="1142" spans="1:8" customFormat="1" ht="13">
      <c r="A1142" s="595"/>
      <c r="B1142" s="595"/>
      <c r="C1142" s="595"/>
      <c r="D1142" s="595"/>
      <c r="E1142" s="595"/>
      <c r="F1142" s="595"/>
      <c r="G1142" s="595"/>
      <c r="H1142" s="595"/>
    </row>
    <row r="1143" spans="1:8" customFormat="1" ht="13">
      <c r="A1143" s="595"/>
      <c r="B1143" s="595"/>
      <c r="C1143" s="595"/>
      <c r="D1143" s="595"/>
      <c r="E1143" s="595"/>
      <c r="F1143" s="595"/>
      <c r="G1143" s="595"/>
      <c r="H1143" s="595"/>
    </row>
    <row r="1144" spans="1:8" customFormat="1" ht="13">
      <c r="A1144" s="595"/>
      <c r="B1144" s="595"/>
      <c r="C1144" s="595"/>
      <c r="D1144" s="595"/>
      <c r="E1144" s="595"/>
      <c r="F1144" s="595"/>
      <c r="G1144" s="595"/>
      <c r="H1144" s="595"/>
    </row>
    <row r="1145" spans="1:8" customFormat="1" ht="13.5" customHeight="1">
      <c r="A1145" s="595"/>
      <c r="B1145" s="595"/>
      <c r="C1145" s="595"/>
      <c r="D1145" s="595"/>
      <c r="E1145" s="595"/>
      <c r="F1145" s="595"/>
      <c r="G1145" s="595"/>
      <c r="H1145" s="595"/>
    </row>
    <row r="1146" spans="1:8" customFormat="1" ht="13.5" customHeight="1">
      <c r="A1146" s="595" t="s">
        <v>515</v>
      </c>
      <c r="B1146" s="595"/>
      <c r="C1146" s="595"/>
      <c r="D1146" s="595"/>
      <c r="E1146" s="595"/>
      <c r="F1146" s="595"/>
      <c r="G1146" s="595"/>
      <c r="H1146" s="595"/>
    </row>
    <row r="1147" spans="1:8" customFormat="1" ht="13">
      <c r="A1147" s="595"/>
      <c r="B1147" s="595"/>
      <c r="C1147" s="595"/>
      <c r="D1147" s="595"/>
      <c r="E1147" s="595"/>
      <c r="F1147" s="595"/>
      <c r="G1147" s="986"/>
      <c r="H1147" s="986"/>
    </row>
    <row r="1148" spans="1:8" customFormat="1" ht="13">
      <c r="A1148" s="597" t="s">
        <v>516</v>
      </c>
      <c r="B1148" s="597"/>
      <c r="C1148" s="597"/>
      <c r="D1148" s="597"/>
      <c r="E1148" s="597"/>
      <c r="F1148" s="597"/>
      <c r="G1148" s="597"/>
      <c r="H1148" s="598" t="s">
        <v>249</v>
      </c>
    </row>
    <row r="1149" spans="1:8" customFormat="1" ht="13">
      <c r="A1149" s="693"/>
      <c r="B1149" s="693"/>
      <c r="C1149" s="693"/>
      <c r="D1149" s="693"/>
      <c r="E1149" s="693"/>
      <c r="F1149" s="693"/>
      <c r="G1149" s="693"/>
      <c r="H1149" s="693"/>
    </row>
    <row r="1150" spans="1:8" customFormat="1" ht="13">
      <c r="A1150" s="597" t="s">
        <v>517</v>
      </c>
      <c r="B1150" s="597"/>
      <c r="C1150" s="597"/>
      <c r="D1150" s="597"/>
      <c r="E1150" s="597"/>
      <c r="F1150" s="597"/>
      <c r="G1150" s="599"/>
      <c r="H1150" s="597"/>
    </row>
    <row r="1151" spans="1:8" customFormat="1" ht="13">
      <c r="A1151" s="596"/>
      <c r="B1151" s="596"/>
      <c r="C1151" s="596"/>
      <c r="D1151" s="596"/>
      <c r="E1151" s="596"/>
      <c r="F1151" s="596"/>
      <c r="G1151" s="596"/>
      <c r="H1151" s="596"/>
    </row>
    <row r="1152" spans="1:8" customFormat="1" ht="13">
      <c r="A1152" s="644" t="s">
        <v>518</v>
      </c>
      <c r="B1152" s="596"/>
      <c r="C1152" s="596"/>
      <c r="D1152" s="596"/>
      <c r="E1152" s="596"/>
      <c r="F1152" s="596"/>
      <c r="G1152" s="596"/>
      <c r="H1152" s="596"/>
    </row>
    <row r="1153" spans="1:8" customFormat="1" ht="13">
      <c r="A1153" s="596"/>
      <c r="B1153" s="596"/>
      <c r="C1153" s="596"/>
      <c r="D1153" s="596"/>
      <c r="E1153" s="596"/>
      <c r="F1153" s="596"/>
      <c r="G1153" s="596"/>
      <c r="H1153" s="596"/>
    </row>
    <row r="1154" spans="1:8" customFormat="1" ht="13">
      <c r="A1154" s="596"/>
      <c r="B1154" s="596"/>
      <c r="C1154" s="596"/>
      <c r="D1154" s="596"/>
      <c r="E1154" s="596"/>
      <c r="F1154" s="596"/>
      <c r="G1154" s="596"/>
      <c r="H1154" s="596"/>
    </row>
    <row r="1155" spans="1:8" customFormat="1" ht="13">
      <c r="A1155" s="597" t="s">
        <v>519</v>
      </c>
      <c r="B1155" s="597"/>
      <c r="C1155" s="597"/>
      <c r="D1155" s="597"/>
      <c r="E1155" s="597"/>
      <c r="F1155" s="597"/>
      <c r="G1155" s="597"/>
      <c r="H1155" s="598" t="s">
        <v>249</v>
      </c>
    </row>
    <row r="1156" spans="1:8" customFormat="1" ht="13">
      <c r="A1156" s="847" t="s">
        <v>77</v>
      </c>
      <c r="B1156" s="369"/>
      <c r="C1156" s="369"/>
      <c r="D1156" s="369"/>
      <c r="E1156" s="369"/>
      <c r="F1156" s="369"/>
      <c r="G1156" s="369"/>
      <c r="H1156" s="147"/>
    </row>
    <row r="1157" spans="1:8" customFormat="1" ht="13">
      <c r="A1157" s="121" t="s">
        <v>495</v>
      </c>
      <c r="B1157" s="148"/>
      <c r="C1157" s="148"/>
      <c r="D1157" s="148"/>
      <c r="E1157" s="148"/>
      <c r="F1157" s="148"/>
      <c r="G1157" s="148"/>
      <c r="H1157" s="147"/>
    </row>
    <row r="1158" spans="1:8" customFormat="1" ht="13">
      <c r="A1158" s="148"/>
      <c r="B1158" s="148"/>
      <c r="C1158" s="148"/>
      <c r="D1158" s="148"/>
      <c r="E1158" s="148"/>
      <c r="F1158" s="148"/>
      <c r="G1158" s="148"/>
      <c r="H1158" s="52"/>
    </row>
    <row r="1159" spans="1:8" customFormat="1" ht="13">
      <c r="A1159" s="132" t="s">
        <v>262</v>
      </c>
      <c r="B1159" s="827">
        <f>+'Sch II OE FINAL'!F1159</f>
        <v>0</v>
      </c>
      <c r="C1159" s="828" t="s">
        <v>264</v>
      </c>
      <c r="D1159" s="812">
        <f>+'Sch II OE FINAL'!F1160</f>
        <v>0</v>
      </c>
      <c r="E1159" s="466" t="s">
        <v>265</v>
      </c>
      <c r="F1159" s="974">
        <f>+'Sch II OE FINAL'!L1160</f>
        <v>0</v>
      </c>
      <c r="G1159" s="975"/>
      <c r="H1159" s="621"/>
    </row>
    <row r="1160" spans="1:8" customFormat="1" ht="13">
      <c r="A1160" s="132" t="s">
        <v>496</v>
      </c>
      <c r="B1160" s="809">
        <f>+'Sch II OE FINAL'!H1163</f>
        <v>0</v>
      </c>
      <c r="C1160" s="829" t="s">
        <v>497</v>
      </c>
      <c r="D1160" s="809">
        <f>+'Sch II OE FINAL'!H1164</f>
        <v>0</v>
      </c>
      <c r="E1160" s="465" t="s">
        <v>498</v>
      </c>
      <c r="F1160" s="976">
        <f>+'SUD Units &amp; Cost Center Data'!G1161</f>
        <v>0</v>
      </c>
      <c r="G1160" s="976"/>
      <c r="H1160" s="621"/>
    </row>
    <row r="1161" spans="1:8" customFormat="1" ht="13">
      <c r="A1161" s="620" t="s">
        <v>263</v>
      </c>
      <c r="B1161" s="810">
        <f>+'Sch II OE FINAL'!L1159</f>
        <v>0</v>
      </c>
      <c r="C1161" s="828" t="s">
        <v>499</v>
      </c>
      <c r="D1161" s="811">
        <f>+AAR!E1166</f>
        <v>0</v>
      </c>
      <c r="E1161" s="467" t="s">
        <v>335</v>
      </c>
      <c r="F1161" s="975">
        <f>+'SUD Units &amp; Cost Center Data'!K1161</f>
        <v>0</v>
      </c>
      <c r="G1161" s="975"/>
      <c r="H1161" s="621"/>
    </row>
    <row r="1162" spans="1:8" customFormat="1" ht="13">
      <c r="A1162" s="620"/>
      <c r="B1162" s="430"/>
      <c r="C1162" s="430"/>
      <c r="D1162" s="430"/>
      <c r="E1162" s="430"/>
      <c r="F1162" s="430"/>
      <c r="G1162" s="430"/>
      <c r="H1162" s="1"/>
    </row>
    <row r="1163" spans="1:8" customFormat="1" ht="3.75" customHeight="1" thickBot="1">
      <c r="A1163" s="132"/>
      <c r="B1163" s="983"/>
      <c r="C1163" s="983"/>
      <c r="D1163" s="983"/>
      <c r="E1163" s="983"/>
      <c r="F1163" s="983"/>
      <c r="G1163" s="983"/>
      <c r="H1163" s="983"/>
    </row>
    <row r="1164" spans="1:8" customFormat="1" ht="13" hidden="1" thickBot="1">
      <c r="A1164" s="1"/>
      <c r="B1164" s="983"/>
      <c r="C1164" s="983"/>
      <c r="D1164" s="983"/>
      <c r="E1164" s="983"/>
      <c r="F1164" s="983"/>
      <c r="G1164" s="983"/>
      <c r="H1164" s="983"/>
    </row>
    <row r="1165" spans="1:8" customFormat="1" ht="13.5" hidden="1" thickBot="1">
      <c r="A1165" s="468"/>
      <c r="B1165" s="1"/>
      <c r="C1165" s="1"/>
      <c r="D1165" s="1"/>
      <c r="E1165" s="1"/>
      <c r="F1165" s="1"/>
      <c r="G1165" s="1"/>
      <c r="H1165" s="1"/>
    </row>
    <row r="1166" spans="1:8" customFormat="1" ht="13" thickTop="1">
      <c r="A1166" s="984" t="s">
        <v>500</v>
      </c>
      <c r="B1166" s="985"/>
      <c r="C1166" s="985"/>
      <c r="D1166" s="985"/>
      <c r="E1166" s="985"/>
      <c r="F1166" s="981" t="s">
        <v>520</v>
      </c>
      <c r="G1166" s="977" t="s">
        <v>502</v>
      </c>
      <c r="H1166" s="978"/>
    </row>
    <row r="1167" spans="1:8" customFormat="1">
      <c r="A1167" s="464" t="s">
        <v>503</v>
      </c>
      <c r="B1167" s="463" t="s">
        <v>504</v>
      </c>
      <c r="C1167" s="463" t="s">
        <v>505</v>
      </c>
      <c r="D1167" s="463" t="s">
        <v>506</v>
      </c>
      <c r="E1167" s="622" t="s">
        <v>507</v>
      </c>
      <c r="F1167" s="982"/>
      <c r="G1167" s="623" t="s">
        <v>508</v>
      </c>
      <c r="H1167" s="624" t="s">
        <v>509</v>
      </c>
    </row>
    <row r="1168" spans="1:8" customFormat="1">
      <c r="A1168" s="625"/>
      <c r="B1168" s="626"/>
      <c r="C1168" s="627"/>
      <c r="D1168" s="627"/>
      <c r="E1168" s="628"/>
      <c r="F1168" s="113"/>
      <c r="G1168" s="629"/>
      <c r="H1168" s="630"/>
    </row>
    <row r="1169" spans="1:8" customFormat="1">
      <c r="A1169" s="631"/>
      <c r="B1169" s="626"/>
      <c r="C1169" s="627"/>
      <c r="D1169" s="627"/>
      <c r="E1169" s="628"/>
      <c r="F1169" s="115"/>
      <c r="G1169" s="629"/>
      <c r="H1169" s="630"/>
    </row>
    <row r="1170" spans="1:8" customFormat="1">
      <c r="A1170" s="631"/>
      <c r="B1170" s="626"/>
      <c r="C1170" s="627"/>
      <c r="D1170" s="627"/>
      <c r="E1170" s="628"/>
      <c r="F1170" s="115"/>
      <c r="G1170" s="629"/>
      <c r="H1170" s="630"/>
    </row>
    <row r="1171" spans="1:8" customFormat="1">
      <c r="A1171" s="631"/>
      <c r="B1171" s="626"/>
      <c r="C1171" s="627"/>
      <c r="D1171" s="627"/>
      <c r="E1171" s="628"/>
      <c r="F1171" s="115"/>
      <c r="G1171" s="629"/>
      <c r="H1171" s="630"/>
    </row>
    <row r="1172" spans="1:8" customFormat="1">
      <c r="A1172" s="631"/>
      <c r="B1172" s="626"/>
      <c r="C1172" s="627"/>
      <c r="D1172" s="627"/>
      <c r="E1172" s="628"/>
      <c r="F1172" s="115"/>
      <c r="G1172" s="629"/>
      <c r="H1172" s="630"/>
    </row>
    <row r="1173" spans="1:8" customFormat="1">
      <c r="A1173" s="631"/>
      <c r="B1173" s="626"/>
      <c r="C1173" s="632"/>
      <c r="D1173" s="632"/>
      <c r="E1173" s="633"/>
      <c r="F1173" s="115"/>
      <c r="G1173" s="634"/>
      <c r="H1173" s="635"/>
    </row>
    <row r="1174" spans="1:8" customFormat="1">
      <c r="A1174" s="631"/>
      <c r="B1174" s="626"/>
      <c r="C1174" s="632"/>
      <c r="D1174" s="632"/>
      <c r="E1174" s="633"/>
      <c r="F1174" s="115"/>
      <c r="G1174" s="634"/>
      <c r="H1174" s="635"/>
    </row>
    <row r="1175" spans="1:8" customFormat="1">
      <c r="A1175" s="631"/>
      <c r="B1175" s="626"/>
      <c r="C1175" s="627"/>
      <c r="D1175" s="627"/>
      <c r="E1175" s="628"/>
      <c r="F1175" s="115"/>
      <c r="G1175" s="629"/>
      <c r="H1175" s="630"/>
    </row>
    <row r="1176" spans="1:8" customFormat="1">
      <c r="A1176" s="636"/>
      <c r="B1176" s="626"/>
      <c r="C1176" s="637"/>
      <c r="D1176" s="637"/>
      <c r="E1176" s="638"/>
      <c r="F1176" s="115"/>
      <c r="G1176" s="639"/>
      <c r="H1176" s="640"/>
    </row>
    <row r="1177" spans="1:8" customFormat="1" ht="13" thickBot="1">
      <c r="A1177" s="321"/>
      <c r="B1177" s="469"/>
      <c r="C1177" s="469"/>
      <c r="D1177" s="469"/>
      <c r="E1177" s="469"/>
      <c r="F1177" s="551"/>
      <c r="G1177" s="469"/>
      <c r="H1177" s="469"/>
    </row>
    <row r="1178" spans="1:8" customFormat="1" ht="13" thickTop="1">
      <c r="A1178" s="984" t="s">
        <v>510</v>
      </c>
      <c r="B1178" s="985"/>
      <c r="C1178" s="985"/>
      <c r="D1178" s="985"/>
      <c r="E1178" s="985"/>
      <c r="F1178" s="981" t="s">
        <v>520</v>
      </c>
      <c r="G1178" s="977" t="s">
        <v>502</v>
      </c>
      <c r="H1178" s="978"/>
    </row>
    <row r="1179" spans="1:8" customFormat="1" ht="25.5" customHeight="1">
      <c r="A1179" s="464" t="s">
        <v>503</v>
      </c>
      <c r="B1179" s="463" t="s">
        <v>504</v>
      </c>
      <c r="C1179" s="463" t="s">
        <v>505</v>
      </c>
      <c r="D1179" s="463" t="s">
        <v>506</v>
      </c>
      <c r="E1179" s="622" t="s">
        <v>507</v>
      </c>
      <c r="F1179" s="982"/>
      <c r="G1179" s="623" t="s">
        <v>508</v>
      </c>
      <c r="H1179" s="624" t="s">
        <v>509</v>
      </c>
    </row>
    <row r="1180" spans="1:8" customFormat="1">
      <c r="A1180" s="625"/>
      <c r="B1180" s="641"/>
      <c r="C1180" s="627"/>
      <c r="D1180" s="627"/>
      <c r="E1180" s="628"/>
      <c r="F1180" s="113"/>
      <c r="G1180" s="629"/>
      <c r="H1180" s="630"/>
    </row>
    <row r="1181" spans="1:8" customFormat="1">
      <c r="A1181" s="642"/>
      <c r="B1181" s="626"/>
      <c r="C1181" s="627"/>
      <c r="D1181" s="627"/>
      <c r="E1181" s="628"/>
      <c r="F1181" s="113"/>
      <c r="G1181" s="629"/>
      <c r="H1181" s="630"/>
    </row>
    <row r="1182" spans="1:8" customFormat="1">
      <c r="A1182" s="642"/>
      <c r="B1182" s="626"/>
      <c r="C1182" s="627"/>
      <c r="D1182" s="627"/>
      <c r="E1182" s="628"/>
      <c r="F1182" s="113"/>
      <c r="G1182" s="629"/>
      <c r="H1182" s="630"/>
    </row>
    <row r="1183" spans="1:8" customFormat="1">
      <c r="A1183" s="642"/>
      <c r="B1183" s="626"/>
      <c r="C1183" s="627"/>
      <c r="D1183" s="627"/>
      <c r="E1183" s="628"/>
      <c r="F1183" s="113"/>
      <c r="G1183" s="629"/>
      <c r="H1183" s="630"/>
    </row>
    <row r="1184" spans="1:8" customFormat="1">
      <c r="A1184" s="642"/>
      <c r="B1184" s="626"/>
      <c r="C1184" s="627"/>
      <c r="D1184" s="627"/>
      <c r="E1184" s="628"/>
      <c r="F1184" s="113"/>
      <c r="G1184" s="629"/>
      <c r="H1184" s="630"/>
    </row>
    <row r="1185" spans="1:8" customFormat="1">
      <c r="A1185" s="642"/>
      <c r="B1185" s="626"/>
      <c r="C1185" s="627"/>
      <c r="D1185" s="627"/>
      <c r="E1185" s="628"/>
      <c r="F1185" s="113"/>
      <c r="G1185" s="629"/>
      <c r="H1185" s="630"/>
    </row>
    <row r="1186" spans="1:8" customFormat="1">
      <c r="A1186" s="643"/>
      <c r="B1186" s="627"/>
      <c r="C1186" s="627"/>
      <c r="D1186" s="627"/>
      <c r="E1186" s="628"/>
      <c r="F1186" s="113"/>
      <c r="G1186" s="629"/>
      <c r="H1186" s="630"/>
    </row>
    <row r="1187" spans="1:8" customFormat="1">
      <c r="A1187" s="643"/>
      <c r="B1187" s="632"/>
      <c r="C1187" s="627"/>
      <c r="D1187" s="627"/>
      <c r="E1187" s="628"/>
      <c r="F1187" s="113"/>
      <c r="G1187" s="629"/>
      <c r="H1187" s="630"/>
    </row>
    <row r="1188" spans="1:8" customFormat="1">
      <c r="A1188" s="642"/>
      <c r="B1188" s="626"/>
      <c r="C1188" s="627"/>
      <c r="D1188" s="627"/>
      <c r="E1188" s="628"/>
      <c r="F1188" s="113"/>
      <c r="G1188" s="629"/>
      <c r="H1188" s="630"/>
    </row>
    <row r="1189" spans="1:8" customFormat="1">
      <c r="A1189" s="642"/>
      <c r="B1189" s="626"/>
      <c r="C1189" s="627"/>
      <c r="D1189" s="627"/>
      <c r="E1189" s="628"/>
      <c r="F1189" s="113"/>
      <c r="G1189" s="629"/>
      <c r="H1189" s="630"/>
    </row>
    <row r="1190" spans="1:8" customFormat="1">
      <c r="A1190" s="631"/>
      <c r="B1190" s="626"/>
      <c r="C1190" s="627"/>
      <c r="D1190" s="627"/>
      <c r="E1190" s="628"/>
      <c r="F1190" s="115"/>
      <c r="G1190" s="629"/>
      <c r="H1190" s="630"/>
    </row>
    <row r="1191" spans="1:8" customFormat="1">
      <c r="A1191" s="636"/>
      <c r="B1191" s="626"/>
      <c r="C1191" s="637"/>
      <c r="D1191" s="637"/>
      <c r="E1191" s="638"/>
      <c r="F1191" s="115"/>
      <c r="G1191" s="639"/>
      <c r="H1191" s="640"/>
    </row>
    <row r="1192" spans="1:8" customFormat="1" ht="13" thickBot="1">
      <c r="A1192" s="321"/>
      <c r="B1192" s="469"/>
      <c r="C1192" s="469"/>
      <c r="D1192" s="469"/>
      <c r="E1192" s="469"/>
      <c r="F1192" s="551">
        <f>SUM(F1180:F1191)</f>
        <v>0</v>
      </c>
      <c r="G1192" s="469"/>
      <c r="H1192" s="469"/>
    </row>
    <row r="1193" spans="1:8" customFormat="1" ht="13" thickTop="1">
      <c r="A1193" s="514"/>
      <c r="B1193" s="514"/>
      <c r="C1193" s="514"/>
      <c r="D1193" s="514"/>
      <c r="E1193" s="514"/>
      <c r="F1193" s="514"/>
      <c r="G1193" s="514"/>
      <c r="H1193" s="515"/>
    </row>
    <row r="1194" spans="1:8" customFormat="1" ht="15.5">
      <c r="A1194" s="987" t="s">
        <v>512</v>
      </c>
      <c r="B1194" s="987"/>
      <c r="C1194" s="987"/>
      <c r="D1194" s="987"/>
      <c r="E1194" s="987"/>
      <c r="F1194" s="987"/>
      <c r="G1194" s="987"/>
      <c r="H1194" s="987"/>
    </row>
    <row r="1195" spans="1:8" customFormat="1" ht="13">
      <c r="A1195" s="988" t="s">
        <v>513</v>
      </c>
      <c r="B1195" s="988"/>
      <c r="C1195" s="988"/>
      <c r="D1195" s="988"/>
      <c r="E1195" s="988"/>
      <c r="F1195" s="988"/>
      <c r="G1195" s="988"/>
      <c r="H1195" s="988"/>
    </row>
    <row r="1196" spans="1:8" customFormat="1" ht="13">
      <c r="A1196" s="988" t="s">
        <v>514</v>
      </c>
      <c r="B1196" s="988"/>
      <c r="C1196" s="988"/>
      <c r="D1196" s="988"/>
      <c r="E1196" s="988"/>
      <c r="F1196" s="988"/>
      <c r="G1196" s="988"/>
      <c r="H1196" s="988"/>
    </row>
    <row r="1197" spans="1:8" customFormat="1" ht="13">
      <c r="A1197" s="595"/>
      <c r="B1197" s="595"/>
      <c r="C1197" s="595"/>
      <c r="D1197" s="595"/>
      <c r="E1197" s="595"/>
      <c r="F1197" s="595"/>
      <c r="G1197" s="595"/>
      <c r="H1197" s="595"/>
    </row>
    <row r="1198" spans="1:8" customFormat="1" ht="13">
      <c r="A1198" s="595"/>
      <c r="B1198" s="595"/>
      <c r="C1198" s="595"/>
      <c r="D1198" s="595"/>
      <c r="E1198" s="595"/>
      <c r="F1198" s="595"/>
      <c r="G1198" s="595"/>
      <c r="H1198" s="595"/>
    </row>
    <row r="1199" spans="1:8" customFormat="1" ht="13">
      <c r="A1199" s="595"/>
      <c r="B1199" s="595"/>
      <c r="C1199" s="595"/>
      <c r="D1199" s="595"/>
      <c r="E1199" s="595"/>
      <c r="F1199" s="595"/>
      <c r="G1199" s="595"/>
      <c r="H1199" s="595"/>
    </row>
    <row r="1200" spans="1:8" customFormat="1" ht="13.5" customHeight="1">
      <c r="A1200" s="595"/>
      <c r="B1200" s="595"/>
      <c r="C1200" s="595"/>
      <c r="D1200" s="595"/>
      <c r="E1200" s="595"/>
      <c r="F1200" s="595"/>
      <c r="G1200" s="595"/>
      <c r="H1200" s="595"/>
    </row>
    <row r="1201" spans="1:8" customFormat="1" ht="13.5" customHeight="1">
      <c r="A1201" s="595" t="s">
        <v>515</v>
      </c>
      <c r="B1201" s="595"/>
      <c r="C1201" s="595"/>
      <c r="D1201" s="595"/>
      <c r="E1201" s="595"/>
      <c r="F1201" s="595"/>
      <c r="G1201" s="595"/>
      <c r="H1201" s="595"/>
    </row>
    <row r="1202" spans="1:8" customFormat="1" ht="13">
      <c r="A1202" s="595"/>
      <c r="B1202" s="595"/>
      <c r="C1202" s="595"/>
      <c r="D1202" s="595"/>
      <c r="E1202" s="595"/>
      <c r="F1202" s="595"/>
      <c r="G1202" s="986"/>
      <c r="H1202" s="986"/>
    </row>
    <row r="1203" spans="1:8" customFormat="1" ht="13">
      <c r="A1203" s="597" t="s">
        <v>516</v>
      </c>
      <c r="B1203" s="597"/>
      <c r="C1203" s="597"/>
      <c r="D1203" s="597"/>
      <c r="E1203" s="597"/>
      <c r="F1203" s="597"/>
      <c r="G1203" s="597"/>
      <c r="H1203" s="598" t="s">
        <v>249</v>
      </c>
    </row>
    <row r="1204" spans="1:8" customFormat="1" ht="13">
      <c r="A1204" s="693"/>
      <c r="B1204" s="693"/>
      <c r="C1204" s="693"/>
      <c r="D1204" s="693"/>
      <c r="E1204" s="693"/>
      <c r="F1204" s="693"/>
      <c r="G1204" s="693"/>
      <c r="H1204" s="693"/>
    </row>
    <row r="1205" spans="1:8" customFormat="1" ht="13">
      <c r="A1205" s="597" t="s">
        <v>517</v>
      </c>
      <c r="B1205" s="597"/>
      <c r="C1205" s="597"/>
      <c r="D1205" s="597"/>
      <c r="E1205" s="597"/>
      <c r="F1205" s="597"/>
      <c r="G1205" s="599"/>
      <c r="H1205" s="597"/>
    </row>
    <row r="1206" spans="1:8" customFormat="1" ht="13">
      <c r="A1206" s="596"/>
      <c r="B1206" s="596"/>
      <c r="C1206" s="596"/>
      <c r="D1206" s="596"/>
      <c r="E1206" s="596"/>
      <c r="F1206" s="596"/>
      <c r="G1206" s="596"/>
      <c r="H1206" s="596"/>
    </row>
    <row r="1207" spans="1:8" customFormat="1" ht="13">
      <c r="A1207" s="644" t="s">
        <v>518</v>
      </c>
      <c r="B1207" s="596"/>
      <c r="C1207" s="596"/>
      <c r="D1207" s="596"/>
      <c r="E1207" s="596"/>
      <c r="F1207" s="596"/>
      <c r="G1207" s="596"/>
      <c r="H1207" s="596"/>
    </row>
    <row r="1208" spans="1:8" customFormat="1" ht="13">
      <c r="A1208" s="596"/>
      <c r="B1208" s="596"/>
      <c r="C1208" s="596"/>
      <c r="D1208" s="596"/>
      <c r="E1208" s="596"/>
      <c r="F1208" s="596"/>
      <c r="G1208" s="596"/>
      <c r="H1208" s="596"/>
    </row>
    <row r="1209" spans="1:8" customFormat="1" ht="13">
      <c r="A1209" s="596"/>
      <c r="B1209" s="596"/>
      <c r="C1209" s="596"/>
      <c r="D1209" s="596"/>
      <c r="E1209" s="596"/>
      <c r="F1209" s="596"/>
      <c r="G1209" s="596"/>
      <c r="H1209" s="596"/>
    </row>
    <row r="1210" spans="1:8" customFormat="1" ht="13">
      <c r="A1210" s="597" t="s">
        <v>519</v>
      </c>
      <c r="B1210" s="597"/>
      <c r="C1210" s="597"/>
      <c r="D1210" s="597"/>
      <c r="E1210" s="597"/>
      <c r="F1210" s="597"/>
      <c r="G1210" s="597"/>
      <c r="H1210" s="598" t="s">
        <v>249</v>
      </c>
    </row>
    <row r="1211" spans="1:8" customFormat="1" ht="13">
      <c r="A1211" s="847" t="s">
        <v>77</v>
      </c>
      <c r="B1211" s="369"/>
      <c r="C1211" s="369"/>
      <c r="D1211" s="369"/>
      <c r="E1211" s="369"/>
      <c r="F1211" s="369"/>
      <c r="G1211" s="369"/>
      <c r="H1211" s="147"/>
    </row>
    <row r="1212" spans="1:8" customFormat="1" ht="13">
      <c r="A1212" s="121" t="s">
        <v>495</v>
      </c>
      <c r="B1212" s="148"/>
      <c r="C1212" s="148"/>
      <c r="D1212" s="148"/>
      <c r="E1212" s="148"/>
      <c r="F1212" s="148"/>
      <c r="G1212" s="148"/>
      <c r="H1212" s="147"/>
    </row>
    <row r="1213" spans="1:8" customFormat="1" ht="13">
      <c r="A1213" s="148"/>
      <c r="B1213" s="148"/>
      <c r="C1213" s="148"/>
      <c r="D1213" s="148"/>
      <c r="E1213" s="148"/>
      <c r="F1213" s="148"/>
      <c r="G1213" s="148"/>
      <c r="H1213" s="52"/>
    </row>
    <row r="1214" spans="1:8" customFormat="1" ht="13">
      <c r="A1214" s="132" t="s">
        <v>262</v>
      </c>
      <c r="B1214" s="827">
        <f>+'Sch II OE FINAL'!F1214</f>
        <v>0</v>
      </c>
      <c r="C1214" s="828" t="s">
        <v>264</v>
      </c>
      <c r="D1214" s="812">
        <f>+'Sch II OE FINAL'!F1215</f>
        <v>0</v>
      </c>
      <c r="E1214" s="466" t="s">
        <v>265</v>
      </c>
      <c r="F1214" s="974">
        <f>+'Sch II OE FINAL'!L1215</f>
        <v>0</v>
      </c>
      <c r="G1214" s="975"/>
      <c r="H1214" s="621"/>
    </row>
    <row r="1215" spans="1:8" customFormat="1" ht="13">
      <c r="A1215" s="132" t="s">
        <v>496</v>
      </c>
      <c r="B1215" s="809">
        <f>+'Sch II OE FINAL'!H1218</f>
        <v>0</v>
      </c>
      <c r="C1215" s="829" t="s">
        <v>497</v>
      </c>
      <c r="D1215" s="809">
        <f>+'Sch II OE FINAL'!H1219</f>
        <v>0</v>
      </c>
      <c r="E1215" s="465" t="s">
        <v>498</v>
      </c>
      <c r="F1215" s="976">
        <f>+'SUD Units &amp; Cost Center Data'!G1216</f>
        <v>0</v>
      </c>
      <c r="G1215" s="976"/>
      <c r="H1215" s="621"/>
    </row>
    <row r="1216" spans="1:8" customFormat="1" ht="13">
      <c r="A1216" s="620" t="s">
        <v>263</v>
      </c>
      <c r="B1216" s="810">
        <f>+'Sch II OE FINAL'!L1214</f>
        <v>0</v>
      </c>
      <c r="C1216" s="828" t="s">
        <v>499</v>
      </c>
      <c r="D1216" s="811">
        <f>+AAR!E1221</f>
        <v>0</v>
      </c>
      <c r="E1216" s="467" t="s">
        <v>335</v>
      </c>
      <c r="F1216" s="975">
        <f>+'SUD Units &amp; Cost Center Data'!K1216</f>
        <v>0</v>
      </c>
      <c r="G1216" s="975"/>
      <c r="H1216" s="621"/>
    </row>
    <row r="1217" spans="1:8" customFormat="1" ht="13">
      <c r="A1217" s="620"/>
      <c r="B1217" s="430"/>
      <c r="C1217" s="430"/>
      <c r="D1217" s="430"/>
      <c r="E1217" s="430"/>
      <c r="F1217" s="430"/>
      <c r="G1217" s="430"/>
      <c r="H1217" s="1"/>
    </row>
    <row r="1218" spans="1:8" customFormat="1" ht="3.75" customHeight="1" thickBot="1">
      <c r="A1218" s="132"/>
      <c r="B1218" s="983"/>
      <c r="C1218" s="983"/>
      <c r="D1218" s="983"/>
      <c r="E1218" s="983"/>
      <c r="F1218" s="983"/>
      <c r="G1218" s="983"/>
      <c r="H1218" s="983"/>
    </row>
    <row r="1219" spans="1:8" customFormat="1" ht="13" hidden="1" thickBot="1">
      <c r="A1219" s="1"/>
      <c r="B1219" s="983"/>
      <c r="C1219" s="983"/>
      <c r="D1219" s="983"/>
      <c r="E1219" s="983"/>
      <c r="F1219" s="983"/>
      <c r="G1219" s="983"/>
      <c r="H1219" s="983"/>
    </row>
    <row r="1220" spans="1:8" customFormat="1" ht="13.5" hidden="1" thickBot="1">
      <c r="A1220" s="468"/>
      <c r="B1220" s="1"/>
      <c r="C1220" s="1"/>
      <c r="D1220" s="1"/>
      <c r="E1220" s="1"/>
      <c r="F1220" s="1"/>
      <c r="G1220" s="1"/>
      <c r="H1220" s="1"/>
    </row>
    <row r="1221" spans="1:8" customFormat="1" ht="13" thickTop="1">
      <c r="A1221" s="984" t="s">
        <v>500</v>
      </c>
      <c r="B1221" s="985"/>
      <c r="C1221" s="985"/>
      <c r="D1221" s="985"/>
      <c r="E1221" s="985"/>
      <c r="F1221" s="981" t="s">
        <v>520</v>
      </c>
      <c r="G1221" s="977" t="s">
        <v>502</v>
      </c>
      <c r="H1221" s="978"/>
    </row>
    <row r="1222" spans="1:8" customFormat="1">
      <c r="A1222" s="464" t="s">
        <v>503</v>
      </c>
      <c r="B1222" s="463" t="s">
        <v>504</v>
      </c>
      <c r="C1222" s="463" t="s">
        <v>505</v>
      </c>
      <c r="D1222" s="463" t="s">
        <v>506</v>
      </c>
      <c r="E1222" s="622" t="s">
        <v>507</v>
      </c>
      <c r="F1222" s="982"/>
      <c r="G1222" s="623" t="s">
        <v>508</v>
      </c>
      <c r="H1222" s="624" t="s">
        <v>509</v>
      </c>
    </row>
    <row r="1223" spans="1:8" customFormat="1">
      <c r="A1223" s="625"/>
      <c r="B1223" s="626"/>
      <c r="C1223" s="627"/>
      <c r="D1223" s="627"/>
      <c r="E1223" s="628"/>
      <c r="F1223" s="113"/>
      <c r="G1223" s="629"/>
      <c r="H1223" s="630"/>
    </row>
    <row r="1224" spans="1:8" customFormat="1">
      <c r="A1224" s="631"/>
      <c r="B1224" s="626"/>
      <c r="C1224" s="627"/>
      <c r="D1224" s="627"/>
      <c r="E1224" s="628"/>
      <c r="F1224" s="115"/>
      <c r="G1224" s="629"/>
      <c r="H1224" s="630"/>
    </row>
    <row r="1225" spans="1:8" customFormat="1">
      <c r="A1225" s="631"/>
      <c r="B1225" s="626"/>
      <c r="C1225" s="627"/>
      <c r="D1225" s="627"/>
      <c r="E1225" s="628"/>
      <c r="F1225" s="115"/>
      <c r="G1225" s="629"/>
      <c r="H1225" s="630"/>
    </row>
    <row r="1226" spans="1:8" customFormat="1">
      <c r="A1226" s="631"/>
      <c r="B1226" s="626"/>
      <c r="C1226" s="627"/>
      <c r="D1226" s="627"/>
      <c r="E1226" s="628"/>
      <c r="F1226" s="115"/>
      <c r="G1226" s="629"/>
      <c r="H1226" s="630"/>
    </row>
    <row r="1227" spans="1:8" customFormat="1">
      <c r="A1227" s="631"/>
      <c r="B1227" s="626"/>
      <c r="C1227" s="627"/>
      <c r="D1227" s="627"/>
      <c r="E1227" s="628"/>
      <c r="F1227" s="115"/>
      <c r="G1227" s="629"/>
      <c r="H1227" s="630"/>
    </row>
    <row r="1228" spans="1:8" customFormat="1">
      <c r="A1228" s="631"/>
      <c r="B1228" s="626"/>
      <c r="C1228" s="632"/>
      <c r="D1228" s="632"/>
      <c r="E1228" s="633"/>
      <c r="F1228" s="115"/>
      <c r="G1228" s="634"/>
      <c r="H1228" s="635"/>
    </row>
    <row r="1229" spans="1:8" customFormat="1">
      <c r="A1229" s="631"/>
      <c r="B1229" s="626"/>
      <c r="C1229" s="632"/>
      <c r="D1229" s="632"/>
      <c r="E1229" s="633"/>
      <c r="F1229" s="115"/>
      <c r="G1229" s="634"/>
      <c r="H1229" s="635"/>
    </row>
    <row r="1230" spans="1:8" customFormat="1">
      <c r="A1230" s="631"/>
      <c r="B1230" s="626"/>
      <c r="C1230" s="627"/>
      <c r="D1230" s="627"/>
      <c r="E1230" s="628"/>
      <c r="F1230" s="115"/>
      <c r="G1230" s="629"/>
      <c r="H1230" s="630"/>
    </row>
    <row r="1231" spans="1:8" customFormat="1">
      <c r="A1231" s="636"/>
      <c r="B1231" s="626"/>
      <c r="C1231" s="637"/>
      <c r="D1231" s="637"/>
      <c r="E1231" s="638"/>
      <c r="F1231" s="115"/>
      <c r="G1231" s="639"/>
      <c r="H1231" s="640"/>
    </row>
    <row r="1232" spans="1:8" customFormat="1" ht="13" thickBot="1">
      <c r="A1232" s="321"/>
      <c r="B1232" s="469"/>
      <c r="C1232" s="469"/>
      <c r="D1232" s="469"/>
      <c r="E1232" s="469"/>
      <c r="F1232" s="551"/>
      <c r="G1232" s="469"/>
      <c r="H1232" s="469"/>
    </row>
    <row r="1233" spans="1:8" customFormat="1" ht="13" thickTop="1">
      <c r="A1233" s="984" t="s">
        <v>510</v>
      </c>
      <c r="B1233" s="985"/>
      <c r="C1233" s="985"/>
      <c r="D1233" s="985"/>
      <c r="E1233" s="985"/>
      <c r="F1233" s="981" t="s">
        <v>520</v>
      </c>
      <c r="G1233" s="977" t="s">
        <v>502</v>
      </c>
      <c r="H1233" s="978"/>
    </row>
    <row r="1234" spans="1:8" customFormat="1" ht="25.5" customHeight="1">
      <c r="A1234" s="464" t="s">
        <v>503</v>
      </c>
      <c r="B1234" s="463" t="s">
        <v>504</v>
      </c>
      <c r="C1234" s="463" t="s">
        <v>505</v>
      </c>
      <c r="D1234" s="463" t="s">
        <v>506</v>
      </c>
      <c r="E1234" s="622" t="s">
        <v>507</v>
      </c>
      <c r="F1234" s="982"/>
      <c r="G1234" s="623" t="s">
        <v>508</v>
      </c>
      <c r="H1234" s="624" t="s">
        <v>509</v>
      </c>
    </row>
    <row r="1235" spans="1:8" customFormat="1">
      <c r="A1235" s="625"/>
      <c r="B1235" s="641"/>
      <c r="C1235" s="627"/>
      <c r="D1235" s="627"/>
      <c r="E1235" s="628"/>
      <c r="F1235" s="113"/>
      <c r="G1235" s="629"/>
      <c r="H1235" s="630"/>
    </row>
    <row r="1236" spans="1:8" customFormat="1">
      <c r="A1236" s="642"/>
      <c r="B1236" s="626"/>
      <c r="C1236" s="627"/>
      <c r="D1236" s="627"/>
      <c r="E1236" s="628"/>
      <c r="F1236" s="113"/>
      <c r="G1236" s="629"/>
      <c r="H1236" s="630"/>
    </row>
    <row r="1237" spans="1:8" customFormat="1">
      <c r="A1237" s="642"/>
      <c r="B1237" s="626"/>
      <c r="C1237" s="627"/>
      <c r="D1237" s="627"/>
      <c r="E1237" s="628"/>
      <c r="F1237" s="113"/>
      <c r="G1237" s="629"/>
      <c r="H1237" s="630"/>
    </row>
    <row r="1238" spans="1:8" customFormat="1">
      <c r="A1238" s="642"/>
      <c r="B1238" s="626"/>
      <c r="C1238" s="627"/>
      <c r="D1238" s="627"/>
      <c r="E1238" s="628"/>
      <c r="F1238" s="113"/>
      <c r="G1238" s="629"/>
      <c r="H1238" s="630"/>
    </row>
    <row r="1239" spans="1:8" customFormat="1">
      <c r="A1239" s="642"/>
      <c r="B1239" s="626"/>
      <c r="C1239" s="627"/>
      <c r="D1239" s="627"/>
      <c r="E1239" s="628"/>
      <c r="F1239" s="113"/>
      <c r="G1239" s="629"/>
      <c r="H1239" s="630"/>
    </row>
    <row r="1240" spans="1:8" customFormat="1">
      <c r="A1240" s="642"/>
      <c r="B1240" s="626"/>
      <c r="C1240" s="627"/>
      <c r="D1240" s="627"/>
      <c r="E1240" s="628"/>
      <c r="F1240" s="113"/>
      <c r="G1240" s="629"/>
      <c r="H1240" s="630"/>
    </row>
    <row r="1241" spans="1:8" customFormat="1">
      <c r="A1241" s="643"/>
      <c r="B1241" s="627"/>
      <c r="C1241" s="627"/>
      <c r="D1241" s="627"/>
      <c r="E1241" s="628"/>
      <c r="F1241" s="113"/>
      <c r="G1241" s="629"/>
      <c r="H1241" s="630"/>
    </row>
    <row r="1242" spans="1:8" customFormat="1">
      <c r="A1242" s="643"/>
      <c r="B1242" s="632"/>
      <c r="C1242" s="627"/>
      <c r="D1242" s="627"/>
      <c r="E1242" s="628"/>
      <c r="F1242" s="113"/>
      <c r="G1242" s="629"/>
      <c r="H1242" s="630"/>
    </row>
    <row r="1243" spans="1:8" customFormat="1">
      <c r="A1243" s="642"/>
      <c r="B1243" s="626"/>
      <c r="C1243" s="627"/>
      <c r="D1243" s="627"/>
      <c r="E1243" s="628"/>
      <c r="F1243" s="113"/>
      <c r="G1243" s="629"/>
      <c r="H1243" s="630"/>
    </row>
    <row r="1244" spans="1:8" customFormat="1">
      <c r="A1244" s="642"/>
      <c r="B1244" s="626"/>
      <c r="C1244" s="627"/>
      <c r="D1244" s="627"/>
      <c r="E1244" s="628"/>
      <c r="F1244" s="113"/>
      <c r="G1244" s="629"/>
      <c r="H1244" s="630"/>
    </row>
    <row r="1245" spans="1:8" customFormat="1">
      <c r="A1245" s="631"/>
      <c r="B1245" s="626"/>
      <c r="C1245" s="627"/>
      <c r="D1245" s="627"/>
      <c r="E1245" s="628"/>
      <c r="F1245" s="115"/>
      <c r="G1245" s="629"/>
      <c r="H1245" s="630"/>
    </row>
    <row r="1246" spans="1:8" customFormat="1">
      <c r="A1246" s="636"/>
      <c r="B1246" s="626"/>
      <c r="C1246" s="637"/>
      <c r="D1246" s="637"/>
      <c r="E1246" s="638"/>
      <c r="F1246" s="115"/>
      <c r="G1246" s="639"/>
      <c r="H1246" s="640"/>
    </row>
    <row r="1247" spans="1:8" customFormat="1" ht="13" thickBot="1">
      <c r="A1247" s="321"/>
      <c r="B1247" s="469"/>
      <c r="C1247" s="469"/>
      <c r="D1247" s="469"/>
      <c r="E1247" s="469"/>
      <c r="F1247" s="551">
        <f>SUM(F1235:F1246)</f>
        <v>0</v>
      </c>
      <c r="G1247" s="469"/>
      <c r="H1247" s="469"/>
    </row>
    <row r="1248" spans="1:8" customFormat="1" ht="13" thickTop="1">
      <c r="A1248" s="514"/>
      <c r="B1248" s="514"/>
      <c r="C1248" s="514"/>
      <c r="D1248" s="514"/>
      <c r="E1248" s="514"/>
      <c r="F1248" s="514"/>
      <c r="G1248" s="514"/>
      <c r="H1248" s="515"/>
    </row>
    <row r="1249" spans="1:8" customFormat="1" ht="15.5">
      <c r="A1249" s="987" t="s">
        <v>512</v>
      </c>
      <c r="B1249" s="987"/>
      <c r="C1249" s="987"/>
      <c r="D1249" s="987"/>
      <c r="E1249" s="987"/>
      <c r="F1249" s="987"/>
      <c r="G1249" s="987"/>
      <c r="H1249" s="987"/>
    </row>
    <row r="1250" spans="1:8" customFormat="1" ht="13">
      <c r="A1250" s="988" t="s">
        <v>513</v>
      </c>
      <c r="B1250" s="988"/>
      <c r="C1250" s="988"/>
      <c r="D1250" s="988"/>
      <c r="E1250" s="988"/>
      <c r="F1250" s="988"/>
      <c r="G1250" s="988"/>
      <c r="H1250" s="988"/>
    </row>
    <row r="1251" spans="1:8" customFormat="1" ht="13">
      <c r="A1251" s="988" t="s">
        <v>514</v>
      </c>
      <c r="B1251" s="988"/>
      <c r="C1251" s="988"/>
      <c r="D1251" s="988"/>
      <c r="E1251" s="988"/>
      <c r="F1251" s="988"/>
      <c r="G1251" s="988"/>
      <c r="H1251" s="988"/>
    </row>
    <row r="1252" spans="1:8" customFormat="1" ht="13">
      <c r="A1252" s="595"/>
      <c r="B1252" s="595"/>
      <c r="C1252" s="595"/>
      <c r="D1252" s="595"/>
      <c r="E1252" s="595"/>
      <c r="F1252" s="595"/>
      <c r="G1252" s="595"/>
      <c r="H1252" s="595"/>
    </row>
    <row r="1253" spans="1:8" customFormat="1" ht="13">
      <c r="A1253" s="595"/>
      <c r="B1253" s="595"/>
      <c r="C1253" s="595"/>
      <c r="D1253" s="595"/>
      <c r="E1253" s="595"/>
      <c r="F1253" s="595"/>
      <c r="G1253" s="595"/>
      <c r="H1253" s="595"/>
    </row>
    <row r="1254" spans="1:8" customFormat="1" ht="13">
      <c r="A1254" s="595"/>
      <c r="B1254" s="595"/>
      <c r="C1254" s="595"/>
      <c r="D1254" s="595"/>
      <c r="E1254" s="595"/>
      <c r="F1254" s="595"/>
      <c r="G1254" s="595"/>
      <c r="H1254" s="595"/>
    </row>
    <row r="1255" spans="1:8" customFormat="1" ht="13.5" customHeight="1">
      <c r="A1255" s="595"/>
      <c r="B1255" s="595"/>
      <c r="C1255" s="595"/>
      <c r="D1255" s="595"/>
      <c r="E1255" s="595"/>
      <c r="F1255" s="595"/>
      <c r="G1255" s="595"/>
      <c r="H1255" s="595"/>
    </row>
    <row r="1256" spans="1:8" customFormat="1" ht="13.5" customHeight="1">
      <c r="A1256" s="595" t="s">
        <v>515</v>
      </c>
      <c r="B1256" s="595"/>
      <c r="C1256" s="595"/>
      <c r="D1256" s="595"/>
      <c r="E1256" s="595"/>
      <c r="F1256" s="595"/>
      <c r="G1256" s="595"/>
      <c r="H1256" s="595"/>
    </row>
    <row r="1257" spans="1:8" customFormat="1" ht="13">
      <c r="A1257" s="595"/>
      <c r="B1257" s="595"/>
      <c r="C1257" s="595"/>
      <c r="D1257" s="595"/>
      <c r="E1257" s="595"/>
      <c r="F1257" s="595"/>
      <c r="G1257" s="986"/>
      <c r="H1257" s="986"/>
    </row>
    <row r="1258" spans="1:8" customFormat="1" ht="13">
      <c r="A1258" s="597" t="s">
        <v>516</v>
      </c>
      <c r="B1258" s="597"/>
      <c r="C1258" s="597"/>
      <c r="D1258" s="597"/>
      <c r="E1258" s="597"/>
      <c r="F1258" s="597"/>
      <c r="G1258" s="597"/>
      <c r="H1258" s="598" t="s">
        <v>249</v>
      </c>
    </row>
    <row r="1259" spans="1:8" customFormat="1" ht="13">
      <c r="A1259" s="693"/>
      <c r="B1259" s="693"/>
      <c r="C1259" s="693"/>
      <c r="D1259" s="693"/>
      <c r="E1259" s="693"/>
      <c r="F1259" s="693"/>
      <c r="G1259" s="693"/>
      <c r="H1259" s="693"/>
    </row>
    <row r="1260" spans="1:8" customFormat="1" ht="13">
      <c r="A1260" s="597" t="s">
        <v>517</v>
      </c>
      <c r="B1260" s="597"/>
      <c r="C1260" s="597"/>
      <c r="D1260" s="597"/>
      <c r="E1260" s="597"/>
      <c r="F1260" s="597"/>
      <c r="G1260" s="599"/>
      <c r="H1260" s="597"/>
    </row>
    <row r="1261" spans="1:8" customFormat="1" ht="13">
      <c r="A1261" s="596"/>
      <c r="B1261" s="596"/>
      <c r="C1261" s="596"/>
      <c r="D1261" s="596"/>
      <c r="E1261" s="596"/>
      <c r="F1261" s="596"/>
      <c r="G1261" s="596"/>
      <c r="H1261" s="596"/>
    </row>
    <row r="1262" spans="1:8" customFormat="1" ht="13">
      <c r="A1262" s="644" t="s">
        <v>518</v>
      </c>
      <c r="B1262" s="596"/>
      <c r="C1262" s="596"/>
      <c r="D1262" s="596"/>
      <c r="E1262" s="596"/>
      <c r="F1262" s="596"/>
      <c r="G1262" s="596"/>
      <c r="H1262" s="596"/>
    </row>
    <row r="1263" spans="1:8" customFormat="1" ht="13">
      <c r="A1263" s="596"/>
      <c r="B1263" s="596"/>
      <c r="C1263" s="596"/>
      <c r="D1263" s="596"/>
      <c r="E1263" s="596"/>
      <c r="F1263" s="596"/>
      <c r="G1263" s="596"/>
      <c r="H1263" s="596"/>
    </row>
    <row r="1264" spans="1:8" customFormat="1" ht="13">
      <c r="A1264" s="596"/>
      <c r="B1264" s="596"/>
      <c r="C1264" s="596"/>
      <c r="D1264" s="596"/>
      <c r="E1264" s="596"/>
      <c r="F1264" s="596"/>
      <c r="G1264" s="596"/>
      <c r="H1264" s="596"/>
    </row>
    <row r="1265" spans="1:8" customFormat="1" ht="13">
      <c r="A1265" s="597" t="s">
        <v>519</v>
      </c>
      <c r="B1265" s="597"/>
      <c r="C1265" s="597"/>
      <c r="D1265" s="597"/>
      <c r="E1265" s="597"/>
      <c r="F1265" s="597"/>
      <c r="G1265" s="597"/>
      <c r="H1265" s="598" t="s">
        <v>249</v>
      </c>
    </row>
    <row r="1266" spans="1:8" customFormat="1" ht="13">
      <c r="A1266" s="847" t="s">
        <v>77</v>
      </c>
      <c r="B1266" s="369"/>
      <c r="C1266" s="369"/>
      <c r="D1266" s="369"/>
      <c r="E1266" s="369"/>
      <c r="F1266" s="369"/>
      <c r="G1266" s="369"/>
      <c r="H1266" s="147"/>
    </row>
    <row r="1267" spans="1:8" customFormat="1" ht="13">
      <c r="A1267" s="121" t="s">
        <v>495</v>
      </c>
      <c r="B1267" s="148"/>
      <c r="C1267" s="148"/>
      <c r="D1267" s="148"/>
      <c r="E1267" s="148"/>
      <c r="F1267" s="148"/>
      <c r="G1267" s="148"/>
      <c r="H1267" s="147"/>
    </row>
    <row r="1268" spans="1:8" customFormat="1" ht="13">
      <c r="A1268" s="148"/>
      <c r="B1268" s="148"/>
      <c r="C1268" s="148"/>
      <c r="D1268" s="148"/>
      <c r="E1268" s="148"/>
      <c r="F1268" s="148"/>
      <c r="G1268" s="148"/>
      <c r="H1268" s="52"/>
    </row>
    <row r="1269" spans="1:8" customFormat="1" ht="13">
      <c r="A1269" s="132" t="s">
        <v>262</v>
      </c>
      <c r="B1269" s="827">
        <f>+'Sch II OE FINAL'!F1269</f>
        <v>0</v>
      </c>
      <c r="C1269" s="828" t="s">
        <v>264</v>
      </c>
      <c r="D1269" s="812">
        <f>+'Sch II OE FINAL'!F1270</f>
        <v>0</v>
      </c>
      <c r="E1269" s="466" t="s">
        <v>265</v>
      </c>
      <c r="F1269" s="974">
        <f>+'Sch II OE FINAL'!L1270</f>
        <v>0</v>
      </c>
      <c r="G1269" s="975"/>
      <c r="H1269" s="621"/>
    </row>
    <row r="1270" spans="1:8" customFormat="1" ht="13">
      <c r="A1270" s="132" t="s">
        <v>496</v>
      </c>
      <c r="B1270" s="809">
        <f>+'Sch II OE FINAL'!H1273</f>
        <v>0</v>
      </c>
      <c r="C1270" s="829" t="s">
        <v>497</v>
      </c>
      <c r="D1270" s="809">
        <f>+'Sch II OE FINAL'!H1274</f>
        <v>0</v>
      </c>
      <c r="E1270" s="465" t="s">
        <v>498</v>
      </c>
      <c r="F1270" s="976">
        <f>+'SUD Units &amp; Cost Center Data'!G1271</f>
        <v>0</v>
      </c>
      <c r="G1270" s="976"/>
      <c r="H1270" s="621"/>
    </row>
    <row r="1271" spans="1:8" customFormat="1" ht="13">
      <c r="A1271" s="620" t="s">
        <v>263</v>
      </c>
      <c r="B1271" s="810">
        <f>+'Sch II OE FINAL'!L1269</f>
        <v>0</v>
      </c>
      <c r="C1271" s="828" t="s">
        <v>499</v>
      </c>
      <c r="D1271" s="811">
        <f>+AAR!E1276</f>
        <v>0</v>
      </c>
      <c r="E1271" s="467" t="s">
        <v>335</v>
      </c>
      <c r="F1271" s="975">
        <f>+'SUD Units &amp; Cost Center Data'!K1271</f>
        <v>0</v>
      </c>
      <c r="G1271" s="975"/>
      <c r="H1271" s="621"/>
    </row>
    <row r="1272" spans="1:8" customFormat="1" ht="13">
      <c r="A1272" s="620"/>
      <c r="B1272" s="430"/>
      <c r="C1272" s="430"/>
      <c r="D1272" s="430"/>
      <c r="E1272" s="430"/>
      <c r="F1272" s="430"/>
      <c r="G1272" s="430"/>
      <c r="H1272" s="1"/>
    </row>
    <row r="1273" spans="1:8" customFormat="1" ht="3.75" customHeight="1" thickBot="1">
      <c r="A1273" s="132"/>
      <c r="B1273" s="983"/>
      <c r="C1273" s="983"/>
      <c r="D1273" s="983"/>
      <c r="E1273" s="983"/>
      <c r="F1273" s="983"/>
      <c r="G1273" s="983"/>
      <c r="H1273" s="983"/>
    </row>
    <row r="1274" spans="1:8" customFormat="1" ht="13" hidden="1" thickBot="1">
      <c r="A1274" s="1"/>
      <c r="B1274" s="983"/>
      <c r="C1274" s="983"/>
      <c r="D1274" s="983"/>
      <c r="E1274" s="983"/>
      <c r="F1274" s="983"/>
      <c r="G1274" s="983"/>
      <c r="H1274" s="983"/>
    </row>
    <row r="1275" spans="1:8" customFormat="1" ht="13.5" hidden="1" thickBot="1">
      <c r="A1275" s="468"/>
      <c r="B1275" s="1"/>
      <c r="C1275" s="1"/>
      <c r="D1275" s="1"/>
      <c r="E1275" s="1"/>
      <c r="F1275" s="1"/>
      <c r="G1275" s="1"/>
      <c r="H1275" s="1"/>
    </row>
    <row r="1276" spans="1:8" customFormat="1" ht="13" thickTop="1">
      <c r="A1276" s="984" t="s">
        <v>500</v>
      </c>
      <c r="B1276" s="985"/>
      <c r="C1276" s="985"/>
      <c r="D1276" s="985"/>
      <c r="E1276" s="985"/>
      <c r="F1276" s="981" t="s">
        <v>520</v>
      </c>
      <c r="G1276" s="977" t="s">
        <v>502</v>
      </c>
      <c r="H1276" s="978"/>
    </row>
    <row r="1277" spans="1:8" customFormat="1">
      <c r="A1277" s="464" t="s">
        <v>503</v>
      </c>
      <c r="B1277" s="463" t="s">
        <v>504</v>
      </c>
      <c r="C1277" s="463" t="s">
        <v>505</v>
      </c>
      <c r="D1277" s="463" t="s">
        <v>506</v>
      </c>
      <c r="E1277" s="622" t="s">
        <v>507</v>
      </c>
      <c r="F1277" s="982"/>
      <c r="G1277" s="623" t="s">
        <v>508</v>
      </c>
      <c r="H1277" s="624" t="s">
        <v>509</v>
      </c>
    </row>
    <row r="1278" spans="1:8" customFormat="1">
      <c r="A1278" s="625"/>
      <c r="B1278" s="626"/>
      <c r="C1278" s="627"/>
      <c r="D1278" s="627"/>
      <c r="E1278" s="628"/>
      <c r="F1278" s="113"/>
      <c r="G1278" s="629"/>
      <c r="H1278" s="630"/>
    </row>
    <row r="1279" spans="1:8" customFormat="1">
      <c r="A1279" s="631"/>
      <c r="B1279" s="626"/>
      <c r="C1279" s="627"/>
      <c r="D1279" s="627"/>
      <c r="E1279" s="628"/>
      <c r="F1279" s="115"/>
      <c r="G1279" s="629"/>
      <c r="H1279" s="630"/>
    </row>
    <row r="1280" spans="1:8" customFormat="1">
      <c r="A1280" s="631"/>
      <c r="B1280" s="626"/>
      <c r="C1280" s="627"/>
      <c r="D1280" s="627"/>
      <c r="E1280" s="628"/>
      <c r="F1280" s="115"/>
      <c r="G1280" s="629"/>
      <c r="H1280" s="630"/>
    </row>
    <row r="1281" spans="1:8" customFormat="1">
      <c r="A1281" s="631"/>
      <c r="B1281" s="626"/>
      <c r="C1281" s="627"/>
      <c r="D1281" s="627"/>
      <c r="E1281" s="628"/>
      <c r="F1281" s="115"/>
      <c r="G1281" s="629"/>
      <c r="H1281" s="630"/>
    </row>
    <row r="1282" spans="1:8" customFormat="1">
      <c r="A1282" s="631"/>
      <c r="B1282" s="626"/>
      <c r="C1282" s="627"/>
      <c r="D1282" s="627"/>
      <c r="E1282" s="628"/>
      <c r="F1282" s="115"/>
      <c r="G1282" s="629"/>
      <c r="H1282" s="630"/>
    </row>
    <row r="1283" spans="1:8" customFormat="1">
      <c r="A1283" s="631"/>
      <c r="B1283" s="626"/>
      <c r="C1283" s="632"/>
      <c r="D1283" s="632"/>
      <c r="E1283" s="633"/>
      <c r="F1283" s="115"/>
      <c r="G1283" s="634"/>
      <c r="H1283" s="635"/>
    </row>
    <row r="1284" spans="1:8" customFormat="1">
      <c r="A1284" s="631"/>
      <c r="B1284" s="626"/>
      <c r="C1284" s="632"/>
      <c r="D1284" s="632"/>
      <c r="E1284" s="633"/>
      <c r="F1284" s="115"/>
      <c r="G1284" s="634"/>
      <c r="H1284" s="635"/>
    </row>
    <row r="1285" spans="1:8" customFormat="1">
      <c r="A1285" s="631"/>
      <c r="B1285" s="626"/>
      <c r="C1285" s="627"/>
      <c r="D1285" s="627"/>
      <c r="E1285" s="628"/>
      <c r="F1285" s="115"/>
      <c r="G1285" s="629"/>
      <c r="H1285" s="630"/>
    </row>
    <row r="1286" spans="1:8" customFormat="1">
      <c r="A1286" s="636"/>
      <c r="B1286" s="626"/>
      <c r="C1286" s="637"/>
      <c r="D1286" s="637"/>
      <c r="E1286" s="638"/>
      <c r="F1286" s="115"/>
      <c r="G1286" s="639"/>
      <c r="H1286" s="640"/>
    </row>
    <row r="1287" spans="1:8" customFormat="1" ht="13" thickBot="1">
      <c r="A1287" s="321"/>
      <c r="B1287" s="469"/>
      <c r="C1287" s="469"/>
      <c r="D1287" s="469"/>
      <c r="E1287" s="469"/>
      <c r="F1287" s="551"/>
      <c r="G1287" s="469"/>
      <c r="H1287" s="469"/>
    </row>
    <row r="1288" spans="1:8" customFormat="1" ht="13" thickTop="1">
      <c r="A1288" s="984" t="s">
        <v>510</v>
      </c>
      <c r="B1288" s="985"/>
      <c r="C1288" s="985"/>
      <c r="D1288" s="985"/>
      <c r="E1288" s="985"/>
      <c r="F1288" s="981" t="s">
        <v>520</v>
      </c>
      <c r="G1288" s="977" t="s">
        <v>502</v>
      </c>
      <c r="H1288" s="978"/>
    </row>
    <row r="1289" spans="1:8" customFormat="1" ht="25.5" customHeight="1">
      <c r="A1289" s="464" t="s">
        <v>503</v>
      </c>
      <c r="B1289" s="463" t="s">
        <v>504</v>
      </c>
      <c r="C1289" s="463" t="s">
        <v>505</v>
      </c>
      <c r="D1289" s="463" t="s">
        <v>506</v>
      </c>
      <c r="E1289" s="622" t="s">
        <v>507</v>
      </c>
      <c r="F1289" s="982"/>
      <c r="G1289" s="623" t="s">
        <v>508</v>
      </c>
      <c r="H1289" s="624" t="s">
        <v>509</v>
      </c>
    </row>
    <row r="1290" spans="1:8" customFormat="1">
      <c r="A1290" s="625"/>
      <c r="B1290" s="641"/>
      <c r="C1290" s="627"/>
      <c r="D1290" s="627"/>
      <c r="E1290" s="628"/>
      <c r="F1290" s="113"/>
      <c r="G1290" s="629"/>
      <c r="H1290" s="630"/>
    </row>
    <row r="1291" spans="1:8" customFormat="1">
      <c r="A1291" s="642"/>
      <c r="B1291" s="626"/>
      <c r="C1291" s="627"/>
      <c r="D1291" s="627"/>
      <c r="E1291" s="628"/>
      <c r="F1291" s="113"/>
      <c r="G1291" s="629"/>
      <c r="H1291" s="630"/>
    </row>
    <row r="1292" spans="1:8" customFormat="1">
      <c r="A1292" s="642"/>
      <c r="B1292" s="626"/>
      <c r="C1292" s="627"/>
      <c r="D1292" s="627"/>
      <c r="E1292" s="628"/>
      <c r="F1292" s="113"/>
      <c r="G1292" s="629"/>
      <c r="H1292" s="630"/>
    </row>
    <row r="1293" spans="1:8" customFormat="1">
      <c r="A1293" s="642"/>
      <c r="B1293" s="626"/>
      <c r="C1293" s="627"/>
      <c r="D1293" s="627"/>
      <c r="E1293" s="628"/>
      <c r="F1293" s="113"/>
      <c r="G1293" s="629"/>
      <c r="H1293" s="630"/>
    </row>
    <row r="1294" spans="1:8" customFormat="1">
      <c r="A1294" s="642"/>
      <c r="B1294" s="626"/>
      <c r="C1294" s="627"/>
      <c r="D1294" s="627"/>
      <c r="E1294" s="628"/>
      <c r="F1294" s="113"/>
      <c r="G1294" s="629"/>
      <c r="H1294" s="630"/>
    </row>
    <row r="1295" spans="1:8" customFormat="1">
      <c r="A1295" s="642"/>
      <c r="B1295" s="626"/>
      <c r="C1295" s="627"/>
      <c r="D1295" s="627"/>
      <c r="E1295" s="628"/>
      <c r="F1295" s="113"/>
      <c r="G1295" s="629"/>
      <c r="H1295" s="630"/>
    </row>
    <row r="1296" spans="1:8" customFormat="1">
      <c r="A1296" s="643"/>
      <c r="B1296" s="627"/>
      <c r="C1296" s="627"/>
      <c r="D1296" s="627"/>
      <c r="E1296" s="628"/>
      <c r="F1296" s="113"/>
      <c r="G1296" s="629"/>
      <c r="H1296" s="630"/>
    </row>
    <row r="1297" spans="1:8" customFormat="1">
      <c r="A1297" s="643"/>
      <c r="B1297" s="632"/>
      <c r="C1297" s="627"/>
      <c r="D1297" s="627"/>
      <c r="E1297" s="628"/>
      <c r="F1297" s="113"/>
      <c r="G1297" s="629"/>
      <c r="H1297" s="630"/>
    </row>
    <row r="1298" spans="1:8" customFormat="1">
      <c r="A1298" s="642"/>
      <c r="B1298" s="626"/>
      <c r="C1298" s="627"/>
      <c r="D1298" s="627"/>
      <c r="E1298" s="628"/>
      <c r="F1298" s="113"/>
      <c r="G1298" s="629"/>
      <c r="H1298" s="630"/>
    </row>
    <row r="1299" spans="1:8" customFormat="1">
      <c r="A1299" s="642"/>
      <c r="B1299" s="626"/>
      <c r="C1299" s="627"/>
      <c r="D1299" s="627"/>
      <c r="E1299" s="628"/>
      <c r="F1299" s="113"/>
      <c r="G1299" s="629"/>
      <c r="H1299" s="630"/>
    </row>
    <row r="1300" spans="1:8" customFormat="1">
      <c r="A1300" s="631"/>
      <c r="B1300" s="626"/>
      <c r="C1300" s="627"/>
      <c r="D1300" s="627"/>
      <c r="E1300" s="628"/>
      <c r="F1300" s="115"/>
      <c r="G1300" s="629"/>
      <c r="H1300" s="630"/>
    </row>
    <row r="1301" spans="1:8" customFormat="1">
      <c r="A1301" s="636"/>
      <c r="B1301" s="626"/>
      <c r="C1301" s="637"/>
      <c r="D1301" s="637"/>
      <c r="E1301" s="638"/>
      <c r="F1301" s="115"/>
      <c r="G1301" s="639"/>
      <c r="H1301" s="640"/>
    </row>
    <row r="1302" spans="1:8" customFormat="1" ht="13" thickBot="1">
      <c r="A1302" s="321"/>
      <c r="B1302" s="469"/>
      <c r="C1302" s="469"/>
      <c r="D1302" s="469"/>
      <c r="E1302" s="469"/>
      <c r="F1302" s="551">
        <f>SUM(F1290:F1301)</f>
        <v>0</v>
      </c>
      <c r="G1302" s="469"/>
      <c r="H1302" s="469"/>
    </row>
    <row r="1303" spans="1:8" customFormat="1" ht="13" thickTop="1">
      <c r="A1303" s="514"/>
      <c r="B1303" s="514"/>
      <c r="C1303" s="514"/>
      <c r="D1303" s="514"/>
      <c r="E1303" s="514"/>
      <c r="F1303" s="514"/>
      <c r="G1303" s="514"/>
      <c r="H1303" s="515"/>
    </row>
    <row r="1304" spans="1:8" customFormat="1" ht="15.5">
      <c r="A1304" s="987" t="s">
        <v>512</v>
      </c>
      <c r="B1304" s="987"/>
      <c r="C1304" s="987"/>
      <c r="D1304" s="987"/>
      <c r="E1304" s="987"/>
      <c r="F1304" s="987"/>
      <c r="G1304" s="987"/>
      <c r="H1304" s="987"/>
    </row>
    <row r="1305" spans="1:8" customFormat="1" ht="13">
      <c r="A1305" s="988" t="s">
        <v>513</v>
      </c>
      <c r="B1305" s="988"/>
      <c r="C1305" s="988"/>
      <c r="D1305" s="988"/>
      <c r="E1305" s="988"/>
      <c r="F1305" s="988"/>
      <c r="G1305" s="988"/>
      <c r="H1305" s="988"/>
    </row>
    <row r="1306" spans="1:8" customFormat="1" ht="13">
      <c r="A1306" s="988" t="s">
        <v>514</v>
      </c>
      <c r="B1306" s="988"/>
      <c r="C1306" s="988"/>
      <c r="D1306" s="988"/>
      <c r="E1306" s="988"/>
      <c r="F1306" s="988"/>
      <c r="G1306" s="988"/>
      <c r="H1306" s="988"/>
    </row>
    <row r="1307" spans="1:8" customFormat="1" ht="13">
      <c r="A1307" s="595"/>
      <c r="B1307" s="595"/>
      <c r="C1307" s="595"/>
      <c r="D1307" s="595"/>
      <c r="E1307" s="595"/>
      <c r="F1307" s="595"/>
      <c r="G1307" s="595"/>
      <c r="H1307" s="595"/>
    </row>
    <row r="1308" spans="1:8" customFormat="1" ht="13">
      <c r="A1308" s="595"/>
      <c r="B1308" s="595"/>
      <c r="C1308" s="595"/>
      <c r="D1308" s="595"/>
      <c r="E1308" s="595"/>
      <c r="F1308" s="595"/>
      <c r="G1308" s="595"/>
      <c r="H1308" s="595"/>
    </row>
    <row r="1309" spans="1:8" customFormat="1" ht="13">
      <c r="A1309" s="595"/>
      <c r="B1309" s="595"/>
      <c r="C1309" s="595"/>
      <c r="D1309" s="595"/>
      <c r="E1309" s="595"/>
      <c r="F1309" s="595"/>
      <c r="G1309" s="595"/>
      <c r="H1309" s="595"/>
    </row>
    <row r="1310" spans="1:8" customFormat="1" ht="13.5" customHeight="1">
      <c r="A1310" s="595"/>
      <c r="B1310" s="595"/>
      <c r="C1310" s="595"/>
      <c r="D1310" s="595"/>
      <c r="E1310" s="595"/>
      <c r="F1310" s="595"/>
      <c r="G1310" s="595"/>
      <c r="H1310" s="595"/>
    </row>
    <row r="1311" spans="1:8" customFormat="1" ht="13.5" customHeight="1">
      <c r="A1311" s="595" t="s">
        <v>515</v>
      </c>
      <c r="B1311" s="595"/>
      <c r="C1311" s="595"/>
      <c r="D1311" s="595"/>
      <c r="E1311" s="595"/>
      <c r="F1311" s="595"/>
      <c r="G1311" s="595"/>
      <c r="H1311" s="595"/>
    </row>
    <row r="1312" spans="1:8" customFormat="1" ht="13">
      <c r="A1312" s="595"/>
      <c r="B1312" s="595"/>
      <c r="C1312" s="595"/>
      <c r="D1312" s="595"/>
      <c r="E1312" s="595"/>
      <c r="F1312" s="595"/>
      <c r="G1312" s="986"/>
      <c r="H1312" s="986"/>
    </row>
    <row r="1313" spans="1:8" customFormat="1" ht="13">
      <c r="A1313" s="597" t="s">
        <v>516</v>
      </c>
      <c r="B1313" s="597"/>
      <c r="C1313" s="597"/>
      <c r="D1313" s="597"/>
      <c r="E1313" s="597"/>
      <c r="F1313" s="597"/>
      <c r="G1313" s="597"/>
      <c r="H1313" s="598" t="s">
        <v>249</v>
      </c>
    </row>
    <row r="1314" spans="1:8" customFormat="1" ht="13">
      <c r="A1314" s="693"/>
      <c r="B1314" s="693"/>
      <c r="C1314" s="693"/>
      <c r="D1314" s="693"/>
      <c r="E1314" s="693"/>
      <c r="F1314" s="693"/>
      <c r="G1314" s="693"/>
      <c r="H1314" s="693"/>
    </row>
    <row r="1315" spans="1:8" customFormat="1" ht="13">
      <c r="A1315" s="597" t="s">
        <v>517</v>
      </c>
      <c r="B1315" s="597"/>
      <c r="C1315" s="597"/>
      <c r="D1315" s="597"/>
      <c r="E1315" s="597"/>
      <c r="F1315" s="597"/>
      <c r="G1315" s="599"/>
      <c r="H1315" s="597"/>
    </row>
    <row r="1316" spans="1:8" customFormat="1" ht="13">
      <c r="A1316" s="596"/>
      <c r="B1316" s="596"/>
      <c r="C1316" s="596"/>
      <c r="D1316" s="596"/>
      <c r="E1316" s="596"/>
      <c r="F1316" s="596"/>
      <c r="G1316" s="596"/>
      <c r="H1316" s="596"/>
    </row>
    <row r="1317" spans="1:8" customFormat="1" ht="13">
      <c r="A1317" s="644" t="s">
        <v>518</v>
      </c>
      <c r="B1317" s="596"/>
      <c r="C1317" s="596"/>
      <c r="D1317" s="596"/>
      <c r="E1317" s="596"/>
      <c r="F1317" s="596"/>
      <c r="G1317" s="596"/>
      <c r="H1317" s="596"/>
    </row>
    <row r="1318" spans="1:8" customFormat="1" ht="13">
      <c r="A1318" s="596"/>
      <c r="B1318" s="596"/>
      <c r="C1318" s="596"/>
      <c r="D1318" s="596"/>
      <c r="E1318" s="596"/>
      <c r="F1318" s="596"/>
      <c r="G1318" s="596"/>
      <c r="H1318" s="596"/>
    </row>
    <row r="1319" spans="1:8" customFormat="1" ht="13">
      <c r="A1319" s="596"/>
      <c r="B1319" s="596"/>
      <c r="C1319" s="596"/>
      <c r="D1319" s="596"/>
      <c r="E1319" s="596"/>
      <c r="F1319" s="596"/>
      <c r="G1319" s="596"/>
      <c r="H1319" s="596"/>
    </row>
    <row r="1320" spans="1:8" customFormat="1" ht="13">
      <c r="A1320" s="597" t="s">
        <v>519</v>
      </c>
      <c r="B1320" s="597"/>
      <c r="C1320" s="597"/>
      <c r="D1320" s="597"/>
      <c r="E1320" s="597"/>
      <c r="F1320" s="597"/>
      <c r="G1320" s="597"/>
      <c r="H1320" s="598" t="s">
        <v>249</v>
      </c>
    </row>
    <row r="1321" spans="1:8" customFormat="1" ht="13">
      <c r="A1321" s="847" t="s">
        <v>77</v>
      </c>
      <c r="B1321" s="369"/>
      <c r="C1321" s="369"/>
      <c r="D1321" s="369"/>
      <c r="E1321" s="369"/>
      <c r="F1321" s="369"/>
      <c r="G1321" s="369"/>
      <c r="H1321" s="147"/>
    </row>
    <row r="1322" spans="1:8" customFormat="1" ht="13">
      <c r="A1322" s="121" t="s">
        <v>495</v>
      </c>
      <c r="B1322" s="148"/>
      <c r="C1322" s="148"/>
      <c r="D1322" s="148"/>
      <c r="E1322" s="148"/>
      <c r="F1322" s="148"/>
      <c r="G1322" s="148"/>
      <c r="H1322" s="147"/>
    </row>
    <row r="1323" spans="1:8" customFormat="1" ht="13">
      <c r="A1323" s="148"/>
      <c r="B1323" s="148"/>
      <c r="C1323" s="148"/>
      <c r="D1323" s="148"/>
      <c r="E1323" s="148"/>
      <c r="F1323" s="148"/>
      <c r="G1323" s="148"/>
      <c r="H1323" s="52"/>
    </row>
    <row r="1324" spans="1:8" customFormat="1" ht="13">
      <c r="A1324" s="132" t="s">
        <v>262</v>
      </c>
      <c r="B1324" s="827">
        <f>+'Sch II OE FINAL'!F1324</f>
        <v>0</v>
      </c>
      <c r="C1324" s="828" t="s">
        <v>264</v>
      </c>
      <c r="D1324" s="812">
        <f>+'Sch II OE FINAL'!F1325</f>
        <v>0</v>
      </c>
      <c r="E1324" s="466" t="s">
        <v>265</v>
      </c>
      <c r="F1324" s="974">
        <f>+'Sch II OE FINAL'!L1325</f>
        <v>0</v>
      </c>
      <c r="G1324" s="975"/>
      <c r="H1324" s="621"/>
    </row>
    <row r="1325" spans="1:8" customFormat="1" ht="13">
      <c r="A1325" s="132" t="s">
        <v>496</v>
      </c>
      <c r="B1325" s="809">
        <f>+'Sch II OE FINAL'!H1328</f>
        <v>0</v>
      </c>
      <c r="C1325" s="829" t="s">
        <v>497</v>
      </c>
      <c r="D1325" s="809">
        <f>+'Sch II OE FINAL'!H1329</f>
        <v>0</v>
      </c>
      <c r="E1325" s="465" t="s">
        <v>498</v>
      </c>
      <c r="F1325" s="976">
        <f>+'SUD Units &amp; Cost Center Data'!G1326</f>
        <v>0</v>
      </c>
      <c r="G1325" s="976"/>
      <c r="H1325" s="621"/>
    </row>
    <row r="1326" spans="1:8" customFormat="1" ht="13">
      <c r="A1326" s="620" t="s">
        <v>263</v>
      </c>
      <c r="B1326" s="810">
        <f>+'Sch II OE FINAL'!L1324</f>
        <v>0</v>
      </c>
      <c r="C1326" s="828" t="s">
        <v>499</v>
      </c>
      <c r="D1326" s="811">
        <f>+AAR!E1331</f>
        <v>0</v>
      </c>
      <c r="E1326" s="467" t="s">
        <v>335</v>
      </c>
      <c r="F1326" s="975">
        <f>+'SUD Units &amp; Cost Center Data'!K1326</f>
        <v>0</v>
      </c>
      <c r="G1326" s="975"/>
      <c r="H1326" s="621"/>
    </row>
    <row r="1327" spans="1:8" customFormat="1" ht="13">
      <c r="A1327" s="620"/>
      <c r="B1327" s="430"/>
      <c r="C1327" s="430"/>
      <c r="D1327" s="430"/>
      <c r="E1327" s="430"/>
      <c r="F1327" s="430"/>
      <c r="G1327" s="430"/>
      <c r="H1327" s="1"/>
    </row>
    <row r="1328" spans="1:8" customFormat="1" ht="3.75" customHeight="1" thickBot="1">
      <c r="A1328" s="132"/>
      <c r="B1328" s="983"/>
      <c r="C1328" s="983"/>
      <c r="D1328" s="983"/>
      <c r="E1328" s="983"/>
      <c r="F1328" s="983"/>
      <c r="G1328" s="983"/>
      <c r="H1328" s="983"/>
    </row>
    <row r="1329" spans="1:8" customFormat="1" ht="13" hidden="1" thickBot="1">
      <c r="A1329" s="1"/>
      <c r="B1329" s="983"/>
      <c r="C1329" s="983"/>
      <c r="D1329" s="983"/>
      <c r="E1329" s="983"/>
      <c r="F1329" s="983"/>
      <c r="G1329" s="983"/>
      <c r="H1329" s="983"/>
    </row>
    <row r="1330" spans="1:8" customFormat="1" ht="13.5" hidden="1" thickBot="1">
      <c r="A1330" s="468"/>
      <c r="B1330" s="1"/>
      <c r="C1330" s="1"/>
      <c r="D1330" s="1"/>
      <c r="E1330" s="1"/>
      <c r="F1330" s="1"/>
      <c r="G1330" s="1"/>
      <c r="H1330" s="1"/>
    </row>
    <row r="1331" spans="1:8" customFormat="1" ht="13" thickTop="1">
      <c r="A1331" s="984" t="s">
        <v>500</v>
      </c>
      <c r="B1331" s="985"/>
      <c r="C1331" s="985"/>
      <c r="D1331" s="985"/>
      <c r="E1331" s="985"/>
      <c r="F1331" s="981" t="s">
        <v>520</v>
      </c>
      <c r="G1331" s="977" t="s">
        <v>502</v>
      </c>
      <c r="H1331" s="978"/>
    </row>
    <row r="1332" spans="1:8" customFormat="1">
      <c r="A1332" s="464" t="s">
        <v>503</v>
      </c>
      <c r="B1332" s="463" t="s">
        <v>504</v>
      </c>
      <c r="C1332" s="463" t="s">
        <v>505</v>
      </c>
      <c r="D1332" s="463" t="s">
        <v>506</v>
      </c>
      <c r="E1332" s="622" t="s">
        <v>507</v>
      </c>
      <c r="F1332" s="982"/>
      <c r="G1332" s="623" t="s">
        <v>508</v>
      </c>
      <c r="H1332" s="624" t="s">
        <v>509</v>
      </c>
    </row>
    <row r="1333" spans="1:8" customFormat="1">
      <c r="A1333" s="625"/>
      <c r="B1333" s="626"/>
      <c r="C1333" s="627"/>
      <c r="D1333" s="627"/>
      <c r="E1333" s="628"/>
      <c r="F1333" s="113"/>
      <c r="G1333" s="629"/>
      <c r="H1333" s="630"/>
    </row>
    <row r="1334" spans="1:8" customFormat="1">
      <c r="A1334" s="631"/>
      <c r="B1334" s="626"/>
      <c r="C1334" s="627"/>
      <c r="D1334" s="627"/>
      <c r="E1334" s="628"/>
      <c r="F1334" s="115"/>
      <c r="G1334" s="629"/>
      <c r="H1334" s="630"/>
    </row>
    <row r="1335" spans="1:8" customFormat="1">
      <c r="A1335" s="631"/>
      <c r="B1335" s="626"/>
      <c r="C1335" s="627"/>
      <c r="D1335" s="627"/>
      <c r="E1335" s="628"/>
      <c r="F1335" s="115"/>
      <c r="G1335" s="629"/>
      <c r="H1335" s="630"/>
    </row>
    <row r="1336" spans="1:8" customFormat="1">
      <c r="A1336" s="631"/>
      <c r="B1336" s="626"/>
      <c r="C1336" s="627"/>
      <c r="D1336" s="627"/>
      <c r="E1336" s="628"/>
      <c r="F1336" s="115"/>
      <c r="G1336" s="629"/>
      <c r="H1336" s="630"/>
    </row>
    <row r="1337" spans="1:8" customFormat="1">
      <c r="A1337" s="631"/>
      <c r="B1337" s="626"/>
      <c r="C1337" s="627"/>
      <c r="D1337" s="627"/>
      <c r="E1337" s="628"/>
      <c r="F1337" s="115"/>
      <c r="G1337" s="629"/>
      <c r="H1337" s="630"/>
    </row>
    <row r="1338" spans="1:8" customFormat="1">
      <c r="A1338" s="631"/>
      <c r="B1338" s="626"/>
      <c r="C1338" s="632"/>
      <c r="D1338" s="632"/>
      <c r="E1338" s="633"/>
      <c r="F1338" s="115"/>
      <c r="G1338" s="634"/>
      <c r="H1338" s="635"/>
    </row>
    <row r="1339" spans="1:8" customFormat="1">
      <c r="A1339" s="631"/>
      <c r="B1339" s="626"/>
      <c r="C1339" s="632"/>
      <c r="D1339" s="632"/>
      <c r="E1339" s="633"/>
      <c r="F1339" s="115"/>
      <c r="G1339" s="634"/>
      <c r="H1339" s="635"/>
    </row>
    <row r="1340" spans="1:8" customFormat="1">
      <c r="A1340" s="631"/>
      <c r="B1340" s="626"/>
      <c r="C1340" s="627"/>
      <c r="D1340" s="627"/>
      <c r="E1340" s="628"/>
      <c r="F1340" s="115"/>
      <c r="G1340" s="629"/>
      <c r="H1340" s="630"/>
    </row>
    <row r="1341" spans="1:8" customFormat="1">
      <c r="A1341" s="636"/>
      <c r="B1341" s="626"/>
      <c r="C1341" s="637"/>
      <c r="D1341" s="637"/>
      <c r="E1341" s="638"/>
      <c r="F1341" s="115"/>
      <c r="G1341" s="639"/>
      <c r="H1341" s="640"/>
    </row>
    <row r="1342" spans="1:8" customFormat="1" ht="13" thickBot="1">
      <c r="A1342" s="321"/>
      <c r="B1342" s="469"/>
      <c r="C1342" s="469"/>
      <c r="D1342" s="469"/>
      <c r="E1342" s="469"/>
      <c r="F1342" s="551"/>
      <c r="G1342" s="469"/>
      <c r="H1342" s="469"/>
    </row>
    <row r="1343" spans="1:8" customFormat="1" ht="13" thickTop="1">
      <c r="A1343" s="984" t="s">
        <v>510</v>
      </c>
      <c r="B1343" s="985"/>
      <c r="C1343" s="985"/>
      <c r="D1343" s="985"/>
      <c r="E1343" s="985"/>
      <c r="F1343" s="981" t="s">
        <v>520</v>
      </c>
      <c r="G1343" s="977" t="s">
        <v>502</v>
      </c>
      <c r="H1343" s="978"/>
    </row>
    <row r="1344" spans="1:8" customFormat="1" ht="25.5" customHeight="1">
      <c r="A1344" s="464" t="s">
        <v>503</v>
      </c>
      <c r="B1344" s="463" t="s">
        <v>504</v>
      </c>
      <c r="C1344" s="463" t="s">
        <v>505</v>
      </c>
      <c r="D1344" s="463" t="s">
        <v>506</v>
      </c>
      <c r="E1344" s="622" t="s">
        <v>507</v>
      </c>
      <c r="F1344" s="982"/>
      <c r="G1344" s="623" t="s">
        <v>508</v>
      </c>
      <c r="H1344" s="624" t="s">
        <v>509</v>
      </c>
    </row>
    <row r="1345" spans="1:8" customFormat="1">
      <c r="A1345" s="625"/>
      <c r="B1345" s="641"/>
      <c r="C1345" s="627"/>
      <c r="D1345" s="627"/>
      <c r="E1345" s="628"/>
      <c r="F1345" s="113"/>
      <c r="G1345" s="629"/>
      <c r="H1345" s="630"/>
    </row>
    <row r="1346" spans="1:8" customFormat="1">
      <c r="A1346" s="642"/>
      <c r="B1346" s="626"/>
      <c r="C1346" s="627"/>
      <c r="D1346" s="627"/>
      <c r="E1346" s="628"/>
      <c r="F1346" s="113"/>
      <c r="G1346" s="629"/>
      <c r="H1346" s="630"/>
    </row>
    <row r="1347" spans="1:8" customFormat="1">
      <c r="A1347" s="642"/>
      <c r="B1347" s="626"/>
      <c r="C1347" s="627"/>
      <c r="D1347" s="627"/>
      <c r="E1347" s="628"/>
      <c r="F1347" s="113"/>
      <c r="G1347" s="629"/>
      <c r="H1347" s="630"/>
    </row>
    <row r="1348" spans="1:8" customFormat="1">
      <c r="A1348" s="642"/>
      <c r="B1348" s="626"/>
      <c r="C1348" s="627"/>
      <c r="D1348" s="627"/>
      <c r="E1348" s="628"/>
      <c r="F1348" s="113"/>
      <c r="G1348" s="629"/>
      <c r="H1348" s="630"/>
    </row>
    <row r="1349" spans="1:8" customFormat="1">
      <c r="A1349" s="642"/>
      <c r="B1349" s="626"/>
      <c r="C1349" s="627"/>
      <c r="D1349" s="627"/>
      <c r="E1349" s="628"/>
      <c r="F1349" s="113"/>
      <c r="G1349" s="629"/>
      <c r="H1349" s="630"/>
    </row>
    <row r="1350" spans="1:8" customFormat="1">
      <c r="A1350" s="642"/>
      <c r="B1350" s="626"/>
      <c r="C1350" s="627"/>
      <c r="D1350" s="627"/>
      <c r="E1350" s="628"/>
      <c r="F1350" s="113"/>
      <c r="G1350" s="629"/>
      <c r="H1350" s="630"/>
    </row>
    <row r="1351" spans="1:8" customFormat="1">
      <c r="A1351" s="643"/>
      <c r="B1351" s="627"/>
      <c r="C1351" s="627"/>
      <c r="D1351" s="627"/>
      <c r="E1351" s="628"/>
      <c r="F1351" s="113"/>
      <c r="G1351" s="629"/>
      <c r="H1351" s="630"/>
    </row>
    <row r="1352" spans="1:8" customFormat="1">
      <c r="A1352" s="643"/>
      <c r="B1352" s="632"/>
      <c r="C1352" s="627"/>
      <c r="D1352" s="627"/>
      <c r="E1352" s="628"/>
      <c r="F1352" s="113"/>
      <c r="G1352" s="629"/>
      <c r="H1352" s="630"/>
    </row>
    <row r="1353" spans="1:8" customFormat="1">
      <c r="A1353" s="642"/>
      <c r="B1353" s="626"/>
      <c r="C1353" s="627"/>
      <c r="D1353" s="627"/>
      <c r="E1353" s="628"/>
      <c r="F1353" s="113"/>
      <c r="G1353" s="629"/>
      <c r="H1353" s="630"/>
    </row>
    <row r="1354" spans="1:8" customFormat="1">
      <c r="A1354" s="642"/>
      <c r="B1354" s="626"/>
      <c r="C1354" s="627"/>
      <c r="D1354" s="627"/>
      <c r="E1354" s="628"/>
      <c r="F1354" s="113"/>
      <c r="G1354" s="629"/>
      <c r="H1354" s="630"/>
    </row>
    <row r="1355" spans="1:8" customFormat="1">
      <c r="A1355" s="631"/>
      <c r="B1355" s="626"/>
      <c r="C1355" s="627"/>
      <c r="D1355" s="627"/>
      <c r="E1355" s="628"/>
      <c r="F1355" s="115"/>
      <c r="G1355" s="629"/>
      <c r="H1355" s="630"/>
    </row>
    <row r="1356" spans="1:8" customFormat="1">
      <c r="A1356" s="636"/>
      <c r="B1356" s="626"/>
      <c r="C1356" s="637"/>
      <c r="D1356" s="637"/>
      <c r="E1356" s="638"/>
      <c r="F1356" s="115"/>
      <c r="G1356" s="639"/>
      <c r="H1356" s="640"/>
    </row>
    <row r="1357" spans="1:8" customFormat="1" ht="13" thickBot="1">
      <c r="A1357" s="321"/>
      <c r="B1357" s="469"/>
      <c r="C1357" s="469"/>
      <c r="D1357" s="469"/>
      <c r="E1357" s="469"/>
      <c r="F1357" s="551">
        <f>SUM(F1345:F1356)</f>
        <v>0</v>
      </c>
      <c r="G1357" s="469"/>
      <c r="H1357" s="469"/>
    </row>
    <row r="1358" spans="1:8" customFormat="1" ht="13" thickTop="1">
      <c r="A1358" s="514"/>
      <c r="B1358" s="514"/>
      <c r="C1358" s="514"/>
      <c r="D1358" s="514"/>
      <c r="E1358" s="514"/>
      <c r="F1358" s="514"/>
      <c r="G1358" s="514"/>
      <c r="H1358" s="515"/>
    </row>
    <row r="1359" spans="1:8" customFormat="1" ht="15.5">
      <c r="A1359" s="987" t="s">
        <v>512</v>
      </c>
      <c r="B1359" s="987"/>
      <c r="C1359" s="987"/>
      <c r="D1359" s="987"/>
      <c r="E1359" s="987"/>
      <c r="F1359" s="987"/>
      <c r="G1359" s="987"/>
      <c r="H1359" s="987"/>
    </row>
    <row r="1360" spans="1:8" customFormat="1" ht="13">
      <c r="A1360" s="988" t="s">
        <v>513</v>
      </c>
      <c r="B1360" s="988"/>
      <c r="C1360" s="988"/>
      <c r="D1360" s="988"/>
      <c r="E1360" s="988"/>
      <c r="F1360" s="988"/>
      <c r="G1360" s="988"/>
      <c r="H1360" s="988"/>
    </row>
    <row r="1361" spans="1:8" customFormat="1" ht="13">
      <c r="A1361" s="988" t="s">
        <v>514</v>
      </c>
      <c r="B1361" s="988"/>
      <c r="C1361" s="988"/>
      <c r="D1361" s="988"/>
      <c r="E1361" s="988"/>
      <c r="F1361" s="988"/>
      <c r="G1361" s="988"/>
      <c r="H1361" s="988"/>
    </row>
    <row r="1362" spans="1:8" customFormat="1" ht="13">
      <c r="A1362" s="595"/>
      <c r="B1362" s="595"/>
      <c r="C1362" s="595"/>
      <c r="D1362" s="595"/>
      <c r="E1362" s="595"/>
      <c r="F1362" s="595"/>
      <c r="G1362" s="595"/>
      <c r="H1362" s="595"/>
    </row>
    <row r="1363" spans="1:8" customFormat="1" ht="13">
      <c r="A1363" s="595"/>
      <c r="B1363" s="595"/>
      <c r="C1363" s="595"/>
      <c r="D1363" s="595"/>
      <c r="E1363" s="595"/>
      <c r="F1363" s="595"/>
      <c r="G1363" s="595"/>
      <c r="H1363" s="595"/>
    </row>
    <row r="1364" spans="1:8" customFormat="1" ht="13">
      <c r="A1364" s="595"/>
      <c r="B1364" s="595"/>
      <c r="C1364" s="595"/>
      <c r="D1364" s="595"/>
      <c r="E1364" s="595"/>
      <c r="F1364" s="595"/>
      <c r="G1364" s="595"/>
      <c r="H1364" s="595"/>
    </row>
    <row r="1365" spans="1:8" customFormat="1" ht="13.5" customHeight="1">
      <c r="A1365" s="595"/>
      <c r="B1365" s="595"/>
      <c r="C1365" s="595"/>
      <c r="D1365" s="595"/>
      <c r="E1365" s="595"/>
      <c r="F1365" s="595"/>
      <c r="G1365" s="595"/>
      <c r="H1365" s="595"/>
    </row>
    <row r="1366" spans="1:8" customFormat="1" ht="13.5" customHeight="1">
      <c r="A1366" s="595" t="s">
        <v>515</v>
      </c>
      <c r="B1366" s="595"/>
      <c r="C1366" s="595"/>
      <c r="D1366" s="595"/>
      <c r="E1366" s="595"/>
      <c r="F1366" s="595"/>
      <c r="G1366" s="595"/>
      <c r="H1366" s="595"/>
    </row>
    <row r="1367" spans="1:8" customFormat="1" ht="13">
      <c r="A1367" s="595"/>
      <c r="B1367" s="595"/>
      <c r="C1367" s="595"/>
      <c r="D1367" s="595"/>
      <c r="E1367" s="595"/>
      <c r="F1367" s="595"/>
      <c r="G1367" s="986"/>
      <c r="H1367" s="986"/>
    </row>
    <row r="1368" spans="1:8" customFormat="1" ht="13">
      <c r="A1368" s="597" t="s">
        <v>516</v>
      </c>
      <c r="B1368" s="597"/>
      <c r="C1368" s="597"/>
      <c r="D1368" s="597"/>
      <c r="E1368" s="597"/>
      <c r="F1368" s="597"/>
      <c r="G1368" s="597"/>
      <c r="H1368" s="598" t="s">
        <v>249</v>
      </c>
    </row>
    <row r="1369" spans="1:8" customFormat="1" ht="13">
      <c r="A1369" s="693"/>
      <c r="B1369" s="693"/>
      <c r="C1369" s="693"/>
      <c r="D1369" s="693"/>
      <c r="E1369" s="693"/>
      <c r="F1369" s="693"/>
      <c r="G1369" s="693"/>
      <c r="H1369" s="693"/>
    </row>
    <row r="1370" spans="1:8" customFormat="1" ht="13">
      <c r="A1370" s="597" t="s">
        <v>517</v>
      </c>
      <c r="B1370" s="597"/>
      <c r="C1370" s="597"/>
      <c r="D1370" s="597"/>
      <c r="E1370" s="597"/>
      <c r="F1370" s="597"/>
      <c r="G1370" s="599"/>
      <c r="H1370" s="597"/>
    </row>
    <row r="1371" spans="1:8" customFormat="1" ht="13">
      <c r="A1371" s="596"/>
      <c r="B1371" s="596"/>
      <c r="C1371" s="596"/>
      <c r="D1371" s="596"/>
      <c r="E1371" s="596"/>
      <c r="F1371" s="596"/>
      <c r="G1371" s="596"/>
      <c r="H1371" s="596"/>
    </row>
    <row r="1372" spans="1:8" customFormat="1" ht="13">
      <c r="A1372" s="644" t="s">
        <v>518</v>
      </c>
      <c r="B1372" s="596"/>
      <c r="C1372" s="596"/>
      <c r="D1372" s="596"/>
      <c r="E1372" s="596"/>
      <c r="F1372" s="596"/>
      <c r="G1372" s="596"/>
      <c r="H1372" s="596"/>
    </row>
    <row r="1373" spans="1:8" customFormat="1" ht="13">
      <c r="A1373" s="596"/>
      <c r="B1373" s="596"/>
      <c r="C1373" s="596"/>
      <c r="D1373" s="596"/>
      <c r="E1373" s="596"/>
      <c r="F1373" s="596"/>
      <c r="G1373" s="596"/>
      <c r="H1373" s="596"/>
    </row>
    <row r="1374" spans="1:8" customFormat="1" ht="13">
      <c r="A1374" s="596"/>
      <c r="B1374" s="596"/>
      <c r="C1374" s="596"/>
      <c r="D1374" s="596"/>
      <c r="E1374" s="596"/>
      <c r="F1374" s="596"/>
      <c r="G1374" s="596"/>
      <c r="H1374" s="596"/>
    </row>
    <row r="1375" spans="1:8" customFormat="1" ht="13">
      <c r="A1375" s="597" t="s">
        <v>519</v>
      </c>
      <c r="B1375" s="597"/>
      <c r="C1375" s="597"/>
      <c r="D1375" s="597"/>
      <c r="E1375" s="597"/>
      <c r="F1375" s="597"/>
      <c r="G1375" s="597"/>
      <c r="H1375" s="598" t="s">
        <v>249</v>
      </c>
    </row>
    <row r="1376" spans="1:8" customFormat="1" ht="13">
      <c r="A1376" s="847" t="s">
        <v>77</v>
      </c>
      <c r="B1376" s="369"/>
      <c r="C1376" s="369"/>
      <c r="D1376" s="369"/>
      <c r="E1376" s="369"/>
      <c r="F1376" s="369"/>
      <c r="G1376" s="369"/>
      <c r="H1376" s="147"/>
    </row>
    <row r="1377" spans="1:8" customFormat="1" ht="13">
      <c r="A1377" s="121" t="s">
        <v>495</v>
      </c>
      <c r="B1377" s="148"/>
      <c r="C1377" s="148"/>
      <c r="D1377" s="148"/>
      <c r="E1377" s="148"/>
      <c r="F1377" s="148"/>
      <c r="G1377" s="148"/>
      <c r="H1377" s="147"/>
    </row>
    <row r="1378" spans="1:8" customFormat="1" ht="13">
      <c r="A1378" s="148"/>
      <c r="B1378" s="148"/>
      <c r="C1378" s="148"/>
      <c r="D1378" s="148"/>
      <c r="E1378" s="148"/>
      <c r="F1378" s="148"/>
      <c r="G1378" s="148"/>
      <c r="H1378" s="52"/>
    </row>
    <row r="1379" spans="1:8" customFormat="1" ht="13">
      <c r="A1379" s="132" t="s">
        <v>262</v>
      </c>
      <c r="B1379" s="827">
        <f>+'Sch II OE FINAL'!F1379</f>
        <v>0</v>
      </c>
      <c r="C1379" s="828" t="s">
        <v>264</v>
      </c>
      <c r="D1379" s="812">
        <f>+'Sch II OE FINAL'!F1380</f>
        <v>0</v>
      </c>
      <c r="E1379" s="466" t="s">
        <v>265</v>
      </c>
      <c r="F1379" s="974">
        <f>+'Sch II OE FINAL'!L1380</f>
        <v>0</v>
      </c>
      <c r="G1379" s="975"/>
      <c r="H1379" s="621"/>
    </row>
    <row r="1380" spans="1:8" customFormat="1" ht="13">
      <c r="A1380" s="132" t="s">
        <v>496</v>
      </c>
      <c r="B1380" s="809">
        <f>+'Sch II OE FINAL'!H1383</f>
        <v>0</v>
      </c>
      <c r="C1380" s="829" t="s">
        <v>497</v>
      </c>
      <c r="D1380" s="809">
        <f>+'Sch II OE FINAL'!H1384</f>
        <v>0</v>
      </c>
      <c r="E1380" s="465" t="s">
        <v>498</v>
      </c>
      <c r="F1380" s="976">
        <f>+'SUD Units &amp; Cost Center Data'!G1381</f>
        <v>0</v>
      </c>
      <c r="G1380" s="976"/>
      <c r="H1380" s="621"/>
    </row>
    <row r="1381" spans="1:8" customFormat="1" ht="13">
      <c r="A1381" s="620" t="s">
        <v>263</v>
      </c>
      <c r="B1381" s="810">
        <f>+'Sch II OE FINAL'!L1379</f>
        <v>0</v>
      </c>
      <c r="C1381" s="828" t="s">
        <v>499</v>
      </c>
      <c r="D1381" s="811">
        <f>+AAR!E1386</f>
        <v>0</v>
      </c>
      <c r="E1381" s="467" t="s">
        <v>335</v>
      </c>
      <c r="F1381" s="975">
        <f>+'SUD Units &amp; Cost Center Data'!K1381</f>
        <v>0</v>
      </c>
      <c r="G1381" s="975"/>
      <c r="H1381" s="621"/>
    </row>
    <row r="1382" spans="1:8" customFormat="1" ht="13">
      <c r="A1382" s="620"/>
      <c r="B1382" s="430"/>
      <c r="C1382" s="430"/>
      <c r="D1382" s="430"/>
      <c r="E1382" s="430"/>
      <c r="F1382" s="430"/>
      <c r="G1382" s="430"/>
      <c r="H1382" s="1"/>
    </row>
    <row r="1383" spans="1:8" customFormat="1" ht="3.75" customHeight="1" thickBot="1">
      <c r="A1383" s="132"/>
      <c r="B1383" s="983"/>
      <c r="C1383" s="983"/>
      <c r="D1383" s="983"/>
      <c r="E1383" s="983"/>
      <c r="F1383" s="983"/>
      <c r="G1383" s="983"/>
      <c r="H1383" s="983"/>
    </row>
    <row r="1384" spans="1:8" customFormat="1" ht="13" hidden="1" thickBot="1">
      <c r="A1384" s="1"/>
      <c r="B1384" s="983"/>
      <c r="C1384" s="983"/>
      <c r="D1384" s="983"/>
      <c r="E1384" s="983"/>
      <c r="F1384" s="983"/>
      <c r="G1384" s="983"/>
      <c r="H1384" s="983"/>
    </row>
    <row r="1385" spans="1:8" customFormat="1" ht="13.5" hidden="1" thickBot="1">
      <c r="A1385" s="468"/>
      <c r="B1385" s="1"/>
      <c r="C1385" s="1"/>
      <c r="D1385" s="1"/>
      <c r="E1385" s="1"/>
      <c r="F1385" s="1"/>
      <c r="G1385" s="1"/>
      <c r="H1385" s="1"/>
    </row>
    <row r="1386" spans="1:8" customFormat="1" ht="13" thickTop="1">
      <c r="A1386" s="984" t="s">
        <v>500</v>
      </c>
      <c r="B1386" s="985"/>
      <c r="C1386" s="985"/>
      <c r="D1386" s="985"/>
      <c r="E1386" s="985"/>
      <c r="F1386" s="981" t="s">
        <v>520</v>
      </c>
      <c r="G1386" s="977" t="s">
        <v>502</v>
      </c>
      <c r="H1386" s="978"/>
    </row>
    <row r="1387" spans="1:8" customFormat="1">
      <c r="A1387" s="464" t="s">
        <v>503</v>
      </c>
      <c r="B1387" s="463" t="s">
        <v>504</v>
      </c>
      <c r="C1387" s="463" t="s">
        <v>505</v>
      </c>
      <c r="D1387" s="463" t="s">
        <v>506</v>
      </c>
      <c r="E1387" s="622" t="s">
        <v>507</v>
      </c>
      <c r="F1387" s="982"/>
      <c r="G1387" s="623" t="s">
        <v>508</v>
      </c>
      <c r="H1387" s="624" t="s">
        <v>509</v>
      </c>
    </row>
    <row r="1388" spans="1:8" customFormat="1">
      <c r="A1388" s="625"/>
      <c r="B1388" s="626"/>
      <c r="C1388" s="627"/>
      <c r="D1388" s="627"/>
      <c r="E1388" s="628"/>
      <c r="F1388" s="113"/>
      <c r="G1388" s="629"/>
      <c r="H1388" s="630"/>
    </row>
    <row r="1389" spans="1:8" customFormat="1">
      <c r="A1389" s="631"/>
      <c r="B1389" s="626"/>
      <c r="C1389" s="627"/>
      <c r="D1389" s="627"/>
      <c r="E1389" s="628"/>
      <c r="F1389" s="115"/>
      <c r="G1389" s="629"/>
      <c r="H1389" s="630"/>
    </row>
    <row r="1390" spans="1:8" customFormat="1">
      <c r="A1390" s="631"/>
      <c r="B1390" s="626"/>
      <c r="C1390" s="627"/>
      <c r="D1390" s="627"/>
      <c r="E1390" s="628"/>
      <c r="F1390" s="115"/>
      <c r="G1390" s="629"/>
      <c r="H1390" s="630"/>
    </row>
    <row r="1391" spans="1:8" customFormat="1">
      <c r="A1391" s="631"/>
      <c r="B1391" s="626"/>
      <c r="C1391" s="627"/>
      <c r="D1391" s="627"/>
      <c r="E1391" s="628"/>
      <c r="F1391" s="115"/>
      <c r="G1391" s="629"/>
      <c r="H1391" s="630"/>
    </row>
    <row r="1392" spans="1:8" customFormat="1">
      <c r="A1392" s="631"/>
      <c r="B1392" s="626"/>
      <c r="C1392" s="627"/>
      <c r="D1392" s="627"/>
      <c r="E1392" s="628"/>
      <c r="F1392" s="115"/>
      <c r="G1392" s="629"/>
      <c r="H1392" s="630"/>
    </row>
    <row r="1393" spans="1:8" customFormat="1">
      <c r="A1393" s="631"/>
      <c r="B1393" s="626"/>
      <c r="C1393" s="632"/>
      <c r="D1393" s="632"/>
      <c r="E1393" s="633"/>
      <c r="F1393" s="115"/>
      <c r="G1393" s="634"/>
      <c r="H1393" s="635"/>
    </row>
    <row r="1394" spans="1:8" customFormat="1">
      <c r="A1394" s="631"/>
      <c r="B1394" s="626"/>
      <c r="C1394" s="632"/>
      <c r="D1394" s="632"/>
      <c r="E1394" s="633"/>
      <c r="F1394" s="115"/>
      <c r="G1394" s="634"/>
      <c r="H1394" s="635"/>
    </row>
    <row r="1395" spans="1:8" customFormat="1">
      <c r="A1395" s="631"/>
      <c r="B1395" s="626"/>
      <c r="C1395" s="627"/>
      <c r="D1395" s="627"/>
      <c r="E1395" s="628"/>
      <c r="F1395" s="115"/>
      <c r="G1395" s="629"/>
      <c r="H1395" s="630"/>
    </row>
    <row r="1396" spans="1:8" customFormat="1">
      <c r="A1396" s="636"/>
      <c r="B1396" s="626"/>
      <c r="C1396" s="637"/>
      <c r="D1396" s="637"/>
      <c r="E1396" s="638"/>
      <c r="F1396" s="115"/>
      <c r="G1396" s="639"/>
      <c r="H1396" s="640"/>
    </row>
    <row r="1397" spans="1:8" customFormat="1" ht="13" thickBot="1">
      <c r="A1397" s="321"/>
      <c r="B1397" s="469"/>
      <c r="C1397" s="469"/>
      <c r="D1397" s="469"/>
      <c r="E1397" s="469"/>
      <c r="F1397" s="551"/>
      <c r="G1397" s="469"/>
      <c r="H1397" s="469"/>
    </row>
    <row r="1398" spans="1:8" customFormat="1" ht="13" thickTop="1">
      <c r="A1398" s="984" t="s">
        <v>510</v>
      </c>
      <c r="B1398" s="985"/>
      <c r="C1398" s="985"/>
      <c r="D1398" s="985"/>
      <c r="E1398" s="985"/>
      <c r="F1398" s="981" t="s">
        <v>520</v>
      </c>
      <c r="G1398" s="977" t="s">
        <v>502</v>
      </c>
      <c r="H1398" s="978"/>
    </row>
    <row r="1399" spans="1:8" customFormat="1" ht="25.5" customHeight="1">
      <c r="A1399" s="464" t="s">
        <v>503</v>
      </c>
      <c r="B1399" s="463" t="s">
        <v>504</v>
      </c>
      <c r="C1399" s="463" t="s">
        <v>505</v>
      </c>
      <c r="D1399" s="463" t="s">
        <v>506</v>
      </c>
      <c r="E1399" s="622" t="s">
        <v>507</v>
      </c>
      <c r="F1399" s="982"/>
      <c r="G1399" s="623" t="s">
        <v>508</v>
      </c>
      <c r="H1399" s="624" t="s">
        <v>509</v>
      </c>
    </row>
    <row r="1400" spans="1:8" customFormat="1">
      <c r="A1400" s="625"/>
      <c r="B1400" s="641"/>
      <c r="C1400" s="627"/>
      <c r="D1400" s="627"/>
      <c r="E1400" s="628"/>
      <c r="F1400" s="113"/>
      <c r="G1400" s="629"/>
      <c r="H1400" s="630"/>
    </row>
    <row r="1401" spans="1:8" customFormat="1">
      <c r="A1401" s="642"/>
      <c r="B1401" s="626"/>
      <c r="C1401" s="627"/>
      <c r="D1401" s="627"/>
      <c r="E1401" s="628"/>
      <c r="F1401" s="113"/>
      <c r="G1401" s="629"/>
      <c r="H1401" s="630"/>
    </row>
    <row r="1402" spans="1:8" customFormat="1">
      <c r="A1402" s="642"/>
      <c r="B1402" s="626"/>
      <c r="C1402" s="627"/>
      <c r="D1402" s="627"/>
      <c r="E1402" s="628"/>
      <c r="F1402" s="113"/>
      <c r="G1402" s="629"/>
      <c r="H1402" s="630"/>
    </row>
    <row r="1403" spans="1:8" customFormat="1">
      <c r="A1403" s="642"/>
      <c r="B1403" s="626"/>
      <c r="C1403" s="627"/>
      <c r="D1403" s="627"/>
      <c r="E1403" s="628"/>
      <c r="F1403" s="113"/>
      <c r="G1403" s="629"/>
      <c r="H1403" s="630"/>
    </row>
    <row r="1404" spans="1:8" customFormat="1">
      <c r="A1404" s="642"/>
      <c r="B1404" s="626"/>
      <c r="C1404" s="627"/>
      <c r="D1404" s="627"/>
      <c r="E1404" s="628"/>
      <c r="F1404" s="113"/>
      <c r="G1404" s="629"/>
      <c r="H1404" s="630"/>
    </row>
    <row r="1405" spans="1:8" customFormat="1">
      <c r="A1405" s="642"/>
      <c r="B1405" s="626"/>
      <c r="C1405" s="627"/>
      <c r="D1405" s="627"/>
      <c r="E1405" s="628"/>
      <c r="F1405" s="113"/>
      <c r="G1405" s="629"/>
      <c r="H1405" s="630"/>
    </row>
    <row r="1406" spans="1:8" customFormat="1">
      <c r="A1406" s="643"/>
      <c r="B1406" s="627"/>
      <c r="C1406" s="627"/>
      <c r="D1406" s="627"/>
      <c r="E1406" s="628"/>
      <c r="F1406" s="113"/>
      <c r="G1406" s="629"/>
      <c r="H1406" s="630"/>
    </row>
    <row r="1407" spans="1:8" customFormat="1">
      <c r="A1407" s="643"/>
      <c r="B1407" s="632"/>
      <c r="C1407" s="627"/>
      <c r="D1407" s="627"/>
      <c r="E1407" s="628"/>
      <c r="F1407" s="113"/>
      <c r="G1407" s="629"/>
      <c r="H1407" s="630"/>
    </row>
    <row r="1408" spans="1:8" customFormat="1">
      <c r="A1408" s="642"/>
      <c r="B1408" s="626"/>
      <c r="C1408" s="627"/>
      <c r="D1408" s="627"/>
      <c r="E1408" s="628"/>
      <c r="F1408" s="113"/>
      <c r="G1408" s="629"/>
      <c r="H1408" s="630"/>
    </row>
    <row r="1409" spans="1:8" customFormat="1">
      <c r="A1409" s="642"/>
      <c r="B1409" s="626"/>
      <c r="C1409" s="627"/>
      <c r="D1409" s="627"/>
      <c r="E1409" s="628"/>
      <c r="F1409" s="113"/>
      <c r="G1409" s="629"/>
      <c r="H1409" s="630"/>
    </row>
    <row r="1410" spans="1:8" customFormat="1">
      <c r="A1410" s="631"/>
      <c r="B1410" s="626"/>
      <c r="C1410" s="627"/>
      <c r="D1410" s="627"/>
      <c r="E1410" s="628"/>
      <c r="F1410" s="115"/>
      <c r="G1410" s="629"/>
      <c r="H1410" s="630"/>
    </row>
    <row r="1411" spans="1:8" customFormat="1">
      <c r="A1411" s="636"/>
      <c r="B1411" s="626"/>
      <c r="C1411" s="637"/>
      <c r="D1411" s="637"/>
      <c r="E1411" s="638"/>
      <c r="F1411" s="115"/>
      <c r="G1411" s="639"/>
      <c r="H1411" s="640"/>
    </row>
    <row r="1412" spans="1:8" customFormat="1" ht="13" thickBot="1">
      <c r="A1412" s="321"/>
      <c r="B1412" s="469"/>
      <c r="C1412" s="469"/>
      <c r="D1412" s="469"/>
      <c r="E1412" s="469"/>
      <c r="F1412" s="551">
        <f>SUM(F1400:F1411)</f>
        <v>0</v>
      </c>
      <c r="G1412" s="469"/>
      <c r="H1412" s="469"/>
    </row>
    <row r="1413" spans="1:8" customFormat="1" ht="13" thickTop="1">
      <c r="A1413" s="514"/>
      <c r="B1413" s="514"/>
      <c r="C1413" s="514"/>
      <c r="D1413" s="514"/>
      <c r="E1413" s="514"/>
      <c r="F1413" s="514"/>
      <c r="G1413" s="514"/>
      <c r="H1413" s="515"/>
    </row>
    <row r="1414" spans="1:8" customFormat="1" ht="15.5">
      <c r="A1414" s="987" t="s">
        <v>512</v>
      </c>
      <c r="B1414" s="987"/>
      <c r="C1414" s="987"/>
      <c r="D1414" s="987"/>
      <c r="E1414" s="987"/>
      <c r="F1414" s="987"/>
      <c r="G1414" s="987"/>
      <c r="H1414" s="987"/>
    </row>
    <row r="1415" spans="1:8" customFormat="1" ht="13">
      <c r="A1415" s="988" t="s">
        <v>513</v>
      </c>
      <c r="B1415" s="988"/>
      <c r="C1415" s="988"/>
      <c r="D1415" s="988"/>
      <c r="E1415" s="988"/>
      <c r="F1415" s="988"/>
      <c r="G1415" s="988"/>
      <c r="H1415" s="988"/>
    </row>
    <row r="1416" spans="1:8" customFormat="1" ht="13">
      <c r="A1416" s="988" t="s">
        <v>514</v>
      </c>
      <c r="B1416" s="988"/>
      <c r="C1416" s="988"/>
      <c r="D1416" s="988"/>
      <c r="E1416" s="988"/>
      <c r="F1416" s="988"/>
      <c r="G1416" s="988"/>
      <c r="H1416" s="988"/>
    </row>
    <row r="1417" spans="1:8" customFormat="1" ht="13">
      <c r="A1417" s="595"/>
      <c r="B1417" s="595"/>
      <c r="C1417" s="595"/>
      <c r="D1417" s="595"/>
      <c r="E1417" s="595"/>
      <c r="F1417" s="595"/>
      <c r="G1417" s="595"/>
      <c r="H1417" s="595"/>
    </row>
    <row r="1418" spans="1:8" customFormat="1" ht="13">
      <c r="A1418" s="595"/>
      <c r="B1418" s="595"/>
      <c r="C1418" s="595"/>
      <c r="D1418" s="595"/>
      <c r="E1418" s="595"/>
      <c r="F1418" s="595"/>
      <c r="G1418" s="595"/>
      <c r="H1418" s="595"/>
    </row>
    <row r="1419" spans="1:8" customFormat="1" ht="13">
      <c r="A1419" s="595"/>
      <c r="B1419" s="595"/>
      <c r="C1419" s="595"/>
      <c r="D1419" s="595"/>
      <c r="E1419" s="595"/>
      <c r="F1419" s="595"/>
      <c r="G1419" s="595"/>
      <c r="H1419" s="595"/>
    </row>
    <row r="1420" spans="1:8" customFormat="1" ht="13.5" customHeight="1">
      <c r="A1420" s="595"/>
      <c r="B1420" s="595"/>
      <c r="C1420" s="595"/>
      <c r="D1420" s="595"/>
      <c r="E1420" s="595"/>
      <c r="F1420" s="595"/>
      <c r="G1420" s="595"/>
      <c r="H1420" s="595"/>
    </row>
    <row r="1421" spans="1:8" customFormat="1" ht="13.5" customHeight="1">
      <c r="A1421" s="595" t="s">
        <v>515</v>
      </c>
      <c r="B1421" s="595"/>
      <c r="C1421" s="595"/>
      <c r="D1421" s="595"/>
      <c r="E1421" s="595"/>
      <c r="F1421" s="595"/>
      <c r="G1421" s="595"/>
      <c r="H1421" s="595"/>
    </row>
    <row r="1422" spans="1:8" customFormat="1" ht="13">
      <c r="A1422" s="595"/>
      <c r="B1422" s="595"/>
      <c r="C1422" s="595"/>
      <c r="D1422" s="595"/>
      <c r="E1422" s="595"/>
      <c r="F1422" s="595"/>
      <c r="G1422" s="986"/>
      <c r="H1422" s="986"/>
    </row>
    <row r="1423" spans="1:8" customFormat="1" ht="13">
      <c r="A1423" s="597" t="s">
        <v>516</v>
      </c>
      <c r="B1423" s="597"/>
      <c r="C1423" s="597"/>
      <c r="D1423" s="597"/>
      <c r="E1423" s="597"/>
      <c r="F1423" s="597"/>
      <c r="G1423" s="597"/>
      <c r="H1423" s="598" t="s">
        <v>249</v>
      </c>
    </row>
    <row r="1424" spans="1:8" customFormat="1" ht="13">
      <c r="A1424" s="693"/>
      <c r="B1424" s="693"/>
      <c r="C1424" s="693"/>
      <c r="D1424" s="693"/>
      <c r="E1424" s="693"/>
      <c r="F1424" s="693"/>
      <c r="G1424" s="693"/>
      <c r="H1424" s="693"/>
    </row>
    <row r="1425" spans="1:8" customFormat="1" ht="13">
      <c r="A1425" s="597" t="s">
        <v>517</v>
      </c>
      <c r="B1425" s="597"/>
      <c r="C1425" s="597"/>
      <c r="D1425" s="597"/>
      <c r="E1425" s="597"/>
      <c r="F1425" s="597"/>
      <c r="G1425" s="599"/>
      <c r="H1425" s="597"/>
    </row>
    <row r="1426" spans="1:8" customFormat="1" ht="13">
      <c r="A1426" s="596"/>
      <c r="B1426" s="596"/>
      <c r="C1426" s="596"/>
      <c r="D1426" s="596"/>
      <c r="E1426" s="596"/>
      <c r="F1426" s="596"/>
      <c r="G1426" s="596"/>
      <c r="H1426" s="596"/>
    </row>
    <row r="1427" spans="1:8" customFormat="1" ht="13">
      <c r="A1427" s="644" t="s">
        <v>518</v>
      </c>
      <c r="B1427" s="596"/>
      <c r="C1427" s="596"/>
      <c r="D1427" s="596"/>
      <c r="E1427" s="596"/>
      <c r="F1427" s="596"/>
      <c r="G1427" s="596"/>
      <c r="H1427" s="596"/>
    </row>
    <row r="1428" spans="1:8" customFormat="1" ht="13">
      <c r="A1428" s="596"/>
      <c r="B1428" s="596"/>
      <c r="C1428" s="596"/>
      <c r="D1428" s="596"/>
      <c r="E1428" s="596"/>
      <c r="F1428" s="596"/>
      <c r="G1428" s="596"/>
      <c r="H1428" s="596"/>
    </row>
    <row r="1429" spans="1:8" customFormat="1" ht="13">
      <c r="A1429" s="596"/>
      <c r="B1429" s="596"/>
      <c r="C1429" s="596"/>
      <c r="D1429" s="596"/>
      <c r="E1429" s="596"/>
      <c r="F1429" s="596"/>
      <c r="G1429" s="596"/>
      <c r="H1429" s="596"/>
    </row>
    <row r="1430" spans="1:8" customFormat="1" ht="13">
      <c r="A1430" s="597" t="s">
        <v>519</v>
      </c>
      <c r="B1430" s="597"/>
      <c r="C1430" s="597"/>
      <c r="D1430" s="597"/>
      <c r="E1430" s="597"/>
      <c r="F1430" s="597"/>
      <c r="G1430" s="597"/>
      <c r="H1430" s="598" t="s">
        <v>249</v>
      </c>
    </row>
    <row r="1431" spans="1:8" customFormat="1" ht="13">
      <c r="A1431" s="847" t="s">
        <v>77</v>
      </c>
      <c r="B1431" s="369"/>
      <c r="C1431" s="369"/>
      <c r="D1431" s="369"/>
      <c r="E1431" s="369"/>
      <c r="F1431" s="369"/>
      <c r="G1431" s="369"/>
      <c r="H1431" s="147"/>
    </row>
    <row r="1432" spans="1:8" customFormat="1" ht="13">
      <c r="A1432" s="121" t="s">
        <v>495</v>
      </c>
      <c r="B1432" s="148"/>
      <c r="C1432" s="148"/>
      <c r="D1432" s="148"/>
      <c r="E1432" s="148"/>
      <c r="F1432" s="148"/>
      <c r="G1432" s="148"/>
      <c r="H1432" s="147"/>
    </row>
    <row r="1433" spans="1:8" customFormat="1" ht="13">
      <c r="A1433" s="148"/>
      <c r="B1433" s="148"/>
      <c r="C1433" s="148"/>
      <c r="D1433" s="148"/>
      <c r="E1433" s="148"/>
      <c r="F1433" s="148"/>
      <c r="G1433" s="148"/>
      <c r="H1433" s="52"/>
    </row>
    <row r="1434" spans="1:8" customFormat="1" ht="13">
      <c r="A1434" s="132" t="s">
        <v>262</v>
      </c>
      <c r="B1434" s="827">
        <f>+'Sch II OE FINAL'!F1434</f>
        <v>0</v>
      </c>
      <c r="C1434" s="828" t="s">
        <v>264</v>
      </c>
      <c r="D1434" s="812">
        <f>+'Sch II OE FINAL'!F1435</f>
        <v>0</v>
      </c>
      <c r="E1434" s="466" t="s">
        <v>265</v>
      </c>
      <c r="F1434" s="974">
        <f>+'Sch II OE FINAL'!L1435</f>
        <v>0</v>
      </c>
      <c r="G1434" s="975"/>
      <c r="H1434" s="621"/>
    </row>
    <row r="1435" spans="1:8" customFormat="1" ht="13">
      <c r="A1435" s="132" t="s">
        <v>496</v>
      </c>
      <c r="B1435" s="809">
        <f>+'Sch II OE FINAL'!H1438</f>
        <v>0</v>
      </c>
      <c r="C1435" s="829" t="s">
        <v>497</v>
      </c>
      <c r="D1435" s="809">
        <f>+'Sch II OE FINAL'!H1439</f>
        <v>0</v>
      </c>
      <c r="E1435" s="465" t="s">
        <v>498</v>
      </c>
      <c r="F1435" s="976">
        <f>+'SUD Units &amp; Cost Center Data'!G1436</f>
        <v>0</v>
      </c>
      <c r="G1435" s="976"/>
      <c r="H1435" s="621"/>
    </row>
    <row r="1436" spans="1:8" customFormat="1" ht="13">
      <c r="A1436" s="620" t="s">
        <v>263</v>
      </c>
      <c r="B1436" s="810">
        <f>+'Sch II OE FINAL'!L1434</f>
        <v>0</v>
      </c>
      <c r="C1436" s="828" t="s">
        <v>499</v>
      </c>
      <c r="D1436" s="811">
        <f>+AAR!E1441</f>
        <v>0</v>
      </c>
      <c r="E1436" s="467" t="s">
        <v>335</v>
      </c>
      <c r="F1436" s="975">
        <f>+'SUD Units &amp; Cost Center Data'!K1436</f>
        <v>0</v>
      </c>
      <c r="G1436" s="975"/>
      <c r="H1436" s="621"/>
    </row>
    <row r="1437" spans="1:8" customFormat="1" ht="13">
      <c r="A1437" s="620"/>
      <c r="B1437" s="430"/>
      <c r="C1437" s="430"/>
      <c r="D1437" s="430"/>
      <c r="E1437" s="430"/>
      <c r="F1437" s="430"/>
      <c r="G1437" s="430"/>
      <c r="H1437" s="1"/>
    </row>
    <row r="1438" spans="1:8" customFormat="1" ht="3.75" customHeight="1" thickBot="1">
      <c r="A1438" s="132"/>
      <c r="B1438" s="983"/>
      <c r="C1438" s="983"/>
      <c r="D1438" s="983"/>
      <c r="E1438" s="983"/>
      <c r="F1438" s="983"/>
      <c r="G1438" s="983"/>
      <c r="H1438" s="983"/>
    </row>
    <row r="1439" spans="1:8" customFormat="1" ht="13" hidden="1" thickBot="1">
      <c r="A1439" s="1"/>
      <c r="B1439" s="983"/>
      <c r="C1439" s="983"/>
      <c r="D1439" s="983"/>
      <c r="E1439" s="983"/>
      <c r="F1439" s="983"/>
      <c r="G1439" s="983"/>
      <c r="H1439" s="983"/>
    </row>
    <row r="1440" spans="1:8" customFormat="1" ht="13.5" hidden="1" thickBot="1">
      <c r="A1440" s="468"/>
      <c r="B1440" s="1"/>
      <c r="C1440" s="1"/>
      <c r="D1440" s="1"/>
      <c r="E1440" s="1"/>
      <c r="F1440" s="1"/>
      <c r="G1440" s="1"/>
      <c r="H1440" s="1"/>
    </row>
    <row r="1441" spans="1:8" customFormat="1" ht="13" thickTop="1">
      <c r="A1441" s="984" t="s">
        <v>500</v>
      </c>
      <c r="B1441" s="985"/>
      <c r="C1441" s="985"/>
      <c r="D1441" s="985"/>
      <c r="E1441" s="985"/>
      <c r="F1441" s="981" t="s">
        <v>520</v>
      </c>
      <c r="G1441" s="977" t="s">
        <v>502</v>
      </c>
      <c r="H1441" s="978"/>
    </row>
    <row r="1442" spans="1:8" customFormat="1">
      <c r="A1442" s="464" t="s">
        <v>503</v>
      </c>
      <c r="B1442" s="463" t="s">
        <v>504</v>
      </c>
      <c r="C1442" s="463" t="s">
        <v>505</v>
      </c>
      <c r="D1442" s="463" t="s">
        <v>506</v>
      </c>
      <c r="E1442" s="622" t="s">
        <v>507</v>
      </c>
      <c r="F1442" s="982"/>
      <c r="G1442" s="623" t="s">
        <v>508</v>
      </c>
      <c r="H1442" s="624" t="s">
        <v>509</v>
      </c>
    </row>
    <row r="1443" spans="1:8" customFormat="1">
      <c r="A1443" s="625"/>
      <c r="B1443" s="626"/>
      <c r="C1443" s="627"/>
      <c r="D1443" s="627"/>
      <c r="E1443" s="628"/>
      <c r="F1443" s="113"/>
      <c r="G1443" s="629"/>
      <c r="H1443" s="630"/>
    </row>
    <row r="1444" spans="1:8" customFormat="1">
      <c r="A1444" s="631"/>
      <c r="B1444" s="626"/>
      <c r="C1444" s="627"/>
      <c r="D1444" s="627"/>
      <c r="E1444" s="628"/>
      <c r="F1444" s="115"/>
      <c r="G1444" s="629"/>
      <c r="H1444" s="630"/>
    </row>
    <row r="1445" spans="1:8" customFormat="1">
      <c r="A1445" s="631"/>
      <c r="B1445" s="626"/>
      <c r="C1445" s="627"/>
      <c r="D1445" s="627"/>
      <c r="E1445" s="628"/>
      <c r="F1445" s="115"/>
      <c r="G1445" s="629"/>
      <c r="H1445" s="630"/>
    </row>
    <row r="1446" spans="1:8" customFormat="1">
      <c r="A1446" s="631"/>
      <c r="B1446" s="626"/>
      <c r="C1446" s="627"/>
      <c r="D1446" s="627"/>
      <c r="E1446" s="628"/>
      <c r="F1446" s="115"/>
      <c r="G1446" s="629"/>
      <c r="H1446" s="630"/>
    </row>
    <row r="1447" spans="1:8" customFormat="1">
      <c r="A1447" s="631"/>
      <c r="B1447" s="626"/>
      <c r="C1447" s="627"/>
      <c r="D1447" s="627"/>
      <c r="E1447" s="628"/>
      <c r="F1447" s="115"/>
      <c r="G1447" s="629"/>
      <c r="H1447" s="630"/>
    </row>
    <row r="1448" spans="1:8" customFormat="1">
      <c r="A1448" s="631"/>
      <c r="B1448" s="626"/>
      <c r="C1448" s="632"/>
      <c r="D1448" s="632"/>
      <c r="E1448" s="633"/>
      <c r="F1448" s="115"/>
      <c r="G1448" s="634"/>
      <c r="H1448" s="635"/>
    </row>
    <row r="1449" spans="1:8" customFormat="1">
      <c r="A1449" s="631"/>
      <c r="B1449" s="626"/>
      <c r="C1449" s="632"/>
      <c r="D1449" s="632"/>
      <c r="E1449" s="633"/>
      <c r="F1449" s="115"/>
      <c r="G1449" s="634"/>
      <c r="H1449" s="635"/>
    </row>
    <row r="1450" spans="1:8" customFormat="1">
      <c r="A1450" s="631"/>
      <c r="B1450" s="626"/>
      <c r="C1450" s="627"/>
      <c r="D1450" s="627"/>
      <c r="E1450" s="628"/>
      <c r="F1450" s="115"/>
      <c r="G1450" s="629"/>
      <c r="H1450" s="630"/>
    </row>
    <row r="1451" spans="1:8" customFormat="1">
      <c r="A1451" s="636"/>
      <c r="B1451" s="626"/>
      <c r="C1451" s="637"/>
      <c r="D1451" s="637"/>
      <c r="E1451" s="638"/>
      <c r="F1451" s="115"/>
      <c r="G1451" s="639"/>
      <c r="H1451" s="640"/>
    </row>
    <row r="1452" spans="1:8" customFormat="1" ht="13" thickBot="1">
      <c r="A1452" s="321"/>
      <c r="B1452" s="469"/>
      <c r="C1452" s="469"/>
      <c r="D1452" s="469"/>
      <c r="E1452" s="469"/>
      <c r="F1452" s="551"/>
      <c r="G1452" s="469"/>
      <c r="H1452" s="469"/>
    </row>
    <row r="1453" spans="1:8" customFormat="1" ht="13" thickTop="1">
      <c r="A1453" s="984" t="s">
        <v>510</v>
      </c>
      <c r="B1453" s="985"/>
      <c r="C1453" s="985"/>
      <c r="D1453" s="985"/>
      <c r="E1453" s="985"/>
      <c r="F1453" s="981" t="s">
        <v>520</v>
      </c>
      <c r="G1453" s="977" t="s">
        <v>502</v>
      </c>
      <c r="H1453" s="978"/>
    </row>
    <row r="1454" spans="1:8" customFormat="1" ht="25.5" customHeight="1">
      <c r="A1454" s="464" t="s">
        <v>503</v>
      </c>
      <c r="B1454" s="463" t="s">
        <v>504</v>
      </c>
      <c r="C1454" s="463" t="s">
        <v>505</v>
      </c>
      <c r="D1454" s="463" t="s">
        <v>506</v>
      </c>
      <c r="E1454" s="622" t="s">
        <v>507</v>
      </c>
      <c r="F1454" s="982"/>
      <c r="G1454" s="623" t="s">
        <v>508</v>
      </c>
      <c r="H1454" s="624" t="s">
        <v>509</v>
      </c>
    </row>
    <row r="1455" spans="1:8" customFormat="1">
      <c r="A1455" s="625"/>
      <c r="B1455" s="641"/>
      <c r="C1455" s="627"/>
      <c r="D1455" s="627"/>
      <c r="E1455" s="628"/>
      <c r="F1455" s="113"/>
      <c r="G1455" s="629"/>
      <c r="H1455" s="630"/>
    </row>
    <row r="1456" spans="1:8" customFormat="1">
      <c r="A1456" s="642"/>
      <c r="B1456" s="626"/>
      <c r="C1456" s="627"/>
      <c r="D1456" s="627"/>
      <c r="E1456" s="628"/>
      <c r="F1456" s="113"/>
      <c r="G1456" s="629"/>
      <c r="H1456" s="630"/>
    </row>
    <row r="1457" spans="1:8" customFormat="1">
      <c r="A1457" s="642"/>
      <c r="B1457" s="626"/>
      <c r="C1457" s="627"/>
      <c r="D1457" s="627"/>
      <c r="E1457" s="628"/>
      <c r="F1457" s="113"/>
      <c r="G1457" s="629"/>
      <c r="H1457" s="630"/>
    </row>
    <row r="1458" spans="1:8" customFormat="1">
      <c r="A1458" s="642"/>
      <c r="B1458" s="626"/>
      <c r="C1458" s="627"/>
      <c r="D1458" s="627"/>
      <c r="E1458" s="628"/>
      <c r="F1458" s="113"/>
      <c r="G1458" s="629"/>
      <c r="H1458" s="630"/>
    </row>
    <row r="1459" spans="1:8" customFormat="1">
      <c r="A1459" s="642"/>
      <c r="B1459" s="626"/>
      <c r="C1459" s="627"/>
      <c r="D1459" s="627"/>
      <c r="E1459" s="628"/>
      <c r="F1459" s="113"/>
      <c r="G1459" s="629"/>
      <c r="H1459" s="630"/>
    </row>
    <row r="1460" spans="1:8" customFormat="1">
      <c r="A1460" s="642"/>
      <c r="B1460" s="626"/>
      <c r="C1460" s="627"/>
      <c r="D1460" s="627"/>
      <c r="E1460" s="628"/>
      <c r="F1460" s="113"/>
      <c r="G1460" s="629"/>
      <c r="H1460" s="630"/>
    </row>
    <row r="1461" spans="1:8" customFormat="1">
      <c r="A1461" s="643"/>
      <c r="B1461" s="627"/>
      <c r="C1461" s="627"/>
      <c r="D1461" s="627"/>
      <c r="E1461" s="628"/>
      <c r="F1461" s="113"/>
      <c r="G1461" s="629"/>
      <c r="H1461" s="630"/>
    </row>
    <row r="1462" spans="1:8" customFormat="1">
      <c r="A1462" s="643"/>
      <c r="B1462" s="632"/>
      <c r="C1462" s="627"/>
      <c r="D1462" s="627"/>
      <c r="E1462" s="628"/>
      <c r="F1462" s="113"/>
      <c r="G1462" s="629"/>
      <c r="H1462" s="630"/>
    </row>
    <row r="1463" spans="1:8" customFormat="1">
      <c r="A1463" s="642"/>
      <c r="B1463" s="626"/>
      <c r="C1463" s="627"/>
      <c r="D1463" s="627"/>
      <c r="E1463" s="628"/>
      <c r="F1463" s="113"/>
      <c r="G1463" s="629"/>
      <c r="H1463" s="630"/>
    </row>
    <row r="1464" spans="1:8" customFormat="1">
      <c r="A1464" s="642"/>
      <c r="B1464" s="626"/>
      <c r="C1464" s="627"/>
      <c r="D1464" s="627"/>
      <c r="E1464" s="628"/>
      <c r="F1464" s="113"/>
      <c r="G1464" s="629"/>
      <c r="H1464" s="630"/>
    </row>
    <row r="1465" spans="1:8" customFormat="1">
      <c r="A1465" s="631"/>
      <c r="B1465" s="626"/>
      <c r="C1465" s="627"/>
      <c r="D1465" s="627"/>
      <c r="E1465" s="628"/>
      <c r="F1465" s="115"/>
      <c r="G1465" s="629"/>
      <c r="H1465" s="630"/>
    </row>
    <row r="1466" spans="1:8" customFormat="1">
      <c r="A1466" s="636"/>
      <c r="B1466" s="626"/>
      <c r="C1466" s="637"/>
      <c r="D1466" s="637"/>
      <c r="E1466" s="638"/>
      <c r="F1466" s="115"/>
      <c r="G1466" s="639"/>
      <c r="H1466" s="640"/>
    </row>
    <row r="1467" spans="1:8" customFormat="1" ht="13" thickBot="1">
      <c r="A1467" s="321"/>
      <c r="B1467" s="469"/>
      <c r="C1467" s="469"/>
      <c r="D1467" s="469"/>
      <c r="E1467" s="469"/>
      <c r="F1467" s="551">
        <f>SUM(F1455:F1466)</f>
        <v>0</v>
      </c>
      <c r="G1467" s="469"/>
      <c r="H1467" s="469"/>
    </row>
    <row r="1468" spans="1:8" customFormat="1" ht="13" thickTop="1">
      <c r="A1468" s="514"/>
      <c r="B1468" s="514"/>
      <c r="C1468" s="514"/>
      <c r="D1468" s="514"/>
      <c r="E1468" s="514"/>
      <c r="F1468" s="514"/>
      <c r="G1468" s="514"/>
      <c r="H1468" s="515"/>
    </row>
    <row r="1469" spans="1:8" customFormat="1" ht="15.5">
      <c r="A1469" s="987" t="s">
        <v>512</v>
      </c>
      <c r="B1469" s="987"/>
      <c r="C1469" s="987"/>
      <c r="D1469" s="987"/>
      <c r="E1469" s="987"/>
      <c r="F1469" s="987"/>
      <c r="G1469" s="987"/>
      <c r="H1469" s="987"/>
    </row>
    <row r="1470" spans="1:8" customFormat="1" ht="13">
      <c r="A1470" s="988" t="s">
        <v>513</v>
      </c>
      <c r="B1470" s="988"/>
      <c r="C1470" s="988"/>
      <c r="D1470" s="988"/>
      <c r="E1470" s="988"/>
      <c r="F1470" s="988"/>
      <c r="G1470" s="988"/>
      <c r="H1470" s="988"/>
    </row>
    <row r="1471" spans="1:8" customFormat="1" ht="13">
      <c r="A1471" s="988" t="s">
        <v>514</v>
      </c>
      <c r="B1471" s="988"/>
      <c r="C1471" s="988"/>
      <c r="D1471" s="988"/>
      <c r="E1471" s="988"/>
      <c r="F1471" s="988"/>
      <c r="G1471" s="988"/>
      <c r="H1471" s="988"/>
    </row>
    <row r="1472" spans="1:8" customFormat="1" ht="13">
      <c r="A1472" s="595"/>
      <c r="B1472" s="595"/>
      <c r="C1472" s="595"/>
      <c r="D1472" s="595"/>
      <c r="E1472" s="595"/>
      <c r="F1472" s="595"/>
      <c r="G1472" s="595"/>
      <c r="H1472" s="595"/>
    </row>
    <row r="1473" spans="1:8" customFormat="1" ht="13">
      <c r="A1473" s="595"/>
      <c r="B1473" s="595"/>
      <c r="C1473" s="595"/>
      <c r="D1473" s="595"/>
      <c r="E1473" s="595"/>
      <c r="F1473" s="595"/>
      <c r="G1473" s="595"/>
      <c r="H1473" s="595"/>
    </row>
    <row r="1474" spans="1:8" customFormat="1" ht="13">
      <c r="A1474" s="595"/>
      <c r="B1474" s="595"/>
      <c r="C1474" s="595"/>
      <c r="D1474" s="595"/>
      <c r="E1474" s="595"/>
      <c r="F1474" s="595"/>
      <c r="G1474" s="595"/>
      <c r="H1474" s="595"/>
    </row>
    <row r="1475" spans="1:8" customFormat="1" ht="13.5" customHeight="1">
      <c r="A1475" s="595"/>
      <c r="B1475" s="595"/>
      <c r="C1475" s="595"/>
      <c r="D1475" s="595"/>
      <c r="E1475" s="595"/>
      <c r="F1475" s="595"/>
      <c r="G1475" s="595"/>
      <c r="H1475" s="595"/>
    </row>
    <row r="1476" spans="1:8" customFormat="1" ht="13.5" customHeight="1">
      <c r="A1476" s="595" t="s">
        <v>515</v>
      </c>
      <c r="B1476" s="595"/>
      <c r="C1476" s="595"/>
      <c r="D1476" s="595"/>
      <c r="E1476" s="595"/>
      <c r="F1476" s="595"/>
      <c r="G1476" s="595"/>
      <c r="H1476" s="595"/>
    </row>
    <row r="1477" spans="1:8" customFormat="1" ht="13">
      <c r="A1477" s="595"/>
      <c r="B1477" s="595"/>
      <c r="C1477" s="595"/>
      <c r="D1477" s="595"/>
      <c r="E1477" s="595"/>
      <c r="F1477" s="595"/>
      <c r="G1477" s="986"/>
      <c r="H1477" s="986"/>
    </row>
    <row r="1478" spans="1:8" customFormat="1" ht="13">
      <c r="A1478" s="597" t="s">
        <v>516</v>
      </c>
      <c r="B1478" s="597"/>
      <c r="C1478" s="597"/>
      <c r="D1478" s="597"/>
      <c r="E1478" s="597"/>
      <c r="F1478" s="597"/>
      <c r="G1478" s="597"/>
      <c r="H1478" s="598" t="s">
        <v>249</v>
      </c>
    </row>
    <row r="1479" spans="1:8" customFormat="1" ht="13">
      <c r="A1479" s="693"/>
      <c r="B1479" s="693"/>
      <c r="C1479" s="693"/>
      <c r="D1479" s="693"/>
      <c r="E1479" s="693"/>
      <c r="F1479" s="693"/>
      <c r="G1479" s="693"/>
      <c r="H1479" s="693"/>
    </row>
    <row r="1480" spans="1:8" customFormat="1" ht="13">
      <c r="A1480" s="597" t="s">
        <v>517</v>
      </c>
      <c r="B1480" s="597"/>
      <c r="C1480" s="597"/>
      <c r="D1480" s="597"/>
      <c r="E1480" s="597"/>
      <c r="F1480" s="597"/>
      <c r="G1480" s="599"/>
      <c r="H1480" s="597"/>
    </row>
    <row r="1481" spans="1:8" customFormat="1" ht="13">
      <c r="A1481" s="596"/>
      <c r="B1481" s="596"/>
      <c r="C1481" s="596"/>
      <c r="D1481" s="596"/>
      <c r="E1481" s="596"/>
      <c r="F1481" s="596"/>
      <c r="G1481" s="596"/>
      <c r="H1481" s="596"/>
    </row>
    <row r="1482" spans="1:8" customFormat="1" ht="13">
      <c r="A1482" s="644" t="s">
        <v>518</v>
      </c>
      <c r="B1482" s="596"/>
      <c r="C1482" s="596"/>
      <c r="D1482" s="596"/>
      <c r="E1482" s="596"/>
      <c r="F1482" s="596"/>
      <c r="G1482" s="596"/>
      <c r="H1482" s="596"/>
    </row>
    <row r="1483" spans="1:8" customFormat="1" ht="13">
      <c r="A1483" s="596"/>
      <c r="B1483" s="596"/>
      <c r="C1483" s="596"/>
      <c r="D1483" s="596"/>
      <c r="E1483" s="596"/>
      <c r="F1483" s="596"/>
      <c r="G1483" s="596"/>
      <c r="H1483" s="596"/>
    </row>
    <row r="1484" spans="1:8" customFormat="1" ht="13">
      <c r="A1484" s="596"/>
      <c r="B1484" s="596"/>
      <c r="C1484" s="596"/>
      <c r="D1484" s="596"/>
      <c r="E1484" s="596"/>
      <c r="F1484" s="596"/>
      <c r="G1484" s="596"/>
      <c r="H1484" s="596"/>
    </row>
    <row r="1485" spans="1:8" customFormat="1" ht="13">
      <c r="A1485" s="597" t="s">
        <v>519</v>
      </c>
      <c r="B1485" s="597"/>
      <c r="C1485" s="597"/>
      <c r="D1485" s="597"/>
      <c r="E1485" s="597"/>
      <c r="F1485" s="597"/>
      <c r="G1485" s="597"/>
      <c r="H1485" s="598" t="s">
        <v>249</v>
      </c>
    </row>
    <row r="1486" spans="1:8" customFormat="1" ht="13">
      <c r="A1486" s="847" t="s">
        <v>77</v>
      </c>
      <c r="B1486" s="369"/>
      <c r="C1486" s="369"/>
      <c r="D1486" s="369"/>
      <c r="E1486" s="369"/>
      <c r="F1486" s="369"/>
      <c r="G1486" s="369"/>
      <c r="H1486" s="147"/>
    </row>
    <row r="1487" spans="1:8" customFormat="1" ht="13">
      <c r="A1487" s="121" t="s">
        <v>495</v>
      </c>
      <c r="B1487" s="148"/>
      <c r="C1487" s="148"/>
      <c r="D1487" s="148"/>
      <c r="E1487" s="148"/>
      <c r="F1487" s="148"/>
      <c r="G1487" s="148"/>
      <c r="H1487" s="147"/>
    </row>
    <row r="1488" spans="1:8" customFormat="1" ht="13">
      <c r="A1488" s="148"/>
      <c r="B1488" s="148"/>
      <c r="C1488" s="148"/>
      <c r="D1488" s="148"/>
      <c r="E1488" s="148"/>
      <c r="F1488" s="148"/>
      <c r="G1488" s="148"/>
      <c r="H1488" s="52"/>
    </row>
    <row r="1489" spans="1:8" customFormat="1" ht="13">
      <c r="A1489" s="132" t="s">
        <v>262</v>
      </c>
      <c r="B1489" s="827">
        <f>+'Sch II OE FINAL'!F1489</f>
        <v>0</v>
      </c>
      <c r="C1489" s="828" t="s">
        <v>264</v>
      </c>
      <c r="D1489" s="812">
        <f>+'Sch II OE FINAL'!F1490</f>
        <v>0</v>
      </c>
      <c r="E1489" s="466" t="s">
        <v>265</v>
      </c>
      <c r="F1489" s="974">
        <f>+'Sch II OE FINAL'!L1490</f>
        <v>0</v>
      </c>
      <c r="G1489" s="975"/>
      <c r="H1489" s="621"/>
    </row>
    <row r="1490" spans="1:8" customFormat="1" ht="13">
      <c r="A1490" s="132" t="s">
        <v>496</v>
      </c>
      <c r="B1490" s="809">
        <f>+'Sch II OE FINAL'!H1493</f>
        <v>0</v>
      </c>
      <c r="C1490" s="829" t="s">
        <v>497</v>
      </c>
      <c r="D1490" s="809">
        <f>+'Sch II OE FINAL'!H1494</f>
        <v>0</v>
      </c>
      <c r="E1490" s="465" t="s">
        <v>498</v>
      </c>
      <c r="F1490" s="976">
        <f>+'SUD Units &amp; Cost Center Data'!G1491</f>
        <v>0</v>
      </c>
      <c r="G1490" s="976"/>
      <c r="H1490" s="621"/>
    </row>
    <row r="1491" spans="1:8" customFormat="1" ht="13">
      <c r="A1491" s="620" t="s">
        <v>263</v>
      </c>
      <c r="B1491" s="810">
        <f>+'Sch II OE FINAL'!L1489</f>
        <v>0</v>
      </c>
      <c r="C1491" s="828" t="s">
        <v>499</v>
      </c>
      <c r="D1491" s="811">
        <f>+AAR!E1496</f>
        <v>0</v>
      </c>
      <c r="E1491" s="467" t="s">
        <v>335</v>
      </c>
      <c r="F1491" s="975">
        <f>+'SUD Units &amp; Cost Center Data'!K1491</f>
        <v>0</v>
      </c>
      <c r="G1491" s="975"/>
      <c r="H1491" s="621"/>
    </row>
    <row r="1492" spans="1:8" customFormat="1" ht="13">
      <c r="A1492" s="620"/>
      <c r="B1492" s="430"/>
      <c r="C1492" s="430"/>
      <c r="D1492" s="430"/>
      <c r="E1492" s="430"/>
      <c r="F1492" s="430"/>
      <c r="G1492" s="430"/>
      <c r="H1492" s="1"/>
    </row>
    <row r="1493" spans="1:8" customFormat="1" ht="3.75" customHeight="1" thickBot="1">
      <c r="A1493" s="132"/>
      <c r="B1493" s="983"/>
      <c r="C1493" s="983"/>
      <c r="D1493" s="983"/>
      <c r="E1493" s="983"/>
      <c r="F1493" s="983"/>
      <c r="G1493" s="983"/>
      <c r="H1493" s="983"/>
    </row>
    <row r="1494" spans="1:8" customFormat="1" ht="13" hidden="1" thickBot="1">
      <c r="A1494" s="1"/>
      <c r="B1494" s="983"/>
      <c r="C1494" s="983"/>
      <c r="D1494" s="983"/>
      <c r="E1494" s="983"/>
      <c r="F1494" s="983"/>
      <c r="G1494" s="983"/>
      <c r="H1494" s="983"/>
    </row>
    <row r="1495" spans="1:8" customFormat="1" ht="13.5" hidden="1" thickBot="1">
      <c r="A1495" s="468"/>
      <c r="B1495" s="1"/>
      <c r="C1495" s="1"/>
      <c r="D1495" s="1"/>
      <c r="E1495" s="1"/>
      <c r="F1495" s="1"/>
      <c r="G1495" s="1"/>
      <c r="H1495" s="1"/>
    </row>
    <row r="1496" spans="1:8" customFormat="1" ht="13" thickTop="1">
      <c r="A1496" s="984" t="s">
        <v>500</v>
      </c>
      <c r="B1496" s="985"/>
      <c r="C1496" s="985"/>
      <c r="D1496" s="985"/>
      <c r="E1496" s="985"/>
      <c r="F1496" s="981" t="s">
        <v>520</v>
      </c>
      <c r="G1496" s="977" t="s">
        <v>502</v>
      </c>
      <c r="H1496" s="978"/>
    </row>
    <row r="1497" spans="1:8" customFormat="1">
      <c r="A1497" s="464" t="s">
        <v>503</v>
      </c>
      <c r="B1497" s="463" t="s">
        <v>504</v>
      </c>
      <c r="C1497" s="463" t="s">
        <v>505</v>
      </c>
      <c r="D1497" s="463" t="s">
        <v>506</v>
      </c>
      <c r="E1497" s="622" t="s">
        <v>507</v>
      </c>
      <c r="F1497" s="982"/>
      <c r="G1497" s="623" t="s">
        <v>508</v>
      </c>
      <c r="H1497" s="624" t="s">
        <v>509</v>
      </c>
    </row>
    <row r="1498" spans="1:8" customFormat="1">
      <c r="A1498" s="625"/>
      <c r="B1498" s="626"/>
      <c r="C1498" s="627"/>
      <c r="D1498" s="627"/>
      <c r="E1498" s="628"/>
      <c r="F1498" s="113"/>
      <c r="G1498" s="629"/>
      <c r="H1498" s="630"/>
    </row>
    <row r="1499" spans="1:8" customFormat="1">
      <c r="A1499" s="631"/>
      <c r="B1499" s="626"/>
      <c r="C1499" s="627"/>
      <c r="D1499" s="627"/>
      <c r="E1499" s="628"/>
      <c r="F1499" s="115"/>
      <c r="G1499" s="629"/>
      <c r="H1499" s="630"/>
    </row>
    <row r="1500" spans="1:8" customFormat="1">
      <c r="A1500" s="631"/>
      <c r="B1500" s="626"/>
      <c r="C1500" s="627"/>
      <c r="D1500" s="627"/>
      <c r="E1500" s="628"/>
      <c r="F1500" s="115"/>
      <c r="G1500" s="629"/>
      <c r="H1500" s="630"/>
    </row>
    <row r="1501" spans="1:8" customFormat="1">
      <c r="A1501" s="631"/>
      <c r="B1501" s="626"/>
      <c r="C1501" s="627"/>
      <c r="D1501" s="627"/>
      <c r="E1501" s="628"/>
      <c r="F1501" s="115"/>
      <c r="G1501" s="629"/>
      <c r="H1501" s="630"/>
    </row>
    <row r="1502" spans="1:8" customFormat="1">
      <c r="A1502" s="631"/>
      <c r="B1502" s="626"/>
      <c r="C1502" s="627"/>
      <c r="D1502" s="627"/>
      <c r="E1502" s="628"/>
      <c r="F1502" s="115"/>
      <c r="G1502" s="629"/>
      <c r="H1502" s="630"/>
    </row>
    <row r="1503" spans="1:8" customFormat="1">
      <c r="A1503" s="631"/>
      <c r="B1503" s="626"/>
      <c r="C1503" s="632"/>
      <c r="D1503" s="632"/>
      <c r="E1503" s="633"/>
      <c r="F1503" s="115"/>
      <c r="G1503" s="634"/>
      <c r="H1503" s="635"/>
    </row>
    <row r="1504" spans="1:8" customFormat="1">
      <c r="A1504" s="631"/>
      <c r="B1504" s="626"/>
      <c r="C1504" s="632"/>
      <c r="D1504" s="632"/>
      <c r="E1504" s="633"/>
      <c r="F1504" s="115"/>
      <c r="G1504" s="634"/>
      <c r="H1504" s="635"/>
    </row>
    <row r="1505" spans="1:8" customFormat="1">
      <c r="A1505" s="631"/>
      <c r="B1505" s="626"/>
      <c r="C1505" s="627"/>
      <c r="D1505" s="627"/>
      <c r="E1505" s="628"/>
      <c r="F1505" s="115"/>
      <c r="G1505" s="629"/>
      <c r="H1505" s="630"/>
    </row>
    <row r="1506" spans="1:8" customFormat="1">
      <c r="A1506" s="636"/>
      <c r="B1506" s="626"/>
      <c r="C1506" s="637"/>
      <c r="D1506" s="637"/>
      <c r="E1506" s="638"/>
      <c r="F1506" s="115"/>
      <c r="G1506" s="639"/>
      <c r="H1506" s="640"/>
    </row>
    <row r="1507" spans="1:8" customFormat="1" ht="13" thickBot="1">
      <c r="A1507" s="321"/>
      <c r="B1507" s="469"/>
      <c r="C1507" s="469"/>
      <c r="D1507" s="469"/>
      <c r="E1507" s="469"/>
      <c r="F1507" s="551"/>
      <c r="G1507" s="469"/>
      <c r="H1507" s="469"/>
    </row>
    <row r="1508" spans="1:8" customFormat="1" ht="13" thickTop="1">
      <c r="A1508" s="984" t="s">
        <v>510</v>
      </c>
      <c r="B1508" s="985"/>
      <c r="C1508" s="985"/>
      <c r="D1508" s="985"/>
      <c r="E1508" s="985"/>
      <c r="F1508" s="981" t="s">
        <v>520</v>
      </c>
      <c r="G1508" s="977" t="s">
        <v>502</v>
      </c>
      <c r="H1508" s="978"/>
    </row>
    <row r="1509" spans="1:8" customFormat="1" ht="25.5" customHeight="1">
      <c r="A1509" s="464" t="s">
        <v>503</v>
      </c>
      <c r="B1509" s="463" t="s">
        <v>504</v>
      </c>
      <c r="C1509" s="463" t="s">
        <v>505</v>
      </c>
      <c r="D1509" s="463" t="s">
        <v>506</v>
      </c>
      <c r="E1509" s="622" t="s">
        <v>507</v>
      </c>
      <c r="F1509" s="982"/>
      <c r="G1509" s="623" t="s">
        <v>508</v>
      </c>
      <c r="H1509" s="624" t="s">
        <v>509</v>
      </c>
    </row>
    <row r="1510" spans="1:8" customFormat="1">
      <c r="A1510" s="625"/>
      <c r="B1510" s="641"/>
      <c r="C1510" s="627"/>
      <c r="D1510" s="627"/>
      <c r="E1510" s="628"/>
      <c r="F1510" s="113"/>
      <c r="G1510" s="629"/>
      <c r="H1510" s="630"/>
    </row>
    <row r="1511" spans="1:8" customFormat="1">
      <c r="A1511" s="642"/>
      <c r="B1511" s="626"/>
      <c r="C1511" s="627"/>
      <c r="D1511" s="627"/>
      <c r="E1511" s="628"/>
      <c r="F1511" s="113"/>
      <c r="G1511" s="629"/>
      <c r="H1511" s="630"/>
    </row>
    <row r="1512" spans="1:8" customFormat="1">
      <c r="A1512" s="642"/>
      <c r="B1512" s="626"/>
      <c r="C1512" s="627"/>
      <c r="D1512" s="627"/>
      <c r="E1512" s="628"/>
      <c r="F1512" s="113"/>
      <c r="G1512" s="629"/>
      <c r="H1512" s="630"/>
    </row>
    <row r="1513" spans="1:8" customFormat="1">
      <c r="A1513" s="642"/>
      <c r="B1513" s="626"/>
      <c r="C1513" s="627"/>
      <c r="D1513" s="627"/>
      <c r="E1513" s="628"/>
      <c r="F1513" s="113"/>
      <c r="G1513" s="629"/>
      <c r="H1513" s="630"/>
    </row>
    <row r="1514" spans="1:8" customFormat="1">
      <c r="A1514" s="642"/>
      <c r="B1514" s="626"/>
      <c r="C1514" s="627"/>
      <c r="D1514" s="627"/>
      <c r="E1514" s="628"/>
      <c r="F1514" s="113"/>
      <c r="G1514" s="629"/>
      <c r="H1514" s="630"/>
    </row>
    <row r="1515" spans="1:8" customFormat="1">
      <c r="A1515" s="642"/>
      <c r="B1515" s="626"/>
      <c r="C1515" s="627"/>
      <c r="D1515" s="627"/>
      <c r="E1515" s="628"/>
      <c r="F1515" s="113"/>
      <c r="G1515" s="629"/>
      <c r="H1515" s="630"/>
    </row>
    <row r="1516" spans="1:8" customFormat="1">
      <c r="A1516" s="643"/>
      <c r="B1516" s="627"/>
      <c r="C1516" s="627"/>
      <c r="D1516" s="627"/>
      <c r="E1516" s="628"/>
      <c r="F1516" s="113"/>
      <c r="G1516" s="629"/>
      <c r="H1516" s="630"/>
    </row>
    <row r="1517" spans="1:8" customFormat="1">
      <c r="A1517" s="643"/>
      <c r="B1517" s="632"/>
      <c r="C1517" s="627"/>
      <c r="D1517" s="627"/>
      <c r="E1517" s="628"/>
      <c r="F1517" s="113"/>
      <c r="G1517" s="629"/>
      <c r="H1517" s="630"/>
    </row>
    <row r="1518" spans="1:8" customFormat="1">
      <c r="A1518" s="642"/>
      <c r="B1518" s="626"/>
      <c r="C1518" s="627"/>
      <c r="D1518" s="627"/>
      <c r="E1518" s="628"/>
      <c r="F1518" s="113"/>
      <c r="G1518" s="629"/>
      <c r="H1518" s="630"/>
    </row>
    <row r="1519" spans="1:8" customFormat="1">
      <c r="A1519" s="642"/>
      <c r="B1519" s="626"/>
      <c r="C1519" s="627"/>
      <c r="D1519" s="627"/>
      <c r="E1519" s="628"/>
      <c r="F1519" s="113"/>
      <c r="G1519" s="629"/>
      <c r="H1519" s="630"/>
    </row>
    <row r="1520" spans="1:8" customFormat="1">
      <c r="A1520" s="631"/>
      <c r="B1520" s="626"/>
      <c r="C1520" s="627"/>
      <c r="D1520" s="627"/>
      <c r="E1520" s="628"/>
      <c r="F1520" s="115"/>
      <c r="G1520" s="629"/>
      <c r="H1520" s="630"/>
    </row>
    <row r="1521" spans="1:8" customFormat="1">
      <c r="A1521" s="636"/>
      <c r="B1521" s="626"/>
      <c r="C1521" s="637"/>
      <c r="D1521" s="637"/>
      <c r="E1521" s="638"/>
      <c r="F1521" s="115"/>
      <c r="G1521" s="639"/>
      <c r="H1521" s="640"/>
    </row>
    <row r="1522" spans="1:8" customFormat="1" ht="13" thickBot="1">
      <c r="A1522" s="321"/>
      <c r="B1522" s="469"/>
      <c r="C1522" s="469"/>
      <c r="D1522" s="469"/>
      <c r="E1522" s="469"/>
      <c r="F1522" s="551">
        <f>SUM(F1510:F1521)</f>
        <v>0</v>
      </c>
      <c r="G1522" s="469"/>
      <c r="H1522" s="469"/>
    </row>
    <row r="1523" spans="1:8" customFormat="1" ht="13" thickTop="1">
      <c r="A1523" s="514"/>
      <c r="B1523" s="514"/>
      <c r="C1523" s="514"/>
      <c r="D1523" s="514"/>
      <c r="E1523" s="514"/>
      <c r="F1523" s="514"/>
      <c r="G1523" s="514"/>
      <c r="H1523" s="515"/>
    </row>
    <row r="1524" spans="1:8" customFormat="1" ht="15.5">
      <c r="A1524" s="987" t="s">
        <v>512</v>
      </c>
      <c r="B1524" s="987"/>
      <c r="C1524" s="987"/>
      <c r="D1524" s="987"/>
      <c r="E1524" s="987"/>
      <c r="F1524" s="987"/>
      <c r="G1524" s="987"/>
      <c r="H1524" s="987"/>
    </row>
    <row r="1525" spans="1:8" customFormat="1" ht="13">
      <c r="A1525" s="988" t="s">
        <v>513</v>
      </c>
      <c r="B1525" s="988"/>
      <c r="C1525" s="988"/>
      <c r="D1525" s="988"/>
      <c r="E1525" s="988"/>
      <c r="F1525" s="988"/>
      <c r="G1525" s="988"/>
      <c r="H1525" s="988"/>
    </row>
    <row r="1526" spans="1:8" customFormat="1" ht="13">
      <c r="A1526" s="988" t="s">
        <v>514</v>
      </c>
      <c r="B1526" s="988"/>
      <c r="C1526" s="988"/>
      <c r="D1526" s="988"/>
      <c r="E1526" s="988"/>
      <c r="F1526" s="988"/>
      <c r="G1526" s="988"/>
      <c r="H1526" s="988"/>
    </row>
    <row r="1527" spans="1:8" customFormat="1" ht="13">
      <c r="A1527" s="595"/>
      <c r="B1527" s="595"/>
      <c r="C1527" s="595"/>
      <c r="D1527" s="595"/>
      <c r="E1527" s="595"/>
      <c r="F1527" s="595"/>
      <c r="G1527" s="595"/>
      <c r="H1527" s="595"/>
    </row>
    <row r="1528" spans="1:8" customFormat="1" ht="13">
      <c r="A1528" s="595"/>
      <c r="B1528" s="595"/>
      <c r="C1528" s="595"/>
      <c r="D1528" s="595"/>
      <c r="E1528" s="595"/>
      <c r="F1528" s="595"/>
      <c r="G1528" s="595"/>
      <c r="H1528" s="595"/>
    </row>
    <row r="1529" spans="1:8" customFormat="1" ht="13">
      <c r="A1529" s="595"/>
      <c r="B1529" s="595"/>
      <c r="C1529" s="595"/>
      <c r="D1529" s="595"/>
      <c r="E1529" s="595"/>
      <c r="F1529" s="595"/>
      <c r="G1529" s="595"/>
      <c r="H1529" s="595"/>
    </row>
    <row r="1530" spans="1:8" customFormat="1" ht="13.5" customHeight="1">
      <c r="A1530" s="595"/>
      <c r="B1530" s="595"/>
      <c r="C1530" s="595"/>
      <c r="D1530" s="595"/>
      <c r="E1530" s="595"/>
      <c r="F1530" s="595"/>
      <c r="G1530" s="595"/>
      <c r="H1530" s="595"/>
    </row>
    <row r="1531" spans="1:8" customFormat="1" ht="13.5" customHeight="1">
      <c r="A1531" s="595" t="s">
        <v>515</v>
      </c>
      <c r="B1531" s="595"/>
      <c r="C1531" s="595"/>
      <c r="D1531" s="595"/>
      <c r="E1531" s="595"/>
      <c r="F1531" s="595"/>
      <c r="G1531" s="595"/>
      <c r="H1531" s="595"/>
    </row>
    <row r="1532" spans="1:8" customFormat="1" ht="13">
      <c r="A1532" s="595"/>
      <c r="B1532" s="595"/>
      <c r="C1532" s="595"/>
      <c r="D1532" s="595"/>
      <c r="E1532" s="595"/>
      <c r="F1532" s="595"/>
      <c r="G1532" s="986"/>
      <c r="H1532" s="986"/>
    </row>
    <row r="1533" spans="1:8" customFormat="1" ht="13">
      <c r="A1533" s="597" t="s">
        <v>516</v>
      </c>
      <c r="B1533" s="597"/>
      <c r="C1533" s="597"/>
      <c r="D1533" s="597"/>
      <c r="E1533" s="597"/>
      <c r="F1533" s="597"/>
      <c r="G1533" s="597"/>
      <c r="H1533" s="598" t="s">
        <v>249</v>
      </c>
    </row>
    <row r="1534" spans="1:8" customFormat="1" ht="13">
      <c r="A1534" s="693"/>
      <c r="B1534" s="693"/>
      <c r="C1534" s="693"/>
      <c r="D1534" s="693"/>
      <c r="E1534" s="693"/>
      <c r="F1534" s="693"/>
      <c r="G1534" s="693"/>
      <c r="H1534" s="693"/>
    </row>
    <row r="1535" spans="1:8" customFormat="1" ht="13">
      <c r="A1535" s="597" t="s">
        <v>517</v>
      </c>
      <c r="B1535" s="597"/>
      <c r="C1535" s="597"/>
      <c r="D1535" s="597"/>
      <c r="E1535" s="597"/>
      <c r="F1535" s="597"/>
      <c r="G1535" s="599"/>
      <c r="H1535" s="597"/>
    </row>
    <row r="1536" spans="1:8" customFormat="1" ht="13">
      <c r="A1536" s="596"/>
      <c r="B1536" s="596"/>
      <c r="C1536" s="596"/>
      <c r="D1536" s="596"/>
      <c r="E1536" s="596"/>
      <c r="F1536" s="596"/>
      <c r="G1536" s="596"/>
      <c r="H1536" s="596"/>
    </row>
    <row r="1537" spans="1:8" customFormat="1" ht="13">
      <c r="A1537" s="644" t="s">
        <v>518</v>
      </c>
      <c r="B1537" s="596"/>
      <c r="C1537" s="596"/>
      <c r="D1537" s="596"/>
      <c r="E1537" s="596"/>
      <c r="F1537" s="596"/>
      <c r="G1537" s="596"/>
      <c r="H1537" s="596"/>
    </row>
    <row r="1538" spans="1:8" customFormat="1" ht="13">
      <c r="A1538" s="596"/>
      <c r="B1538" s="596"/>
      <c r="C1538" s="596"/>
      <c r="D1538" s="596"/>
      <c r="E1538" s="596"/>
      <c r="F1538" s="596"/>
      <c r="G1538" s="596"/>
      <c r="H1538" s="596"/>
    </row>
    <row r="1539" spans="1:8" customFormat="1" ht="13">
      <c r="A1539" s="596"/>
      <c r="B1539" s="596"/>
      <c r="C1539" s="596"/>
      <c r="D1539" s="596"/>
      <c r="E1539" s="596"/>
      <c r="F1539" s="596"/>
      <c r="G1539" s="596"/>
      <c r="H1539" s="596"/>
    </row>
    <row r="1540" spans="1:8" customFormat="1" ht="13">
      <c r="A1540" s="597" t="s">
        <v>519</v>
      </c>
      <c r="B1540" s="597"/>
      <c r="C1540" s="597"/>
      <c r="D1540" s="597"/>
      <c r="E1540" s="597"/>
      <c r="F1540" s="597"/>
      <c r="G1540" s="597"/>
      <c r="H1540" s="598" t="s">
        <v>249</v>
      </c>
    </row>
    <row r="1541" spans="1:8" customFormat="1" ht="13">
      <c r="A1541" s="847" t="s">
        <v>77</v>
      </c>
      <c r="B1541" s="369"/>
      <c r="C1541" s="369"/>
      <c r="D1541" s="369"/>
      <c r="E1541" s="369"/>
      <c r="F1541" s="369"/>
      <c r="G1541" s="369"/>
      <c r="H1541" s="147"/>
    </row>
    <row r="1542" spans="1:8" customFormat="1" ht="13">
      <c r="A1542" s="121" t="s">
        <v>495</v>
      </c>
      <c r="B1542" s="148"/>
      <c r="C1542" s="148"/>
      <c r="D1542" s="148"/>
      <c r="E1542" s="148"/>
      <c r="F1542" s="148"/>
      <c r="G1542" s="148"/>
      <c r="H1542" s="147"/>
    </row>
    <row r="1543" spans="1:8" customFormat="1" ht="13">
      <c r="A1543" s="148"/>
      <c r="B1543" s="148"/>
      <c r="C1543" s="148"/>
      <c r="D1543" s="148"/>
      <c r="E1543" s="148"/>
      <c r="F1543" s="148"/>
      <c r="G1543" s="148"/>
      <c r="H1543" s="52"/>
    </row>
    <row r="1544" spans="1:8" customFormat="1" ht="13">
      <c r="A1544" s="132" t="s">
        <v>262</v>
      </c>
      <c r="B1544" s="827">
        <f>+'Sch II OE FINAL'!F1544</f>
        <v>0</v>
      </c>
      <c r="C1544" s="828" t="s">
        <v>264</v>
      </c>
      <c r="D1544" s="812">
        <f>+'Sch II OE FINAL'!F1545</f>
        <v>0</v>
      </c>
      <c r="E1544" s="466" t="s">
        <v>265</v>
      </c>
      <c r="F1544" s="974">
        <f>+'Sch II OE FINAL'!L1545</f>
        <v>0</v>
      </c>
      <c r="G1544" s="975"/>
      <c r="H1544" s="621"/>
    </row>
    <row r="1545" spans="1:8" customFormat="1" ht="13">
      <c r="A1545" s="132" t="s">
        <v>496</v>
      </c>
      <c r="B1545" s="809">
        <f>+'Sch II OE FINAL'!H1548</f>
        <v>0</v>
      </c>
      <c r="C1545" s="829" t="s">
        <v>497</v>
      </c>
      <c r="D1545" s="809">
        <f>+'Sch II OE FINAL'!H1549</f>
        <v>0</v>
      </c>
      <c r="E1545" s="465" t="s">
        <v>498</v>
      </c>
      <c r="F1545" s="976">
        <f>+'SUD Units &amp; Cost Center Data'!G1546</f>
        <v>0</v>
      </c>
      <c r="G1545" s="976"/>
      <c r="H1545" s="621"/>
    </row>
    <row r="1546" spans="1:8" customFormat="1" ht="13">
      <c r="A1546" s="620" t="s">
        <v>263</v>
      </c>
      <c r="B1546" s="810">
        <f>+'Sch II OE FINAL'!L1544</f>
        <v>0</v>
      </c>
      <c r="C1546" s="828" t="s">
        <v>499</v>
      </c>
      <c r="D1546" s="811">
        <f>+AAR!E1551</f>
        <v>0</v>
      </c>
      <c r="E1546" s="467" t="s">
        <v>335</v>
      </c>
      <c r="F1546" s="975">
        <f>+'SUD Units &amp; Cost Center Data'!K1546</f>
        <v>0</v>
      </c>
      <c r="G1546" s="975"/>
      <c r="H1546" s="621"/>
    </row>
    <row r="1547" spans="1:8" customFormat="1" ht="13">
      <c r="A1547" s="620"/>
      <c r="B1547" s="430"/>
      <c r="C1547" s="430"/>
      <c r="D1547" s="430"/>
      <c r="E1547" s="430"/>
      <c r="F1547" s="430"/>
      <c r="G1547" s="430"/>
      <c r="H1547" s="1"/>
    </row>
    <row r="1548" spans="1:8" customFormat="1" ht="3.75" customHeight="1" thickBot="1">
      <c r="A1548" s="132"/>
      <c r="B1548" s="983"/>
      <c r="C1548" s="983"/>
      <c r="D1548" s="983"/>
      <c r="E1548" s="983"/>
      <c r="F1548" s="983"/>
      <c r="G1548" s="983"/>
      <c r="H1548" s="983"/>
    </row>
    <row r="1549" spans="1:8" customFormat="1" ht="13" hidden="1" thickBot="1">
      <c r="A1549" s="1"/>
      <c r="B1549" s="983"/>
      <c r="C1549" s="983"/>
      <c r="D1549" s="983"/>
      <c r="E1549" s="983"/>
      <c r="F1549" s="983"/>
      <c r="G1549" s="983"/>
      <c r="H1549" s="983"/>
    </row>
    <row r="1550" spans="1:8" customFormat="1" ht="13.5" hidden="1" thickBot="1">
      <c r="A1550" s="468"/>
      <c r="B1550" s="1"/>
      <c r="C1550" s="1"/>
      <c r="D1550" s="1"/>
      <c r="E1550" s="1"/>
      <c r="F1550" s="1"/>
      <c r="G1550" s="1"/>
      <c r="H1550" s="1"/>
    </row>
    <row r="1551" spans="1:8" customFormat="1" ht="13" thickTop="1">
      <c r="A1551" s="984" t="s">
        <v>500</v>
      </c>
      <c r="B1551" s="985"/>
      <c r="C1551" s="985"/>
      <c r="D1551" s="985"/>
      <c r="E1551" s="985"/>
      <c r="F1551" s="981" t="s">
        <v>520</v>
      </c>
      <c r="G1551" s="977" t="s">
        <v>502</v>
      </c>
      <c r="H1551" s="978"/>
    </row>
    <row r="1552" spans="1:8" customFormat="1">
      <c r="A1552" s="464" t="s">
        <v>503</v>
      </c>
      <c r="B1552" s="463" t="s">
        <v>504</v>
      </c>
      <c r="C1552" s="463" t="s">
        <v>505</v>
      </c>
      <c r="D1552" s="463" t="s">
        <v>506</v>
      </c>
      <c r="E1552" s="622" t="s">
        <v>507</v>
      </c>
      <c r="F1552" s="982"/>
      <c r="G1552" s="623" t="s">
        <v>508</v>
      </c>
      <c r="H1552" s="624" t="s">
        <v>509</v>
      </c>
    </row>
    <row r="1553" spans="1:8" customFormat="1">
      <c r="A1553" s="625"/>
      <c r="B1553" s="626"/>
      <c r="C1553" s="627"/>
      <c r="D1553" s="627"/>
      <c r="E1553" s="628"/>
      <c r="F1553" s="113"/>
      <c r="G1553" s="629"/>
      <c r="H1553" s="630"/>
    </row>
    <row r="1554" spans="1:8" customFormat="1">
      <c r="A1554" s="631"/>
      <c r="B1554" s="626"/>
      <c r="C1554" s="627"/>
      <c r="D1554" s="627"/>
      <c r="E1554" s="628"/>
      <c r="F1554" s="115"/>
      <c r="G1554" s="629"/>
      <c r="H1554" s="630"/>
    </row>
    <row r="1555" spans="1:8" customFormat="1">
      <c r="A1555" s="631"/>
      <c r="B1555" s="626"/>
      <c r="C1555" s="627"/>
      <c r="D1555" s="627"/>
      <c r="E1555" s="628"/>
      <c r="F1555" s="115"/>
      <c r="G1555" s="629"/>
      <c r="H1555" s="630"/>
    </row>
    <row r="1556" spans="1:8" customFormat="1">
      <c r="A1556" s="631"/>
      <c r="B1556" s="626"/>
      <c r="C1556" s="627"/>
      <c r="D1556" s="627"/>
      <c r="E1556" s="628"/>
      <c r="F1556" s="115"/>
      <c r="G1556" s="629"/>
      <c r="H1556" s="630"/>
    </row>
    <row r="1557" spans="1:8" customFormat="1">
      <c r="A1557" s="631"/>
      <c r="B1557" s="626"/>
      <c r="C1557" s="627"/>
      <c r="D1557" s="627"/>
      <c r="E1557" s="628"/>
      <c r="F1557" s="115"/>
      <c r="G1557" s="629"/>
      <c r="H1557" s="630"/>
    </row>
    <row r="1558" spans="1:8" customFormat="1">
      <c r="A1558" s="631"/>
      <c r="B1558" s="626"/>
      <c r="C1558" s="632"/>
      <c r="D1558" s="632"/>
      <c r="E1558" s="633"/>
      <c r="F1558" s="115"/>
      <c r="G1558" s="634"/>
      <c r="H1558" s="635"/>
    </row>
    <row r="1559" spans="1:8" customFormat="1">
      <c r="A1559" s="631"/>
      <c r="B1559" s="626"/>
      <c r="C1559" s="632"/>
      <c r="D1559" s="632"/>
      <c r="E1559" s="633"/>
      <c r="F1559" s="115"/>
      <c r="G1559" s="634"/>
      <c r="H1559" s="635"/>
    </row>
    <row r="1560" spans="1:8" customFormat="1">
      <c r="A1560" s="631"/>
      <c r="B1560" s="626"/>
      <c r="C1560" s="627"/>
      <c r="D1560" s="627"/>
      <c r="E1560" s="628"/>
      <c r="F1560" s="115"/>
      <c r="G1560" s="629"/>
      <c r="H1560" s="630"/>
    </row>
    <row r="1561" spans="1:8" customFormat="1">
      <c r="A1561" s="636"/>
      <c r="B1561" s="626"/>
      <c r="C1561" s="637"/>
      <c r="D1561" s="637"/>
      <c r="E1561" s="638"/>
      <c r="F1561" s="115"/>
      <c r="G1561" s="639"/>
      <c r="H1561" s="640"/>
    </row>
    <row r="1562" spans="1:8" customFormat="1" ht="13" thickBot="1">
      <c r="A1562" s="321"/>
      <c r="B1562" s="469"/>
      <c r="C1562" s="469"/>
      <c r="D1562" s="469"/>
      <c r="E1562" s="469"/>
      <c r="F1562" s="551"/>
      <c r="G1562" s="469"/>
      <c r="H1562" s="469"/>
    </row>
    <row r="1563" spans="1:8" customFormat="1" ht="13" thickTop="1">
      <c r="A1563" s="984" t="s">
        <v>510</v>
      </c>
      <c r="B1563" s="985"/>
      <c r="C1563" s="985"/>
      <c r="D1563" s="985"/>
      <c r="E1563" s="985"/>
      <c r="F1563" s="981" t="s">
        <v>520</v>
      </c>
      <c r="G1563" s="977" t="s">
        <v>502</v>
      </c>
      <c r="H1563" s="978"/>
    </row>
    <row r="1564" spans="1:8" customFormat="1" ht="25.5" customHeight="1">
      <c r="A1564" s="464" t="s">
        <v>503</v>
      </c>
      <c r="B1564" s="463" t="s">
        <v>504</v>
      </c>
      <c r="C1564" s="463" t="s">
        <v>505</v>
      </c>
      <c r="D1564" s="463" t="s">
        <v>506</v>
      </c>
      <c r="E1564" s="622" t="s">
        <v>507</v>
      </c>
      <c r="F1564" s="982"/>
      <c r="G1564" s="623" t="s">
        <v>508</v>
      </c>
      <c r="H1564" s="624" t="s">
        <v>509</v>
      </c>
    </row>
    <row r="1565" spans="1:8" customFormat="1">
      <c r="A1565" s="625"/>
      <c r="B1565" s="641"/>
      <c r="C1565" s="627"/>
      <c r="D1565" s="627"/>
      <c r="E1565" s="628"/>
      <c r="F1565" s="113"/>
      <c r="G1565" s="629"/>
      <c r="H1565" s="630"/>
    </row>
    <row r="1566" spans="1:8" customFormat="1">
      <c r="A1566" s="642"/>
      <c r="B1566" s="626"/>
      <c r="C1566" s="627"/>
      <c r="D1566" s="627"/>
      <c r="E1566" s="628"/>
      <c r="F1566" s="113"/>
      <c r="G1566" s="629"/>
      <c r="H1566" s="630"/>
    </row>
    <row r="1567" spans="1:8" customFormat="1">
      <c r="A1567" s="642"/>
      <c r="B1567" s="626"/>
      <c r="C1567" s="627"/>
      <c r="D1567" s="627"/>
      <c r="E1567" s="628"/>
      <c r="F1567" s="113"/>
      <c r="G1567" s="629"/>
      <c r="H1567" s="630"/>
    </row>
    <row r="1568" spans="1:8" customFormat="1">
      <c r="A1568" s="642"/>
      <c r="B1568" s="626"/>
      <c r="C1568" s="627"/>
      <c r="D1568" s="627"/>
      <c r="E1568" s="628"/>
      <c r="F1568" s="113"/>
      <c r="G1568" s="629"/>
      <c r="H1568" s="630"/>
    </row>
    <row r="1569" spans="1:8" customFormat="1">
      <c r="A1569" s="642"/>
      <c r="B1569" s="626"/>
      <c r="C1569" s="627"/>
      <c r="D1569" s="627"/>
      <c r="E1569" s="628"/>
      <c r="F1569" s="113"/>
      <c r="G1569" s="629"/>
      <c r="H1569" s="630"/>
    </row>
    <row r="1570" spans="1:8" customFormat="1">
      <c r="A1570" s="642"/>
      <c r="B1570" s="626"/>
      <c r="C1570" s="627"/>
      <c r="D1570" s="627"/>
      <c r="E1570" s="628"/>
      <c r="F1570" s="113"/>
      <c r="G1570" s="629"/>
      <c r="H1570" s="630"/>
    </row>
    <row r="1571" spans="1:8" customFormat="1">
      <c r="A1571" s="643"/>
      <c r="B1571" s="627"/>
      <c r="C1571" s="627"/>
      <c r="D1571" s="627"/>
      <c r="E1571" s="628"/>
      <c r="F1571" s="113"/>
      <c r="G1571" s="629"/>
      <c r="H1571" s="630"/>
    </row>
    <row r="1572" spans="1:8" customFormat="1">
      <c r="A1572" s="643"/>
      <c r="B1572" s="632"/>
      <c r="C1572" s="627"/>
      <c r="D1572" s="627"/>
      <c r="E1572" s="628"/>
      <c r="F1572" s="113"/>
      <c r="G1572" s="629"/>
      <c r="H1572" s="630"/>
    </row>
    <row r="1573" spans="1:8" customFormat="1">
      <c r="A1573" s="642"/>
      <c r="B1573" s="626"/>
      <c r="C1573" s="627"/>
      <c r="D1573" s="627"/>
      <c r="E1573" s="628"/>
      <c r="F1573" s="113"/>
      <c r="G1573" s="629"/>
      <c r="H1573" s="630"/>
    </row>
    <row r="1574" spans="1:8" customFormat="1">
      <c r="A1574" s="642"/>
      <c r="B1574" s="626"/>
      <c r="C1574" s="627"/>
      <c r="D1574" s="627"/>
      <c r="E1574" s="628"/>
      <c r="F1574" s="113"/>
      <c r="G1574" s="629"/>
      <c r="H1574" s="630"/>
    </row>
    <row r="1575" spans="1:8" customFormat="1">
      <c r="A1575" s="631"/>
      <c r="B1575" s="626"/>
      <c r="C1575" s="627"/>
      <c r="D1575" s="627"/>
      <c r="E1575" s="628"/>
      <c r="F1575" s="115"/>
      <c r="G1575" s="629"/>
      <c r="H1575" s="630"/>
    </row>
    <row r="1576" spans="1:8" customFormat="1">
      <c r="A1576" s="636"/>
      <c r="B1576" s="626"/>
      <c r="C1576" s="637"/>
      <c r="D1576" s="637"/>
      <c r="E1576" s="638"/>
      <c r="F1576" s="115"/>
      <c r="G1576" s="639"/>
      <c r="H1576" s="640"/>
    </row>
    <row r="1577" spans="1:8" customFormat="1" ht="13" thickBot="1">
      <c r="A1577" s="321"/>
      <c r="B1577" s="469"/>
      <c r="C1577" s="469"/>
      <c r="D1577" s="469"/>
      <c r="E1577" s="469"/>
      <c r="F1577" s="551">
        <f>SUM(F1565:F1576)</f>
        <v>0</v>
      </c>
      <c r="G1577" s="469"/>
      <c r="H1577" s="469"/>
    </row>
    <row r="1578" spans="1:8" customFormat="1" ht="13" thickTop="1">
      <c r="A1578" s="514"/>
      <c r="B1578" s="514"/>
      <c r="C1578" s="514"/>
      <c r="D1578" s="514"/>
      <c r="E1578" s="514"/>
      <c r="F1578" s="514"/>
      <c r="G1578" s="514"/>
      <c r="H1578" s="515"/>
    </row>
    <row r="1579" spans="1:8" customFormat="1" ht="15.5">
      <c r="A1579" s="987" t="s">
        <v>512</v>
      </c>
      <c r="B1579" s="987"/>
      <c r="C1579" s="987"/>
      <c r="D1579" s="987"/>
      <c r="E1579" s="987"/>
      <c r="F1579" s="987"/>
      <c r="G1579" s="987"/>
      <c r="H1579" s="987"/>
    </row>
    <row r="1580" spans="1:8" customFormat="1" ht="13">
      <c r="A1580" s="988" t="s">
        <v>513</v>
      </c>
      <c r="B1580" s="988"/>
      <c r="C1580" s="988"/>
      <c r="D1580" s="988"/>
      <c r="E1580" s="988"/>
      <c r="F1580" s="988"/>
      <c r="G1580" s="988"/>
      <c r="H1580" s="988"/>
    </row>
    <row r="1581" spans="1:8" customFormat="1" ht="13">
      <c r="A1581" s="988" t="s">
        <v>514</v>
      </c>
      <c r="B1581" s="988"/>
      <c r="C1581" s="988"/>
      <c r="D1581" s="988"/>
      <c r="E1581" s="988"/>
      <c r="F1581" s="988"/>
      <c r="G1581" s="988"/>
      <c r="H1581" s="988"/>
    </row>
    <row r="1582" spans="1:8" customFormat="1" ht="13">
      <c r="A1582" s="595"/>
      <c r="B1582" s="595"/>
      <c r="C1582" s="595"/>
      <c r="D1582" s="595"/>
      <c r="E1582" s="595"/>
      <c r="F1582" s="595"/>
      <c r="G1582" s="595"/>
      <c r="H1582" s="595"/>
    </row>
    <row r="1583" spans="1:8" customFormat="1" ht="13">
      <c r="A1583" s="595"/>
      <c r="B1583" s="595"/>
      <c r="C1583" s="595"/>
      <c r="D1583" s="595"/>
      <c r="E1583" s="595"/>
      <c r="F1583" s="595"/>
      <c r="G1583" s="595"/>
      <c r="H1583" s="595"/>
    </row>
    <row r="1584" spans="1:8" customFormat="1" ht="13">
      <c r="A1584" s="595"/>
      <c r="B1584" s="595"/>
      <c r="C1584" s="595"/>
      <c r="D1584" s="595"/>
      <c r="E1584" s="595"/>
      <c r="F1584" s="595"/>
      <c r="G1584" s="595"/>
      <c r="H1584" s="595"/>
    </row>
    <row r="1585" spans="1:8" customFormat="1" ht="13.5" customHeight="1">
      <c r="A1585" s="595"/>
      <c r="B1585" s="595"/>
      <c r="C1585" s="595"/>
      <c r="D1585" s="595"/>
      <c r="E1585" s="595"/>
      <c r="F1585" s="595"/>
      <c r="G1585" s="595"/>
      <c r="H1585" s="595"/>
    </row>
    <row r="1586" spans="1:8" customFormat="1" ht="13.5" customHeight="1">
      <c r="A1586" s="595" t="s">
        <v>515</v>
      </c>
      <c r="B1586" s="595"/>
      <c r="C1586" s="595"/>
      <c r="D1586" s="595"/>
      <c r="E1586" s="595"/>
      <c r="F1586" s="595"/>
      <c r="G1586" s="595"/>
      <c r="H1586" s="595"/>
    </row>
    <row r="1587" spans="1:8" customFormat="1" ht="13">
      <c r="A1587" s="595"/>
      <c r="B1587" s="595"/>
      <c r="C1587" s="595"/>
      <c r="D1587" s="595"/>
      <c r="E1587" s="595"/>
      <c r="F1587" s="595"/>
      <c r="G1587" s="986"/>
      <c r="H1587" s="986"/>
    </row>
    <row r="1588" spans="1:8" customFormat="1" ht="13">
      <c r="A1588" s="597" t="s">
        <v>516</v>
      </c>
      <c r="B1588" s="597"/>
      <c r="C1588" s="597"/>
      <c r="D1588" s="597"/>
      <c r="E1588" s="597"/>
      <c r="F1588" s="597"/>
      <c r="G1588" s="597"/>
      <c r="H1588" s="598" t="s">
        <v>249</v>
      </c>
    </row>
    <row r="1589" spans="1:8" customFormat="1" ht="13">
      <c r="A1589" s="693"/>
      <c r="B1589" s="693"/>
      <c r="C1589" s="693"/>
      <c r="D1589" s="693"/>
      <c r="E1589" s="693"/>
      <c r="F1589" s="693"/>
      <c r="G1589" s="693"/>
      <c r="H1589" s="693"/>
    </row>
    <row r="1590" spans="1:8" customFormat="1" ht="13">
      <c r="A1590" s="597" t="s">
        <v>517</v>
      </c>
      <c r="B1590" s="597"/>
      <c r="C1590" s="597"/>
      <c r="D1590" s="597"/>
      <c r="E1590" s="597"/>
      <c r="F1590" s="597"/>
      <c r="G1590" s="599"/>
      <c r="H1590" s="597"/>
    </row>
    <row r="1591" spans="1:8" customFormat="1" ht="13">
      <c r="A1591" s="596"/>
      <c r="B1591" s="596"/>
      <c r="C1591" s="596"/>
      <c r="D1591" s="596"/>
      <c r="E1591" s="596"/>
      <c r="F1591" s="596"/>
      <c r="G1591" s="596"/>
      <c r="H1591" s="596"/>
    </row>
    <row r="1592" spans="1:8" customFormat="1" ht="13">
      <c r="A1592" s="644" t="s">
        <v>518</v>
      </c>
      <c r="B1592" s="596"/>
      <c r="C1592" s="596"/>
      <c r="D1592" s="596"/>
      <c r="E1592" s="596"/>
      <c r="F1592" s="596"/>
      <c r="G1592" s="596"/>
      <c r="H1592" s="596"/>
    </row>
    <row r="1593" spans="1:8" customFormat="1" ht="13">
      <c r="A1593" s="596"/>
      <c r="B1593" s="596"/>
      <c r="C1593" s="596"/>
      <c r="D1593" s="596"/>
      <c r="E1593" s="596"/>
      <c r="F1593" s="596"/>
      <c r="G1593" s="596"/>
      <c r="H1593" s="596"/>
    </row>
    <row r="1594" spans="1:8" customFormat="1" ht="13">
      <c r="A1594" s="596"/>
      <c r="B1594" s="596"/>
      <c r="C1594" s="596"/>
      <c r="D1594" s="596"/>
      <c r="E1594" s="596"/>
      <c r="F1594" s="596"/>
      <c r="G1594" s="596"/>
      <c r="H1594" s="596"/>
    </row>
    <row r="1595" spans="1:8" customFormat="1" ht="13">
      <c r="A1595" s="597" t="s">
        <v>519</v>
      </c>
      <c r="B1595" s="597"/>
      <c r="C1595" s="597"/>
      <c r="D1595" s="597"/>
      <c r="E1595" s="597"/>
      <c r="F1595" s="597"/>
      <c r="G1595" s="597"/>
      <c r="H1595" s="598" t="s">
        <v>249</v>
      </c>
    </row>
    <row r="1596" spans="1:8" customFormat="1" ht="13">
      <c r="A1596" s="847" t="s">
        <v>77</v>
      </c>
      <c r="B1596" s="369"/>
      <c r="C1596" s="369"/>
      <c r="D1596" s="369"/>
      <c r="E1596" s="369"/>
      <c r="F1596" s="369"/>
      <c r="G1596" s="369"/>
      <c r="H1596" s="147"/>
    </row>
    <row r="1597" spans="1:8" customFormat="1" ht="13">
      <c r="A1597" s="121" t="s">
        <v>495</v>
      </c>
      <c r="B1597" s="148"/>
      <c r="C1597" s="148"/>
      <c r="D1597" s="148"/>
      <c r="E1597" s="148"/>
      <c r="F1597" s="148"/>
      <c r="G1597" s="148"/>
      <c r="H1597" s="147"/>
    </row>
    <row r="1598" spans="1:8" customFormat="1" ht="13">
      <c r="A1598" s="148"/>
      <c r="B1598" s="148"/>
      <c r="C1598" s="148"/>
      <c r="D1598" s="148"/>
      <c r="E1598" s="148"/>
      <c r="F1598" s="148"/>
      <c r="G1598" s="148"/>
      <c r="H1598" s="52"/>
    </row>
    <row r="1599" spans="1:8" customFormat="1" ht="13">
      <c r="A1599" s="132" t="s">
        <v>262</v>
      </c>
      <c r="B1599" s="827">
        <f>+'Sch II OE FINAL'!F1599</f>
        <v>0</v>
      </c>
      <c r="C1599" s="828" t="s">
        <v>264</v>
      </c>
      <c r="D1599" s="812">
        <f>+'Sch II OE FINAL'!F1600</f>
        <v>0</v>
      </c>
      <c r="E1599" s="466" t="s">
        <v>265</v>
      </c>
      <c r="F1599" s="974">
        <f>+'Sch II OE FINAL'!L1600</f>
        <v>0</v>
      </c>
      <c r="G1599" s="975"/>
      <c r="H1599" s="621"/>
    </row>
    <row r="1600" spans="1:8" customFormat="1" ht="13">
      <c r="A1600" s="132" t="s">
        <v>496</v>
      </c>
      <c r="B1600" s="809">
        <f>+'Sch II OE FINAL'!H1603</f>
        <v>0</v>
      </c>
      <c r="C1600" s="829" t="s">
        <v>497</v>
      </c>
      <c r="D1600" s="809">
        <f>+'Sch II OE FINAL'!H1604</f>
        <v>0</v>
      </c>
      <c r="E1600" s="465" t="s">
        <v>498</v>
      </c>
      <c r="F1600" s="976">
        <f>+'SUD Units &amp; Cost Center Data'!G1601</f>
        <v>0</v>
      </c>
      <c r="G1600" s="976"/>
      <c r="H1600" s="621"/>
    </row>
    <row r="1601" spans="1:8" customFormat="1" ht="13">
      <c r="A1601" s="620" t="s">
        <v>263</v>
      </c>
      <c r="B1601" s="810">
        <f>+'Sch II OE FINAL'!L1599</f>
        <v>0</v>
      </c>
      <c r="C1601" s="828" t="s">
        <v>499</v>
      </c>
      <c r="D1601" s="811">
        <f>+AAR!E1606</f>
        <v>0</v>
      </c>
      <c r="E1601" s="467" t="s">
        <v>335</v>
      </c>
      <c r="F1601" s="975">
        <f>+'SUD Units &amp; Cost Center Data'!K1601</f>
        <v>0</v>
      </c>
      <c r="G1601" s="975"/>
      <c r="H1601" s="621"/>
    </row>
    <row r="1602" spans="1:8" customFormat="1" ht="13">
      <c r="A1602" s="620"/>
      <c r="B1602" s="430"/>
      <c r="C1602" s="430"/>
      <c r="D1602" s="430"/>
      <c r="E1602" s="430"/>
      <c r="F1602" s="430"/>
      <c r="G1602" s="430"/>
      <c r="H1602" s="1"/>
    </row>
    <row r="1603" spans="1:8" customFormat="1" ht="3.75" customHeight="1" thickBot="1">
      <c r="A1603" s="132"/>
      <c r="B1603" s="983"/>
      <c r="C1603" s="983"/>
      <c r="D1603" s="983"/>
      <c r="E1603" s="983"/>
      <c r="F1603" s="983"/>
      <c r="G1603" s="983"/>
      <c r="H1603" s="983"/>
    </row>
    <row r="1604" spans="1:8" customFormat="1" ht="13" hidden="1" thickBot="1">
      <c r="A1604" s="1"/>
      <c r="B1604" s="983"/>
      <c r="C1604" s="983"/>
      <c r="D1604" s="983"/>
      <c r="E1604" s="983"/>
      <c r="F1604" s="983"/>
      <c r="G1604" s="983"/>
      <c r="H1604" s="983"/>
    </row>
    <row r="1605" spans="1:8" customFormat="1" ht="13.5" hidden="1" thickBot="1">
      <c r="A1605" s="468"/>
      <c r="B1605" s="1"/>
      <c r="C1605" s="1"/>
      <c r="D1605" s="1"/>
      <c r="E1605" s="1"/>
      <c r="F1605" s="1"/>
      <c r="G1605" s="1"/>
      <c r="H1605" s="1"/>
    </row>
    <row r="1606" spans="1:8" customFormat="1" ht="13" thickTop="1">
      <c r="A1606" s="984" t="s">
        <v>500</v>
      </c>
      <c r="B1606" s="985"/>
      <c r="C1606" s="985"/>
      <c r="D1606" s="985"/>
      <c r="E1606" s="985"/>
      <c r="F1606" s="981" t="s">
        <v>520</v>
      </c>
      <c r="G1606" s="977" t="s">
        <v>502</v>
      </c>
      <c r="H1606" s="978"/>
    </row>
    <row r="1607" spans="1:8" customFormat="1">
      <c r="A1607" s="464" t="s">
        <v>503</v>
      </c>
      <c r="B1607" s="463" t="s">
        <v>504</v>
      </c>
      <c r="C1607" s="463" t="s">
        <v>505</v>
      </c>
      <c r="D1607" s="463" t="s">
        <v>506</v>
      </c>
      <c r="E1607" s="622" t="s">
        <v>507</v>
      </c>
      <c r="F1607" s="982"/>
      <c r="G1607" s="623" t="s">
        <v>508</v>
      </c>
      <c r="H1607" s="624" t="s">
        <v>509</v>
      </c>
    </row>
    <row r="1608" spans="1:8" customFormat="1">
      <c r="A1608" s="625"/>
      <c r="B1608" s="626"/>
      <c r="C1608" s="627"/>
      <c r="D1608" s="627"/>
      <c r="E1608" s="628"/>
      <c r="F1608" s="113"/>
      <c r="G1608" s="629"/>
      <c r="H1608" s="630"/>
    </row>
    <row r="1609" spans="1:8" customFormat="1">
      <c r="A1609" s="631"/>
      <c r="B1609" s="626"/>
      <c r="C1609" s="627"/>
      <c r="D1609" s="627"/>
      <c r="E1609" s="628"/>
      <c r="F1609" s="115"/>
      <c r="G1609" s="629"/>
      <c r="H1609" s="630"/>
    </row>
    <row r="1610" spans="1:8" customFormat="1">
      <c r="A1610" s="631"/>
      <c r="B1610" s="626"/>
      <c r="C1610" s="627"/>
      <c r="D1610" s="627"/>
      <c r="E1610" s="628"/>
      <c r="F1610" s="115"/>
      <c r="G1610" s="629"/>
      <c r="H1610" s="630"/>
    </row>
    <row r="1611" spans="1:8" customFormat="1">
      <c r="A1611" s="631"/>
      <c r="B1611" s="626"/>
      <c r="C1611" s="627"/>
      <c r="D1611" s="627"/>
      <c r="E1611" s="628"/>
      <c r="F1611" s="115"/>
      <c r="G1611" s="629"/>
      <c r="H1611" s="630"/>
    </row>
    <row r="1612" spans="1:8" customFormat="1">
      <c r="A1612" s="631"/>
      <c r="B1612" s="626"/>
      <c r="C1612" s="627"/>
      <c r="D1612" s="627"/>
      <c r="E1612" s="628"/>
      <c r="F1612" s="115"/>
      <c r="G1612" s="629"/>
      <c r="H1612" s="630"/>
    </row>
    <row r="1613" spans="1:8" customFormat="1">
      <c r="A1613" s="631"/>
      <c r="B1613" s="626"/>
      <c r="C1613" s="632"/>
      <c r="D1613" s="632"/>
      <c r="E1613" s="633"/>
      <c r="F1613" s="115"/>
      <c r="G1613" s="634"/>
      <c r="H1613" s="635"/>
    </row>
    <row r="1614" spans="1:8" customFormat="1">
      <c r="A1614" s="631"/>
      <c r="B1614" s="626"/>
      <c r="C1614" s="632"/>
      <c r="D1614" s="632"/>
      <c r="E1614" s="633"/>
      <c r="F1614" s="115"/>
      <c r="G1614" s="634"/>
      <c r="H1614" s="635"/>
    </row>
    <row r="1615" spans="1:8" customFormat="1">
      <c r="A1615" s="631"/>
      <c r="B1615" s="626"/>
      <c r="C1615" s="627"/>
      <c r="D1615" s="627"/>
      <c r="E1615" s="628"/>
      <c r="F1615" s="115"/>
      <c r="G1615" s="629"/>
      <c r="H1615" s="630"/>
    </row>
    <row r="1616" spans="1:8" customFormat="1">
      <c r="A1616" s="636"/>
      <c r="B1616" s="626"/>
      <c r="C1616" s="637"/>
      <c r="D1616" s="637"/>
      <c r="E1616" s="638"/>
      <c r="F1616" s="115"/>
      <c r="G1616" s="639"/>
      <c r="H1616" s="640"/>
    </row>
    <row r="1617" spans="1:8" customFormat="1" ht="13" thickBot="1">
      <c r="A1617" s="321"/>
      <c r="B1617" s="469"/>
      <c r="C1617" s="469"/>
      <c r="D1617" s="469"/>
      <c r="E1617" s="469"/>
      <c r="F1617" s="551"/>
      <c r="G1617" s="469"/>
      <c r="H1617" s="469"/>
    </row>
    <row r="1618" spans="1:8" customFormat="1" ht="13" thickTop="1">
      <c r="A1618" s="984" t="s">
        <v>510</v>
      </c>
      <c r="B1618" s="985"/>
      <c r="C1618" s="985"/>
      <c r="D1618" s="985"/>
      <c r="E1618" s="985"/>
      <c r="F1618" s="981" t="s">
        <v>520</v>
      </c>
      <c r="G1618" s="977" t="s">
        <v>502</v>
      </c>
      <c r="H1618" s="978"/>
    </row>
    <row r="1619" spans="1:8" customFormat="1" ht="25.5" customHeight="1">
      <c r="A1619" s="464" t="s">
        <v>503</v>
      </c>
      <c r="B1619" s="463" t="s">
        <v>504</v>
      </c>
      <c r="C1619" s="463" t="s">
        <v>505</v>
      </c>
      <c r="D1619" s="463" t="s">
        <v>506</v>
      </c>
      <c r="E1619" s="622" t="s">
        <v>507</v>
      </c>
      <c r="F1619" s="982"/>
      <c r="G1619" s="623" t="s">
        <v>508</v>
      </c>
      <c r="H1619" s="624" t="s">
        <v>509</v>
      </c>
    </row>
    <row r="1620" spans="1:8" customFormat="1">
      <c r="A1620" s="625"/>
      <c r="B1620" s="641"/>
      <c r="C1620" s="627"/>
      <c r="D1620" s="627"/>
      <c r="E1620" s="628"/>
      <c r="F1620" s="113"/>
      <c r="G1620" s="629"/>
      <c r="H1620" s="630"/>
    </row>
    <row r="1621" spans="1:8" customFormat="1">
      <c r="A1621" s="642"/>
      <c r="B1621" s="626"/>
      <c r="C1621" s="627"/>
      <c r="D1621" s="627"/>
      <c r="E1621" s="628"/>
      <c r="F1621" s="113"/>
      <c r="G1621" s="629"/>
      <c r="H1621" s="630"/>
    </row>
    <row r="1622" spans="1:8" customFormat="1">
      <c r="A1622" s="642"/>
      <c r="B1622" s="626"/>
      <c r="C1622" s="627"/>
      <c r="D1622" s="627"/>
      <c r="E1622" s="628"/>
      <c r="F1622" s="113"/>
      <c r="G1622" s="629"/>
      <c r="H1622" s="630"/>
    </row>
    <row r="1623" spans="1:8" customFormat="1">
      <c r="A1623" s="642"/>
      <c r="B1623" s="626"/>
      <c r="C1623" s="627"/>
      <c r="D1623" s="627"/>
      <c r="E1623" s="628"/>
      <c r="F1623" s="113"/>
      <c r="G1623" s="629"/>
      <c r="H1623" s="630"/>
    </row>
    <row r="1624" spans="1:8" customFormat="1">
      <c r="A1624" s="642"/>
      <c r="B1624" s="626"/>
      <c r="C1624" s="627"/>
      <c r="D1624" s="627"/>
      <c r="E1624" s="628"/>
      <c r="F1624" s="113"/>
      <c r="G1624" s="629"/>
      <c r="H1624" s="630"/>
    </row>
    <row r="1625" spans="1:8" customFormat="1">
      <c r="A1625" s="642"/>
      <c r="B1625" s="626"/>
      <c r="C1625" s="627"/>
      <c r="D1625" s="627"/>
      <c r="E1625" s="628"/>
      <c r="F1625" s="113"/>
      <c r="G1625" s="629"/>
      <c r="H1625" s="630"/>
    </row>
    <row r="1626" spans="1:8" customFormat="1">
      <c r="A1626" s="643"/>
      <c r="B1626" s="627"/>
      <c r="C1626" s="627"/>
      <c r="D1626" s="627"/>
      <c r="E1626" s="628"/>
      <c r="F1626" s="113"/>
      <c r="G1626" s="629"/>
      <c r="H1626" s="630"/>
    </row>
    <row r="1627" spans="1:8" customFormat="1">
      <c r="A1627" s="643"/>
      <c r="B1627" s="632"/>
      <c r="C1627" s="627"/>
      <c r="D1627" s="627"/>
      <c r="E1627" s="628"/>
      <c r="F1627" s="113"/>
      <c r="G1627" s="629"/>
      <c r="H1627" s="630"/>
    </row>
    <row r="1628" spans="1:8" customFormat="1">
      <c r="A1628" s="642"/>
      <c r="B1628" s="626"/>
      <c r="C1628" s="627"/>
      <c r="D1628" s="627"/>
      <c r="E1628" s="628"/>
      <c r="F1628" s="113"/>
      <c r="G1628" s="629"/>
      <c r="H1628" s="630"/>
    </row>
    <row r="1629" spans="1:8" customFormat="1">
      <c r="A1629" s="642"/>
      <c r="B1629" s="626"/>
      <c r="C1629" s="627"/>
      <c r="D1629" s="627"/>
      <c r="E1629" s="628"/>
      <c r="F1629" s="113"/>
      <c r="G1629" s="629"/>
      <c r="H1629" s="630"/>
    </row>
    <row r="1630" spans="1:8" customFormat="1">
      <c r="A1630" s="631"/>
      <c r="B1630" s="626"/>
      <c r="C1630" s="627"/>
      <c r="D1630" s="627"/>
      <c r="E1630" s="628"/>
      <c r="F1630" s="115"/>
      <c r="G1630" s="629"/>
      <c r="H1630" s="630"/>
    </row>
    <row r="1631" spans="1:8" customFormat="1">
      <c r="A1631" s="636"/>
      <c r="B1631" s="626"/>
      <c r="C1631" s="637"/>
      <c r="D1631" s="637"/>
      <c r="E1631" s="638"/>
      <c r="F1631" s="115"/>
      <c r="G1631" s="639"/>
      <c r="H1631" s="640"/>
    </row>
    <row r="1632" spans="1:8" customFormat="1" ht="13" thickBot="1">
      <c r="A1632" s="321"/>
      <c r="B1632" s="469"/>
      <c r="C1632" s="469"/>
      <c r="D1632" s="469"/>
      <c r="E1632" s="469"/>
      <c r="F1632" s="551">
        <f>SUM(F1620:F1631)</f>
        <v>0</v>
      </c>
      <c r="G1632" s="469"/>
      <c r="H1632" s="469"/>
    </row>
    <row r="1633" spans="1:8" customFormat="1" ht="13" thickTop="1">
      <c r="A1633" s="514"/>
      <c r="B1633" s="514"/>
      <c r="C1633" s="514"/>
      <c r="D1633" s="514"/>
      <c r="E1633" s="514"/>
      <c r="F1633" s="514"/>
      <c r="G1633" s="514"/>
      <c r="H1633" s="515"/>
    </row>
    <row r="1634" spans="1:8" customFormat="1" ht="15.5">
      <c r="A1634" s="987" t="s">
        <v>512</v>
      </c>
      <c r="B1634" s="987"/>
      <c r="C1634" s="987"/>
      <c r="D1634" s="987"/>
      <c r="E1634" s="987"/>
      <c r="F1634" s="987"/>
      <c r="G1634" s="987"/>
      <c r="H1634" s="987"/>
    </row>
    <row r="1635" spans="1:8" customFormat="1" ht="13">
      <c r="A1635" s="988" t="s">
        <v>513</v>
      </c>
      <c r="B1635" s="988"/>
      <c r="C1635" s="988"/>
      <c r="D1635" s="988"/>
      <c r="E1635" s="988"/>
      <c r="F1635" s="988"/>
      <c r="G1635" s="988"/>
      <c r="H1635" s="988"/>
    </row>
    <row r="1636" spans="1:8" customFormat="1" ht="13">
      <c r="A1636" s="988" t="s">
        <v>514</v>
      </c>
      <c r="B1636" s="988"/>
      <c r="C1636" s="988"/>
      <c r="D1636" s="988"/>
      <c r="E1636" s="988"/>
      <c r="F1636" s="988"/>
      <c r="G1636" s="988"/>
      <c r="H1636" s="988"/>
    </row>
    <row r="1637" spans="1:8" customFormat="1" ht="13">
      <c r="A1637" s="595"/>
      <c r="B1637" s="595"/>
      <c r="C1637" s="595"/>
      <c r="D1637" s="595"/>
      <c r="E1637" s="595"/>
      <c r="F1637" s="595"/>
      <c r="G1637" s="595"/>
      <c r="H1637" s="595"/>
    </row>
    <row r="1638" spans="1:8" customFormat="1" ht="13">
      <c r="A1638" s="595"/>
      <c r="B1638" s="595"/>
      <c r="C1638" s="595"/>
      <c r="D1638" s="595"/>
      <c r="E1638" s="595"/>
      <c r="F1638" s="595"/>
      <c r="G1638" s="595"/>
      <c r="H1638" s="595"/>
    </row>
    <row r="1639" spans="1:8" customFormat="1" ht="13">
      <c r="A1639" s="595"/>
      <c r="B1639" s="595"/>
      <c r="C1639" s="595"/>
      <c r="D1639" s="595"/>
      <c r="E1639" s="595"/>
      <c r="F1639" s="595"/>
      <c r="G1639" s="595"/>
      <c r="H1639" s="595"/>
    </row>
    <row r="1640" spans="1:8" customFormat="1" ht="13.5" customHeight="1">
      <c r="A1640" s="595"/>
      <c r="B1640" s="595"/>
      <c r="C1640" s="595"/>
      <c r="D1640" s="595"/>
      <c r="E1640" s="595"/>
      <c r="F1640" s="595"/>
      <c r="G1640" s="595"/>
      <c r="H1640" s="595"/>
    </row>
    <row r="1641" spans="1:8" customFormat="1" ht="13.5" customHeight="1">
      <c r="A1641" s="595" t="s">
        <v>515</v>
      </c>
      <c r="B1641" s="595"/>
      <c r="C1641" s="595"/>
      <c r="D1641" s="595"/>
      <c r="E1641" s="595"/>
      <c r="F1641" s="595"/>
      <c r="G1641" s="595"/>
      <c r="H1641" s="595"/>
    </row>
    <row r="1642" spans="1:8" customFormat="1" ht="13">
      <c r="A1642" s="595"/>
      <c r="B1642" s="595"/>
      <c r="C1642" s="595"/>
      <c r="D1642" s="595"/>
      <c r="E1642" s="595"/>
      <c r="F1642" s="595"/>
      <c r="G1642" s="986"/>
      <c r="H1642" s="986"/>
    </row>
    <row r="1643" spans="1:8" customFormat="1" ht="13">
      <c r="A1643" s="597" t="s">
        <v>516</v>
      </c>
      <c r="B1643" s="597"/>
      <c r="C1643" s="597"/>
      <c r="D1643" s="597"/>
      <c r="E1643" s="597"/>
      <c r="F1643" s="597"/>
      <c r="G1643" s="597"/>
      <c r="H1643" s="598" t="s">
        <v>249</v>
      </c>
    </row>
    <row r="1644" spans="1:8" customFormat="1" ht="13">
      <c r="A1644" s="693"/>
      <c r="B1644" s="693"/>
      <c r="C1644" s="693"/>
      <c r="D1644" s="693"/>
      <c r="E1644" s="693"/>
      <c r="F1644" s="693"/>
      <c r="G1644" s="693"/>
      <c r="H1644" s="693"/>
    </row>
    <row r="1645" spans="1:8" customFormat="1" ht="13">
      <c r="A1645" s="597" t="s">
        <v>517</v>
      </c>
      <c r="B1645" s="597"/>
      <c r="C1645" s="597"/>
      <c r="D1645" s="597"/>
      <c r="E1645" s="597"/>
      <c r="F1645" s="597"/>
      <c r="G1645" s="599"/>
      <c r="H1645" s="597"/>
    </row>
    <row r="1646" spans="1:8" customFormat="1" ht="13">
      <c r="A1646" s="596"/>
      <c r="B1646" s="596"/>
      <c r="C1646" s="596"/>
      <c r="D1646" s="596"/>
      <c r="E1646" s="596"/>
      <c r="F1646" s="596"/>
      <c r="G1646" s="596"/>
      <c r="H1646" s="596"/>
    </row>
    <row r="1647" spans="1:8" customFormat="1" ht="13">
      <c r="A1647" s="644" t="s">
        <v>518</v>
      </c>
      <c r="B1647" s="596"/>
      <c r="C1647" s="596"/>
      <c r="D1647" s="596"/>
      <c r="E1647" s="596"/>
      <c r="F1647" s="596"/>
      <c r="G1647" s="596"/>
      <c r="H1647" s="596"/>
    </row>
    <row r="1648" spans="1:8" customFormat="1" ht="13">
      <c r="A1648" s="596"/>
      <c r="B1648" s="596"/>
      <c r="C1648" s="596"/>
      <c r="D1648" s="596"/>
      <c r="E1648" s="596"/>
      <c r="F1648" s="596"/>
      <c r="G1648" s="596"/>
      <c r="H1648" s="596"/>
    </row>
    <row r="1649" spans="1:8" customFormat="1" ht="13">
      <c r="A1649" s="596"/>
      <c r="B1649" s="596"/>
      <c r="C1649" s="596"/>
      <c r="D1649" s="596"/>
      <c r="E1649" s="596"/>
      <c r="F1649" s="596"/>
      <c r="G1649" s="596"/>
      <c r="H1649" s="596"/>
    </row>
    <row r="1650" spans="1:8" customFormat="1" ht="13">
      <c r="A1650" s="597" t="s">
        <v>519</v>
      </c>
      <c r="B1650" s="597"/>
      <c r="C1650" s="597"/>
      <c r="D1650" s="597"/>
      <c r="E1650" s="597"/>
      <c r="F1650" s="597"/>
      <c r="G1650" s="597"/>
      <c r="H1650" s="598" t="s">
        <v>249</v>
      </c>
    </row>
  </sheetData>
  <sheetProtection formatCells="0" formatColumns="0" formatRows="0" insertColumns="0" insertRows="0"/>
  <mergeCells count="420">
    <mergeCell ref="A1563:E1563"/>
    <mergeCell ref="A1579:H1579"/>
    <mergeCell ref="A1580:H1580"/>
    <mergeCell ref="A1581:H1581"/>
    <mergeCell ref="G1587:H1587"/>
    <mergeCell ref="G1563:H1563"/>
    <mergeCell ref="F1563:F1564"/>
    <mergeCell ref="A1525:H1525"/>
    <mergeCell ref="A1526:H1526"/>
    <mergeCell ref="G1532:H1532"/>
    <mergeCell ref="F1544:G1544"/>
    <mergeCell ref="F1545:G1545"/>
    <mergeCell ref="B1548:H1549"/>
    <mergeCell ref="A1551:E1551"/>
    <mergeCell ref="F1546:G1546"/>
    <mergeCell ref="G1551:H1551"/>
    <mergeCell ref="F1551:F1552"/>
    <mergeCell ref="F1491:G1491"/>
    <mergeCell ref="B1493:H1494"/>
    <mergeCell ref="A1496:E1496"/>
    <mergeCell ref="A1508:E1508"/>
    <mergeCell ref="G1496:H1496"/>
    <mergeCell ref="G1508:H1508"/>
    <mergeCell ref="F1496:F1497"/>
    <mergeCell ref="F1508:F1509"/>
    <mergeCell ref="A1524:H1524"/>
    <mergeCell ref="A1453:E1453"/>
    <mergeCell ref="A1469:H1469"/>
    <mergeCell ref="A1470:H1470"/>
    <mergeCell ref="A1471:H1471"/>
    <mergeCell ref="G1477:H1477"/>
    <mergeCell ref="G1453:H1453"/>
    <mergeCell ref="F1453:F1454"/>
    <mergeCell ref="F1489:G1489"/>
    <mergeCell ref="F1490:G1490"/>
    <mergeCell ref="A1415:H1415"/>
    <mergeCell ref="A1416:H1416"/>
    <mergeCell ref="G1422:H1422"/>
    <mergeCell ref="F1434:G1434"/>
    <mergeCell ref="F1435:G1435"/>
    <mergeCell ref="B1438:H1439"/>
    <mergeCell ref="A1441:E1441"/>
    <mergeCell ref="F1436:G1436"/>
    <mergeCell ref="G1441:H1441"/>
    <mergeCell ref="F1441:F1442"/>
    <mergeCell ref="F1381:G1381"/>
    <mergeCell ref="B1383:H1384"/>
    <mergeCell ref="A1386:E1386"/>
    <mergeCell ref="A1398:E1398"/>
    <mergeCell ref="G1386:H1386"/>
    <mergeCell ref="G1398:H1398"/>
    <mergeCell ref="F1386:F1387"/>
    <mergeCell ref="F1398:F1399"/>
    <mergeCell ref="A1414:H1414"/>
    <mergeCell ref="A1343:E1343"/>
    <mergeCell ref="A1359:H1359"/>
    <mergeCell ref="A1360:H1360"/>
    <mergeCell ref="A1361:H1361"/>
    <mergeCell ref="G1367:H1367"/>
    <mergeCell ref="G1343:H1343"/>
    <mergeCell ref="F1343:F1344"/>
    <mergeCell ref="F1379:G1379"/>
    <mergeCell ref="F1380:G1380"/>
    <mergeCell ref="A1305:H1305"/>
    <mergeCell ref="A1306:H1306"/>
    <mergeCell ref="G1312:H1312"/>
    <mergeCell ref="F1324:G1324"/>
    <mergeCell ref="F1325:G1325"/>
    <mergeCell ref="B1328:H1329"/>
    <mergeCell ref="A1331:E1331"/>
    <mergeCell ref="F1326:G1326"/>
    <mergeCell ref="G1331:H1331"/>
    <mergeCell ref="F1331:F1332"/>
    <mergeCell ref="F1271:G1271"/>
    <mergeCell ref="B1273:H1274"/>
    <mergeCell ref="A1276:E1276"/>
    <mergeCell ref="A1288:E1288"/>
    <mergeCell ref="G1276:H1276"/>
    <mergeCell ref="G1288:H1288"/>
    <mergeCell ref="F1276:F1277"/>
    <mergeCell ref="F1288:F1289"/>
    <mergeCell ref="A1304:H1304"/>
    <mergeCell ref="A1233:E1233"/>
    <mergeCell ref="A1249:H1249"/>
    <mergeCell ref="A1250:H1250"/>
    <mergeCell ref="A1251:H1251"/>
    <mergeCell ref="G1257:H1257"/>
    <mergeCell ref="G1233:H1233"/>
    <mergeCell ref="F1233:F1234"/>
    <mergeCell ref="F1269:G1269"/>
    <mergeCell ref="F1270:G1270"/>
    <mergeCell ref="A1194:H1194"/>
    <mergeCell ref="A1195:H1195"/>
    <mergeCell ref="A1196:H1196"/>
    <mergeCell ref="G1202:H1202"/>
    <mergeCell ref="F1214:G1214"/>
    <mergeCell ref="F1215:G1215"/>
    <mergeCell ref="B1218:H1219"/>
    <mergeCell ref="A1221:E1221"/>
    <mergeCell ref="F1216:G1216"/>
    <mergeCell ref="G1221:H1221"/>
    <mergeCell ref="F1221:F1222"/>
    <mergeCell ref="F1159:G1159"/>
    <mergeCell ref="F1160:G1160"/>
    <mergeCell ref="F1161:G1161"/>
    <mergeCell ref="B1163:H1164"/>
    <mergeCell ref="A1166:E1166"/>
    <mergeCell ref="A1178:E1178"/>
    <mergeCell ref="G1166:H1166"/>
    <mergeCell ref="G1178:H1178"/>
    <mergeCell ref="F1166:F1167"/>
    <mergeCell ref="F1178:F1179"/>
    <mergeCell ref="A810:H810"/>
    <mergeCell ref="A811:H811"/>
    <mergeCell ref="B723:H724"/>
    <mergeCell ref="A726:E726"/>
    <mergeCell ref="A738:E738"/>
    <mergeCell ref="A754:H754"/>
    <mergeCell ref="A755:H755"/>
    <mergeCell ref="A756:H756"/>
    <mergeCell ref="B668:H669"/>
    <mergeCell ref="A671:E671"/>
    <mergeCell ref="A683:E683"/>
    <mergeCell ref="A699:H699"/>
    <mergeCell ref="A700:H700"/>
    <mergeCell ref="A701:H701"/>
    <mergeCell ref="F776:G776"/>
    <mergeCell ref="B778:H779"/>
    <mergeCell ref="A781:E781"/>
    <mergeCell ref="A793:E793"/>
    <mergeCell ref="G781:H781"/>
    <mergeCell ref="G793:H793"/>
    <mergeCell ref="F781:F782"/>
    <mergeCell ref="F793:F794"/>
    <mergeCell ref="A809:H809"/>
    <mergeCell ref="G671:H671"/>
    <mergeCell ref="A903:E903"/>
    <mergeCell ref="A919:H919"/>
    <mergeCell ref="A920:H920"/>
    <mergeCell ref="A921:H921"/>
    <mergeCell ref="B833:H834"/>
    <mergeCell ref="A836:E836"/>
    <mergeCell ref="A848:E848"/>
    <mergeCell ref="A864:H864"/>
    <mergeCell ref="A865:H865"/>
    <mergeCell ref="A866:H866"/>
    <mergeCell ref="G903:H903"/>
    <mergeCell ref="G1001:H1001"/>
    <mergeCell ref="G1013:H1013"/>
    <mergeCell ref="F1001:F1002"/>
    <mergeCell ref="F1013:F1014"/>
    <mergeCell ref="A1029:H1029"/>
    <mergeCell ref="A1030:H1030"/>
    <mergeCell ref="A1031:H1031"/>
    <mergeCell ref="B943:H944"/>
    <mergeCell ref="A946:E946"/>
    <mergeCell ref="A958:E958"/>
    <mergeCell ref="A974:H974"/>
    <mergeCell ref="A975:H975"/>
    <mergeCell ref="A976:H976"/>
    <mergeCell ref="A23:E23"/>
    <mergeCell ref="G23:H23"/>
    <mergeCell ref="A39:H39"/>
    <mergeCell ref="A40:H40"/>
    <mergeCell ref="A41:H41"/>
    <mergeCell ref="A78:E78"/>
    <mergeCell ref="A94:H94"/>
    <mergeCell ref="B8:H9"/>
    <mergeCell ref="F4:G4"/>
    <mergeCell ref="F5:G5"/>
    <mergeCell ref="F6:G6"/>
    <mergeCell ref="A11:E11"/>
    <mergeCell ref="G11:H11"/>
    <mergeCell ref="A95:H95"/>
    <mergeCell ref="A96:H96"/>
    <mergeCell ref="B63:H64"/>
    <mergeCell ref="A66:E66"/>
    <mergeCell ref="F59:G59"/>
    <mergeCell ref="F60:G60"/>
    <mergeCell ref="F61:G61"/>
    <mergeCell ref="G66:H66"/>
    <mergeCell ref="G78:H78"/>
    <mergeCell ref="A188:E188"/>
    <mergeCell ref="G188:H188"/>
    <mergeCell ref="A149:H149"/>
    <mergeCell ref="A150:H150"/>
    <mergeCell ref="A151:H151"/>
    <mergeCell ref="G157:H157"/>
    <mergeCell ref="B118:H119"/>
    <mergeCell ref="A121:E121"/>
    <mergeCell ref="A133:E133"/>
    <mergeCell ref="B228:H229"/>
    <mergeCell ref="A231:E231"/>
    <mergeCell ref="F226:G226"/>
    <mergeCell ref="G231:H231"/>
    <mergeCell ref="A204:H204"/>
    <mergeCell ref="A205:H205"/>
    <mergeCell ref="A206:H206"/>
    <mergeCell ref="G212:H212"/>
    <mergeCell ref="F224:G224"/>
    <mergeCell ref="F225:G225"/>
    <mergeCell ref="B283:H284"/>
    <mergeCell ref="A286:E286"/>
    <mergeCell ref="F280:G280"/>
    <mergeCell ref="F281:G281"/>
    <mergeCell ref="G286:H286"/>
    <mergeCell ref="A243:E243"/>
    <mergeCell ref="A259:H259"/>
    <mergeCell ref="A260:H260"/>
    <mergeCell ref="A261:H261"/>
    <mergeCell ref="G267:H267"/>
    <mergeCell ref="G243:H243"/>
    <mergeCell ref="F279:G279"/>
    <mergeCell ref="A396:E396"/>
    <mergeCell ref="F444:G444"/>
    <mergeCell ref="B338:H339"/>
    <mergeCell ref="A341:E341"/>
    <mergeCell ref="A353:E353"/>
    <mergeCell ref="A298:E298"/>
    <mergeCell ref="A314:H314"/>
    <mergeCell ref="A315:H315"/>
    <mergeCell ref="A316:H316"/>
    <mergeCell ref="G322:H322"/>
    <mergeCell ref="G298:H298"/>
    <mergeCell ref="F334:G334"/>
    <mergeCell ref="F335:G335"/>
    <mergeCell ref="F336:G336"/>
    <mergeCell ref="G341:H341"/>
    <mergeCell ref="G353:H353"/>
    <mergeCell ref="F389:G389"/>
    <mergeCell ref="F390:G390"/>
    <mergeCell ref="F391:G391"/>
    <mergeCell ref="G396:H396"/>
    <mergeCell ref="G408:H408"/>
    <mergeCell ref="A518:E518"/>
    <mergeCell ref="A463:E463"/>
    <mergeCell ref="A408:E408"/>
    <mergeCell ref="A369:H369"/>
    <mergeCell ref="A370:H370"/>
    <mergeCell ref="A371:H371"/>
    <mergeCell ref="A1618:E1618"/>
    <mergeCell ref="A1634:H1634"/>
    <mergeCell ref="A1635:H1635"/>
    <mergeCell ref="B1603:H1604"/>
    <mergeCell ref="A1606:E1606"/>
    <mergeCell ref="F1606:F1607"/>
    <mergeCell ref="F1618:F1619"/>
    <mergeCell ref="A573:E573"/>
    <mergeCell ref="A589:H589"/>
    <mergeCell ref="A590:H590"/>
    <mergeCell ref="A591:H591"/>
    <mergeCell ref="B1108:H1109"/>
    <mergeCell ref="A1111:E1111"/>
    <mergeCell ref="B558:H559"/>
    <mergeCell ref="A561:E561"/>
    <mergeCell ref="A534:H534"/>
    <mergeCell ref="A535:H535"/>
    <mergeCell ref="A536:H536"/>
    <mergeCell ref="G102:H102"/>
    <mergeCell ref="G47:H47"/>
    <mergeCell ref="G377:H377"/>
    <mergeCell ref="G432:H432"/>
    <mergeCell ref="G487:H487"/>
    <mergeCell ref="G542:H542"/>
    <mergeCell ref="G597:H597"/>
    <mergeCell ref="G652:H652"/>
    <mergeCell ref="G707:H707"/>
    <mergeCell ref="B503:H504"/>
    <mergeCell ref="A506:E506"/>
    <mergeCell ref="A479:H479"/>
    <mergeCell ref="A480:H480"/>
    <mergeCell ref="A481:H481"/>
    <mergeCell ref="B448:H449"/>
    <mergeCell ref="A451:E451"/>
    <mergeCell ref="F445:G445"/>
    <mergeCell ref="F446:G446"/>
    <mergeCell ref="G451:H451"/>
    <mergeCell ref="G463:H463"/>
    <mergeCell ref="A424:H424"/>
    <mergeCell ref="A425:H425"/>
    <mergeCell ref="A426:H426"/>
    <mergeCell ref="B393:H394"/>
    <mergeCell ref="G817:H817"/>
    <mergeCell ref="G872:H872"/>
    <mergeCell ref="G927:H927"/>
    <mergeCell ref="G982:H982"/>
    <mergeCell ref="G1037:H1037"/>
    <mergeCell ref="G1092:H1092"/>
    <mergeCell ref="G1147:H1147"/>
    <mergeCell ref="G1642:H1642"/>
    <mergeCell ref="A1141:H1141"/>
    <mergeCell ref="B1053:H1054"/>
    <mergeCell ref="A1056:E1056"/>
    <mergeCell ref="A1636:H1636"/>
    <mergeCell ref="A1123:E1123"/>
    <mergeCell ref="A1139:H1139"/>
    <mergeCell ref="A1140:H1140"/>
    <mergeCell ref="G1123:H1123"/>
    <mergeCell ref="F1123:F1124"/>
    <mergeCell ref="A1068:E1068"/>
    <mergeCell ref="A1084:H1084"/>
    <mergeCell ref="A1085:H1085"/>
    <mergeCell ref="A1086:H1086"/>
    <mergeCell ref="B998:H999"/>
    <mergeCell ref="A1001:E1001"/>
    <mergeCell ref="A1013:E1013"/>
    <mergeCell ref="F114:G114"/>
    <mergeCell ref="F115:G115"/>
    <mergeCell ref="F116:G116"/>
    <mergeCell ref="G121:H121"/>
    <mergeCell ref="G133:H133"/>
    <mergeCell ref="F169:G169"/>
    <mergeCell ref="F170:G170"/>
    <mergeCell ref="F171:G171"/>
    <mergeCell ref="G176:H176"/>
    <mergeCell ref="B173:H174"/>
    <mergeCell ref="A176:E176"/>
    <mergeCell ref="F499:G499"/>
    <mergeCell ref="F500:G500"/>
    <mergeCell ref="F501:G501"/>
    <mergeCell ref="G506:H506"/>
    <mergeCell ref="G518:H518"/>
    <mergeCell ref="F554:G554"/>
    <mergeCell ref="F555:G555"/>
    <mergeCell ref="F556:G556"/>
    <mergeCell ref="G561:H561"/>
    <mergeCell ref="F518:F519"/>
    <mergeCell ref="F561:F562"/>
    <mergeCell ref="G573:H573"/>
    <mergeCell ref="F609:G609"/>
    <mergeCell ref="F610:G610"/>
    <mergeCell ref="F611:G611"/>
    <mergeCell ref="G616:H616"/>
    <mergeCell ref="G628:H628"/>
    <mergeCell ref="F664:G664"/>
    <mergeCell ref="F665:G665"/>
    <mergeCell ref="F666:G666"/>
    <mergeCell ref="F573:F574"/>
    <mergeCell ref="F616:F617"/>
    <mergeCell ref="F628:F629"/>
    <mergeCell ref="B613:H614"/>
    <mergeCell ref="A616:E616"/>
    <mergeCell ref="A628:E628"/>
    <mergeCell ref="A644:H644"/>
    <mergeCell ref="A645:H645"/>
    <mergeCell ref="A646:H646"/>
    <mergeCell ref="G683:H683"/>
    <mergeCell ref="F719:G719"/>
    <mergeCell ref="F720:G720"/>
    <mergeCell ref="F721:G721"/>
    <mergeCell ref="G726:H726"/>
    <mergeCell ref="G738:H738"/>
    <mergeCell ref="F774:G774"/>
    <mergeCell ref="F775:G775"/>
    <mergeCell ref="F671:F672"/>
    <mergeCell ref="F683:F684"/>
    <mergeCell ref="F726:F727"/>
    <mergeCell ref="F738:F739"/>
    <mergeCell ref="G762:H762"/>
    <mergeCell ref="F829:G829"/>
    <mergeCell ref="F830:G830"/>
    <mergeCell ref="F831:G831"/>
    <mergeCell ref="G836:H836"/>
    <mergeCell ref="G848:H848"/>
    <mergeCell ref="F884:G884"/>
    <mergeCell ref="F885:G885"/>
    <mergeCell ref="F886:G886"/>
    <mergeCell ref="G891:H891"/>
    <mergeCell ref="F836:F837"/>
    <mergeCell ref="F848:F849"/>
    <mergeCell ref="F891:F892"/>
    <mergeCell ref="B888:H889"/>
    <mergeCell ref="A891:E891"/>
    <mergeCell ref="F939:G939"/>
    <mergeCell ref="F940:G940"/>
    <mergeCell ref="F941:G941"/>
    <mergeCell ref="G946:H946"/>
    <mergeCell ref="G958:H958"/>
    <mergeCell ref="F994:G994"/>
    <mergeCell ref="F995:G995"/>
    <mergeCell ref="F996:G996"/>
    <mergeCell ref="F903:F904"/>
    <mergeCell ref="F946:F947"/>
    <mergeCell ref="F958:F959"/>
    <mergeCell ref="F1049:G1049"/>
    <mergeCell ref="F1050:G1050"/>
    <mergeCell ref="F1051:G1051"/>
    <mergeCell ref="G1056:H1056"/>
    <mergeCell ref="G1068:H1068"/>
    <mergeCell ref="F1104:G1104"/>
    <mergeCell ref="F1105:G1105"/>
    <mergeCell ref="F1106:G1106"/>
    <mergeCell ref="G1111:H1111"/>
    <mergeCell ref="F1056:F1057"/>
    <mergeCell ref="F1068:F1069"/>
    <mergeCell ref="F1111:F1112"/>
    <mergeCell ref="F1599:G1599"/>
    <mergeCell ref="F1600:G1600"/>
    <mergeCell ref="F1601:G1601"/>
    <mergeCell ref="G1606:H1606"/>
    <mergeCell ref="G1618:H1618"/>
    <mergeCell ref="F11:F12"/>
    <mergeCell ref="F23:F24"/>
    <mergeCell ref="F66:F67"/>
    <mergeCell ref="F78:F79"/>
    <mergeCell ref="F121:F122"/>
    <mergeCell ref="F133:F134"/>
    <mergeCell ref="F176:F177"/>
    <mergeCell ref="F188:F189"/>
    <mergeCell ref="F231:F232"/>
    <mergeCell ref="F243:F244"/>
    <mergeCell ref="F286:F287"/>
    <mergeCell ref="F298:F299"/>
    <mergeCell ref="F341:F342"/>
    <mergeCell ref="F353:F354"/>
    <mergeCell ref="F396:F397"/>
    <mergeCell ref="F408:F409"/>
    <mergeCell ref="F451:F452"/>
    <mergeCell ref="F463:F464"/>
    <mergeCell ref="F506:F507"/>
  </mergeCells>
  <pageMargins left="0" right="0" top="0" bottom="0" header="0" footer="0"/>
  <pageSetup scale="70" fitToHeight="0" orientation="landscape" blackAndWhite="1" r:id="rId1"/>
  <rowBreaks count="10" manualBreakCount="10">
    <brk id="55" max="16383" man="1"/>
    <brk id="110" max="16383" man="1"/>
    <brk id="220" max="16383" man="1"/>
    <brk id="275" max="16383" man="1"/>
    <brk id="330" max="16383" man="1"/>
    <brk id="385" max="16383" man="1"/>
    <brk id="440" max="16383" man="1"/>
    <brk id="495" max="16383" man="1"/>
    <brk id="550" max="16383" man="1"/>
    <brk id="1595" max="16383" man="1"/>
  </rowBreaks>
  <drawing r:id="rId2"/>
  <legacyDrawing r:id="rId3"/>
  <mc:AlternateContent xmlns:mc="http://schemas.openxmlformats.org/markup-compatibility/2006">
    <mc:Choice Requires="x14">
      <controls>
        <mc:AlternateContent xmlns:mc="http://schemas.openxmlformats.org/markup-compatibility/2006">
          <mc:Choice Requires="x14">
            <control shapeId="54311" r:id="rId4" name="Check Box 39">
              <controlPr defaultSize="0" autoFill="0" autoLine="0" autoPict="0">
                <anchor moveWithCells="1">
                  <from>
                    <xdr:col>0</xdr:col>
                    <xdr:colOff>247650</xdr:colOff>
                    <xdr:row>41</xdr:row>
                    <xdr:rowOff>19050</xdr:rowOff>
                  </from>
                  <to>
                    <xdr:col>4</xdr:col>
                    <xdr:colOff>279400</xdr:colOff>
                    <xdr:row>43</xdr:row>
                    <xdr:rowOff>50800</xdr:rowOff>
                  </to>
                </anchor>
              </controlPr>
            </control>
          </mc:Choice>
        </mc:AlternateContent>
        <mc:AlternateContent xmlns:mc="http://schemas.openxmlformats.org/markup-compatibility/2006">
          <mc:Choice Requires="x14">
            <control shapeId="54312" r:id="rId5" name="Check Box 40">
              <controlPr defaultSize="0" autoFill="0" autoLine="0" autoPict="0">
                <anchor moveWithCells="1">
                  <from>
                    <xdr:col>0</xdr:col>
                    <xdr:colOff>247650</xdr:colOff>
                    <xdr:row>42</xdr:row>
                    <xdr:rowOff>146050</xdr:rowOff>
                  </from>
                  <to>
                    <xdr:col>2</xdr:col>
                    <xdr:colOff>3695700</xdr:colOff>
                    <xdr:row>44</xdr:row>
                    <xdr:rowOff>57150</xdr:rowOff>
                  </to>
                </anchor>
              </controlPr>
            </control>
          </mc:Choice>
        </mc:AlternateContent>
        <mc:AlternateContent xmlns:mc="http://schemas.openxmlformats.org/markup-compatibility/2006">
          <mc:Choice Requires="x14">
            <control shapeId="54313" r:id="rId6" name="Check Box 41">
              <controlPr defaultSize="0" autoFill="0" autoLine="0" autoPict="0">
                <anchor moveWithCells="1">
                  <from>
                    <xdr:col>0</xdr:col>
                    <xdr:colOff>247650</xdr:colOff>
                    <xdr:row>96</xdr:row>
                    <xdr:rowOff>19050</xdr:rowOff>
                  </from>
                  <to>
                    <xdr:col>4</xdr:col>
                    <xdr:colOff>279400</xdr:colOff>
                    <xdr:row>98</xdr:row>
                    <xdr:rowOff>50800</xdr:rowOff>
                  </to>
                </anchor>
              </controlPr>
            </control>
          </mc:Choice>
        </mc:AlternateContent>
        <mc:AlternateContent xmlns:mc="http://schemas.openxmlformats.org/markup-compatibility/2006">
          <mc:Choice Requires="x14">
            <control shapeId="54314" r:id="rId7" name="Check Box 42">
              <controlPr defaultSize="0" autoFill="0" autoLine="0" autoPict="0">
                <anchor moveWithCells="1">
                  <from>
                    <xdr:col>0</xdr:col>
                    <xdr:colOff>247650</xdr:colOff>
                    <xdr:row>97</xdr:row>
                    <xdr:rowOff>146050</xdr:rowOff>
                  </from>
                  <to>
                    <xdr:col>2</xdr:col>
                    <xdr:colOff>3695700</xdr:colOff>
                    <xdr:row>99</xdr:row>
                    <xdr:rowOff>57150</xdr:rowOff>
                  </to>
                </anchor>
              </controlPr>
            </control>
          </mc:Choice>
        </mc:AlternateContent>
        <mc:AlternateContent xmlns:mc="http://schemas.openxmlformats.org/markup-compatibility/2006">
          <mc:Choice Requires="x14">
            <control shapeId="54315" r:id="rId8" name="Check Box 43">
              <controlPr defaultSize="0" autoFill="0" autoLine="0" autoPict="0">
                <anchor moveWithCells="1">
                  <from>
                    <xdr:col>0</xdr:col>
                    <xdr:colOff>247650</xdr:colOff>
                    <xdr:row>151</xdr:row>
                    <xdr:rowOff>19050</xdr:rowOff>
                  </from>
                  <to>
                    <xdr:col>4</xdr:col>
                    <xdr:colOff>279400</xdr:colOff>
                    <xdr:row>153</xdr:row>
                    <xdr:rowOff>50800</xdr:rowOff>
                  </to>
                </anchor>
              </controlPr>
            </control>
          </mc:Choice>
        </mc:AlternateContent>
        <mc:AlternateContent xmlns:mc="http://schemas.openxmlformats.org/markup-compatibility/2006">
          <mc:Choice Requires="x14">
            <control shapeId="54316" r:id="rId9" name="Check Box 44">
              <controlPr defaultSize="0" autoFill="0" autoLine="0" autoPict="0">
                <anchor moveWithCells="1">
                  <from>
                    <xdr:col>0</xdr:col>
                    <xdr:colOff>247650</xdr:colOff>
                    <xdr:row>152</xdr:row>
                    <xdr:rowOff>146050</xdr:rowOff>
                  </from>
                  <to>
                    <xdr:col>2</xdr:col>
                    <xdr:colOff>3695700</xdr:colOff>
                    <xdr:row>154</xdr:row>
                    <xdr:rowOff>57150</xdr:rowOff>
                  </to>
                </anchor>
              </controlPr>
            </control>
          </mc:Choice>
        </mc:AlternateContent>
        <mc:AlternateContent xmlns:mc="http://schemas.openxmlformats.org/markup-compatibility/2006">
          <mc:Choice Requires="x14">
            <control shapeId="54317" r:id="rId10" name="Check Box 45">
              <controlPr defaultSize="0" autoFill="0" autoLine="0" autoPict="0">
                <anchor moveWithCells="1">
                  <from>
                    <xdr:col>0</xdr:col>
                    <xdr:colOff>247650</xdr:colOff>
                    <xdr:row>206</xdr:row>
                    <xdr:rowOff>19050</xdr:rowOff>
                  </from>
                  <to>
                    <xdr:col>4</xdr:col>
                    <xdr:colOff>279400</xdr:colOff>
                    <xdr:row>208</xdr:row>
                    <xdr:rowOff>50800</xdr:rowOff>
                  </to>
                </anchor>
              </controlPr>
            </control>
          </mc:Choice>
        </mc:AlternateContent>
        <mc:AlternateContent xmlns:mc="http://schemas.openxmlformats.org/markup-compatibility/2006">
          <mc:Choice Requires="x14">
            <control shapeId="54318" r:id="rId11" name="Check Box 46">
              <controlPr defaultSize="0" autoFill="0" autoLine="0" autoPict="0">
                <anchor moveWithCells="1">
                  <from>
                    <xdr:col>0</xdr:col>
                    <xdr:colOff>247650</xdr:colOff>
                    <xdr:row>207</xdr:row>
                    <xdr:rowOff>146050</xdr:rowOff>
                  </from>
                  <to>
                    <xdr:col>2</xdr:col>
                    <xdr:colOff>3695700</xdr:colOff>
                    <xdr:row>209</xdr:row>
                    <xdr:rowOff>57150</xdr:rowOff>
                  </to>
                </anchor>
              </controlPr>
            </control>
          </mc:Choice>
        </mc:AlternateContent>
        <mc:AlternateContent xmlns:mc="http://schemas.openxmlformats.org/markup-compatibility/2006">
          <mc:Choice Requires="x14">
            <control shapeId="54319" r:id="rId12" name="Check Box 47">
              <controlPr defaultSize="0" autoFill="0" autoLine="0" autoPict="0">
                <anchor moveWithCells="1">
                  <from>
                    <xdr:col>0</xdr:col>
                    <xdr:colOff>247650</xdr:colOff>
                    <xdr:row>261</xdr:row>
                    <xdr:rowOff>19050</xdr:rowOff>
                  </from>
                  <to>
                    <xdr:col>4</xdr:col>
                    <xdr:colOff>279400</xdr:colOff>
                    <xdr:row>263</xdr:row>
                    <xdr:rowOff>50800</xdr:rowOff>
                  </to>
                </anchor>
              </controlPr>
            </control>
          </mc:Choice>
        </mc:AlternateContent>
        <mc:AlternateContent xmlns:mc="http://schemas.openxmlformats.org/markup-compatibility/2006">
          <mc:Choice Requires="x14">
            <control shapeId="54320" r:id="rId13" name="Check Box 48">
              <controlPr defaultSize="0" autoFill="0" autoLine="0" autoPict="0">
                <anchor moveWithCells="1">
                  <from>
                    <xdr:col>0</xdr:col>
                    <xdr:colOff>247650</xdr:colOff>
                    <xdr:row>262</xdr:row>
                    <xdr:rowOff>146050</xdr:rowOff>
                  </from>
                  <to>
                    <xdr:col>2</xdr:col>
                    <xdr:colOff>3695700</xdr:colOff>
                    <xdr:row>264</xdr:row>
                    <xdr:rowOff>57150</xdr:rowOff>
                  </to>
                </anchor>
              </controlPr>
            </control>
          </mc:Choice>
        </mc:AlternateContent>
        <mc:AlternateContent xmlns:mc="http://schemas.openxmlformats.org/markup-compatibility/2006">
          <mc:Choice Requires="x14">
            <control shapeId="54321" r:id="rId14" name="Check Box 49">
              <controlPr defaultSize="0" autoFill="0" autoLine="0" autoPict="0">
                <anchor moveWithCells="1">
                  <from>
                    <xdr:col>0</xdr:col>
                    <xdr:colOff>247650</xdr:colOff>
                    <xdr:row>316</xdr:row>
                    <xdr:rowOff>19050</xdr:rowOff>
                  </from>
                  <to>
                    <xdr:col>4</xdr:col>
                    <xdr:colOff>279400</xdr:colOff>
                    <xdr:row>318</xdr:row>
                    <xdr:rowOff>50800</xdr:rowOff>
                  </to>
                </anchor>
              </controlPr>
            </control>
          </mc:Choice>
        </mc:AlternateContent>
        <mc:AlternateContent xmlns:mc="http://schemas.openxmlformats.org/markup-compatibility/2006">
          <mc:Choice Requires="x14">
            <control shapeId="54322" r:id="rId15" name="Check Box 50">
              <controlPr defaultSize="0" autoFill="0" autoLine="0" autoPict="0">
                <anchor moveWithCells="1">
                  <from>
                    <xdr:col>0</xdr:col>
                    <xdr:colOff>247650</xdr:colOff>
                    <xdr:row>317</xdr:row>
                    <xdr:rowOff>146050</xdr:rowOff>
                  </from>
                  <to>
                    <xdr:col>2</xdr:col>
                    <xdr:colOff>3695700</xdr:colOff>
                    <xdr:row>319</xdr:row>
                    <xdr:rowOff>57150</xdr:rowOff>
                  </to>
                </anchor>
              </controlPr>
            </control>
          </mc:Choice>
        </mc:AlternateContent>
        <mc:AlternateContent xmlns:mc="http://schemas.openxmlformats.org/markup-compatibility/2006">
          <mc:Choice Requires="x14">
            <control shapeId="54323" r:id="rId16" name="Check Box 51">
              <controlPr defaultSize="0" autoFill="0" autoLine="0" autoPict="0">
                <anchor moveWithCells="1">
                  <from>
                    <xdr:col>0</xdr:col>
                    <xdr:colOff>247650</xdr:colOff>
                    <xdr:row>371</xdr:row>
                    <xdr:rowOff>19050</xdr:rowOff>
                  </from>
                  <to>
                    <xdr:col>4</xdr:col>
                    <xdr:colOff>279400</xdr:colOff>
                    <xdr:row>373</xdr:row>
                    <xdr:rowOff>50800</xdr:rowOff>
                  </to>
                </anchor>
              </controlPr>
            </control>
          </mc:Choice>
        </mc:AlternateContent>
        <mc:AlternateContent xmlns:mc="http://schemas.openxmlformats.org/markup-compatibility/2006">
          <mc:Choice Requires="x14">
            <control shapeId="54324" r:id="rId17" name="Check Box 52">
              <controlPr defaultSize="0" autoFill="0" autoLine="0" autoPict="0">
                <anchor moveWithCells="1">
                  <from>
                    <xdr:col>0</xdr:col>
                    <xdr:colOff>247650</xdr:colOff>
                    <xdr:row>372</xdr:row>
                    <xdr:rowOff>146050</xdr:rowOff>
                  </from>
                  <to>
                    <xdr:col>2</xdr:col>
                    <xdr:colOff>3695700</xdr:colOff>
                    <xdr:row>374</xdr:row>
                    <xdr:rowOff>57150</xdr:rowOff>
                  </to>
                </anchor>
              </controlPr>
            </control>
          </mc:Choice>
        </mc:AlternateContent>
        <mc:AlternateContent xmlns:mc="http://schemas.openxmlformats.org/markup-compatibility/2006">
          <mc:Choice Requires="x14">
            <control shapeId="54325" r:id="rId18" name="Check Box 53">
              <controlPr defaultSize="0" autoFill="0" autoLine="0" autoPict="0">
                <anchor moveWithCells="1">
                  <from>
                    <xdr:col>0</xdr:col>
                    <xdr:colOff>247650</xdr:colOff>
                    <xdr:row>426</xdr:row>
                    <xdr:rowOff>19050</xdr:rowOff>
                  </from>
                  <to>
                    <xdr:col>4</xdr:col>
                    <xdr:colOff>279400</xdr:colOff>
                    <xdr:row>428</xdr:row>
                    <xdr:rowOff>50800</xdr:rowOff>
                  </to>
                </anchor>
              </controlPr>
            </control>
          </mc:Choice>
        </mc:AlternateContent>
        <mc:AlternateContent xmlns:mc="http://schemas.openxmlformats.org/markup-compatibility/2006">
          <mc:Choice Requires="x14">
            <control shapeId="54326" r:id="rId19" name="Check Box 54">
              <controlPr defaultSize="0" autoFill="0" autoLine="0" autoPict="0">
                <anchor moveWithCells="1">
                  <from>
                    <xdr:col>0</xdr:col>
                    <xdr:colOff>247650</xdr:colOff>
                    <xdr:row>427</xdr:row>
                    <xdr:rowOff>146050</xdr:rowOff>
                  </from>
                  <to>
                    <xdr:col>2</xdr:col>
                    <xdr:colOff>3695700</xdr:colOff>
                    <xdr:row>429</xdr:row>
                    <xdr:rowOff>57150</xdr:rowOff>
                  </to>
                </anchor>
              </controlPr>
            </control>
          </mc:Choice>
        </mc:AlternateContent>
        <mc:AlternateContent xmlns:mc="http://schemas.openxmlformats.org/markup-compatibility/2006">
          <mc:Choice Requires="x14">
            <control shapeId="54327" r:id="rId20" name="Check Box 55">
              <controlPr defaultSize="0" autoFill="0" autoLine="0" autoPict="0">
                <anchor moveWithCells="1">
                  <from>
                    <xdr:col>0</xdr:col>
                    <xdr:colOff>247650</xdr:colOff>
                    <xdr:row>481</xdr:row>
                    <xdr:rowOff>19050</xdr:rowOff>
                  </from>
                  <to>
                    <xdr:col>4</xdr:col>
                    <xdr:colOff>279400</xdr:colOff>
                    <xdr:row>483</xdr:row>
                    <xdr:rowOff>50800</xdr:rowOff>
                  </to>
                </anchor>
              </controlPr>
            </control>
          </mc:Choice>
        </mc:AlternateContent>
        <mc:AlternateContent xmlns:mc="http://schemas.openxmlformats.org/markup-compatibility/2006">
          <mc:Choice Requires="x14">
            <control shapeId="54328" r:id="rId21" name="Check Box 56">
              <controlPr defaultSize="0" autoFill="0" autoLine="0" autoPict="0">
                <anchor moveWithCells="1">
                  <from>
                    <xdr:col>0</xdr:col>
                    <xdr:colOff>247650</xdr:colOff>
                    <xdr:row>482</xdr:row>
                    <xdr:rowOff>146050</xdr:rowOff>
                  </from>
                  <to>
                    <xdr:col>2</xdr:col>
                    <xdr:colOff>3695700</xdr:colOff>
                    <xdr:row>484</xdr:row>
                    <xdr:rowOff>57150</xdr:rowOff>
                  </to>
                </anchor>
              </controlPr>
            </control>
          </mc:Choice>
        </mc:AlternateContent>
        <mc:AlternateContent xmlns:mc="http://schemas.openxmlformats.org/markup-compatibility/2006">
          <mc:Choice Requires="x14">
            <control shapeId="54329" r:id="rId22" name="Check Box 57">
              <controlPr defaultSize="0" autoFill="0" autoLine="0" autoPict="0">
                <anchor moveWithCells="1">
                  <from>
                    <xdr:col>0</xdr:col>
                    <xdr:colOff>247650</xdr:colOff>
                    <xdr:row>536</xdr:row>
                    <xdr:rowOff>19050</xdr:rowOff>
                  </from>
                  <to>
                    <xdr:col>4</xdr:col>
                    <xdr:colOff>279400</xdr:colOff>
                    <xdr:row>538</xdr:row>
                    <xdr:rowOff>50800</xdr:rowOff>
                  </to>
                </anchor>
              </controlPr>
            </control>
          </mc:Choice>
        </mc:AlternateContent>
        <mc:AlternateContent xmlns:mc="http://schemas.openxmlformats.org/markup-compatibility/2006">
          <mc:Choice Requires="x14">
            <control shapeId="54330" r:id="rId23" name="Check Box 58">
              <controlPr defaultSize="0" autoFill="0" autoLine="0" autoPict="0">
                <anchor moveWithCells="1">
                  <from>
                    <xdr:col>0</xdr:col>
                    <xdr:colOff>247650</xdr:colOff>
                    <xdr:row>537</xdr:row>
                    <xdr:rowOff>146050</xdr:rowOff>
                  </from>
                  <to>
                    <xdr:col>2</xdr:col>
                    <xdr:colOff>3695700</xdr:colOff>
                    <xdr:row>539</xdr:row>
                    <xdr:rowOff>57150</xdr:rowOff>
                  </to>
                </anchor>
              </controlPr>
            </control>
          </mc:Choice>
        </mc:AlternateContent>
        <mc:AlternateContent xmlns:mc="http://schemas.openxmlformats.org/markup-compatibility/2006">
          <mc:Choice Requires="x14">
            <control shapeId="54331" r:id="rId24" name="Check Box 59">
              <controlPr defaultSize="0" autoFill="0" autoLine="0" autoPict="0">
                <anchor moveWithCells="1">
                  <from>
                    <xdr:col>0</xdr:col>
                    <xdr:colOff>247650</xdr:colOff>
                    <xdr:row>591</xdr:row>
                    <xdr:rowOff>19050</xdr:rowOff>
                  </from>
                  <to>
                    <xdr:col>4</xdr:col>
                    <xdr:colOff>279400</xdr:colOff>
                    <xdr:row>593</xdr:row>
                    <xdr:rowOff>50800</xdr:rowOff>
                  </to>
                </anchor>
              </controlPr>
            </control>
          </mc:Choice>
        </mc:AlternateContent>
        <mc:AlternateContent xmlns:mc="http://schemas.openxmlformats.org/markup-compatibility/2006">
          <mc:Choice Requires="x14">
            <control shapeId="54332" r:id="rId25" name="Check Box 60">
              <controlPr defaultSize="0" autoFill="0" autoLine="0" autoPict="0">
                <anchor moveWithCells="1">
                  <from>
                    <xdr:col>0</xdr:col>
                    <xdr:colOff>247650</xdr:colOff>
                    <xdr:row>592</xdr:row>
                    <xdr:rowOff>146050</xdr:rowOff>
                  </from>
                  <to>
                    <xdr:col>2</xdr:col>
                    <xdr:colOff>3695700</xdr:colOff>
                    <xdr:row>594</xdr:row>
                    <xdr:rowOff>57150</xdr:rowOff>
                  </to>
                </anchor>
              </controlPr>
            </control>
          </mc:Choice>
        </mc:AlternateContent>
        <mc:AlternateContent xmlns:mc="http://schemas.openxmlformats.org/markup-compatibility/2006">
          <mc:Choice Requires="x14">
            <control shapeId="54333" r:id="rId26" name="Check Box 61">
              <controlPr defaultSize="0" autoFill="0" autoLine="0" autoPict="0">
                <anchor moveWithCells="1">
                  <from>
                    <xdr:col>0</xdr:col>
                    <xdr:colOff>247650</xdr:colOff>
                    <xdr:row>1636</xdr:row>
                    <xdr:rowOff>19050</xdr:rowOff>
                  </from>
                  <to>
                    <xdr:col>4</xdr:col>
                    <xdr:colOff>279400</xdr:colOff>
                    <xdr:row>1638</xdr:row>
                    <xdr:rowOff>50800</xdr:rowOff>
                  </to>
                </anchor>
              </controlPr>
            </control>
          </mc:Choice>
        </mc:AlternateContent>
        <mc:AlternateContent xmlns:mc="http://schemas.openxmlformats.org/markup-compatibility/2006">
          <mc:Choice Requires="x14">
            <control shapeId="54334" r:id="rId27" name="Check Box 62">
              <controlPr defaultSize="0" autoFill="0" autoLine="0" autoPict="0">
                <anchor moveWithCells="1">
                  <from>
                    <xdr:col>0</xdr:col>
                    <xdr:colOff>247650</xdr:colOff>
                    <xdr:row>1637</xdr:row>
                    <xdr:rowOff>146050</xdr:rowOff>
                  </from>
                  <to>
                    <xdr:col>2</xdr:col>
                    <xdr:colOff>3695700</xdr:colOff>
                    <xdr:row>1639</xdr:row>
                    <xdr:rowOff>57150</xdr:rowOff>
                  </to>
                </anchor>
              </controlPr>
            </control>
          </mc:Choice>
        </mc:AlternateContent>
        <mc:AlternateContent xmlns:mc="http://schemas.openxmlformats.org/markup-compatibility/2006">
          <mc:Choice Requires="x14">
            <control shapeId="54335" r:id="rId28" name="Check Box 63">
              <controlPr defaultSize="0" autoFill="0" autoLine="0" autoPict="0">
                <anchor moveWithCells="1">
                  <from>
                    <xdr:col>0</xdr:col>
                    <xdr:colOff>247650</xdr:colOff>
                    <xdr:row>1141</xdr:row>
                    <xdr:rowOff>19050</xdr:rowOff>
                  </from>
                  <to>
                    <xdr:col>4</xdr:col>
                    <xdr:colOff>279400</xdr:colOff>
                    <xdr:row>1143</xdr:row>
                    <xdr:rowOff>50800</xdr:rowOff>
                  </to>
                </anchor>
              </controlPr>
            </control>
          </mc:Choice>
        </mc:AlternateContent>
        <mc:AlternateContent xmlns:mc="http://schemas.openxmlformats.org/markup-compatibility/2006">
          <mc:Choice Requires="x14">
            <control shapeId="54336" r:id="rId29" name="Check Box 64">
              <controlPr defaultSize="0" autoFill="0" autoLine="0" autoPict="0">
                <anchor moveWithCells="1">
                  <from>
                    <xdr:col>0</xdr:col>
                    <xdr:colOff>247650</xdr:colOff>
                    <xdr:row>1142</xdr:row>
                    <xdr:rowOff>146050</xdr:rowOff>
                  </from>
                  <to>
                    <xdr:col>2</xdr:col>
                    <xdr:colOff>3695700</xdr:colOff>
                    <xdr:row>1144</xdr:row>
                    <xdr:rowOff>57150</xdr:rowOff>
                  </to>
                </anchor>
              </controlPr>
            </control>
          </mc:Choice>
        </mc:AlternateContent>
        <mc:AlternateContent xmlns:mc="http://schemas.openxmlformats.org/markup-compatibility/2006">
          <mc:Choice Requires="x14">
            <control shapeId="54337" r:id="rId30" name="Check Box 65">
              <controlPr defaultSize="0" autoFill="0" autoLine="0" autoPict="0">
                <anchor moveWithCells="1">
                  <from>
                    <xdr:col>0</xdr:col>
                    <xdr:colOff>247650</xdr:colOff>
                    <xdr:row>1086</xdr:row>
                    <xdr:rowOff>19050</xdr:rowOff>
                  </from>
                  <to>
                    <xdr:col>4</xdr:col>
                    <xdr:colOff>279400</xdr:colOff>
                    <xdr:row>1088</xdr:row>
                    <xdr:rowOff>50800</xdr:rowOff>
                  </to>
                </anchor>
              </controlPr>
            </control>
          </mc:Choice>
        </mc:AlternateContent>
        <mc:AlternateContent xmlns:mc="http://schemas.openxmlformats.org/markup-compatibility/2006">
          <mc:Choice Requires="x14">
            <control shapeId="54338" r:id="rId31" name="Check Box 66">
              <controlPr defaultSize="0" autoFill="0" autoLine="0" autoPict="0">
                <anchor moveWithCells="1">
                  <from>
                    <xdr:col>0</xdr:col>
                    <xdr:colOff>247650</xdr:colOff>
                    <xdr:row>1087</xdr:row>
                    <xdr:rowOff>146050</xdr:rowOff>
                  </from>
                  <to>
                    <xdr:col>2</xdr:col>
                    <xdr:colOff>3695700</xdr:colOff>
                    <xdr:row>1089</xdr:row>
                    <xdr:rowOff>57150</xdr:rowOff>
                  </to>
                </anchor>
              </controlPr>
            </control>
          </mc:Choice>
        </mc:AlternateContent>
        <mc:AlternateContent xmlns:mc="http://schemas.openxmlformats.org/markup-compatibility/2006">
          <mc:Choice Requires="x14">
            <control shapeId="54339" r:id="rId32" name="Check Box 67">
              <controlPr defaultSize="0" autoFill="0" autoLine="0" autoPict="0">
                <anchor moveWithCells="1">
                  <from>
                    <xdr:col>0</xdr:col>
                    <xdr:colOff>247650</xdr:colOff>
                    <xdr:row>1031</xdr:row>
                    <xdr:rowOff>19050</xdr:rowOff>
                  </from>
                  <to>
                    <xdr:col>4</xdr:col>
                    <xdr:colOff>279400</xdr:colOff>
                    <xdr:row>1033</xdr:row>
                    <xdr:rowOff>50800</xdr:rowOff>
                  </to>
                </anchor>
              </controlPr>
            </control>
          </mc:Choice>
        </mc:AlternateContent>
        <mc:AlternateContent xmlns:mc="http://schemas.openxmlformats.org/markup-compatibility/2006">
          <mc:Choice Requires="x14">
            <control shapeId="54340" r:id="rId33" name="Check Box 68">
              <controlPr defaultSize="0" autoFill="0" autoLine="0" autoPict="0">
                <anchor moveWithCells="1">
                  <from>
                    <xdr:col>0</xdr:col>
                    <xdr:colOff>247650</xdr:colOff>
                    <xdr:row>1032</xdr:row>
                    <xdr:rowOff>146050</xdr:rowOff>
                  </from>
                  <to>
                    <xdr:col>2</xdr:col>
                    <xdr:colOff>3695700</xdr:colOff>
                    <xdr:row>1034</xdr:row>
                    <xdr:rowOff>57150</xdr:rowOff>
                  </to>
                </anchor>
              </controlPr>
            </control>
          </mc:Choice>
        </mc:AlternateContent>
        <mc:AlternateContent xmlns:mc="http://schemas.openxmlformats.org/markup-compatibility/2006">
          <mc:Choice Requires="x14">
            <control shapeId="54341" r:id="rId34" name="Check Box 69">
              <controlPr defaultSize="0" autoFill="0" autoLine="0" autoPict="0">
                <anchor moveWithCells="1">
                  <from>
                    <xdr:col>0</xdr:col>
                    <xdr:colOff>247650</xdr:colOff>
                    <xdr:row>976</xdr:row>
                    <xdr:rowOff>19050</xdr:rowOff>
                  </from>
                  <to>
                    <xdr:col>4</xdr:col>
                    <xdr:colOff>279400</xdr:colOff>
                    <xdr:row>978</xdr:row>
                    <xdr:rowOff>50800</xdr:rowOff>
                  </to>
                </anchor>
              </controlPr>
            </control>
          </mc:Choice>
        </mc:AlternateContent>
        <mc:AlternateContent xmlns:mc="http://schemas.openxmlformats.org/markup-compatibility/2006">
          <mc:Choice Requires="x14">
            <control shapeId="54342" r:id="rId35" name="Check Box 70">
              <controlPr defaultSize="0" autoFill="0" autoLine="0" autoPict="0">
                <anchor moveWithCells="1">
                  <from>
                    <xdr:col>0</xdr:col>
                    <xdr:colOff>247650</xdr:colOff>
                    <xdr:row>977</xdr:row>
                    <xdr:rowOff>146050</xdr:rowOff>
                  </from>
                  <to>
                    <xdr:col>2</xdr:col>
                    <xdr:colOff>3695700</xdr:colOff>
                    <xdr:row>979</xdr:row>
                    <xdr:rowOff>57150</xdr:rowOff>
                  </to>
                </anchor>
              </controlPr>
            </control>
          </mc:Choice>
        </mc:AlternateContent>
        <mc:AlternateContent xmlns:mc="http://schemas.openxmlformats.org/markup-compatibility/2006">
          <mc:Choice Requires="x14">
            <control shapeId="54343" r:id="rId36" name="Check Box 71">
              <controlPr defaultSize="0" autoFill="0" autoLine="0" autoPict="0">
                <anchor moveWithCells="1">
                  <from>
                    <xdr:col>0</xdr:col>
                    <xdr:colOff>247650</xdr:colOff>
                    <xdr:row>921</xdr:row>
                    <xdr:rowOff>19050</xdr:rowOff>
                  </from>
                  <to>
                    <xdr:col>4</xdr:col>
                    <xdr:colOff>279400</xdr:colOff>
                    <xdr:row>923</xdr:row>
                    <xdr:rowOff>50800</xdr:rowOff>
                  </to>
                </anchor>
              </controlPr>
            </control>
          </mc:Choice>
        </mc:AlternateContent>
        <mc:AlternateContent xmlns:mc="http://schemas.openxmlformats.org/markup-compatibility/2006">
          <mc:Choice Requires="x14">
            <control shapeId="54344" r:id="rId37" name="Check Box 72">
              <controlPr defaultSize="0" autoFill="0" autoLine="0" autoPict="0">
                <anchor moveWithCells="1">
                  <from>
                    <xdr:col>0</xdr:col>
                    <xdr:colOff>247650</xdr:colOff>
                    <xdr:row>922</xdr:row>
                    <xdr:rowOff>146050</xdr:rowOff>
                  </from>
                  <to>
                    <xdr:col>2</xdr:col>
                    <xdr:colOff>3695700</xdr:colOff>
                    <xdr:row>924</xdr:row>
                    <xdr:rowOff>57150</xdr:rowOff>
                  </to>
                </anchor>
              </controlPr>
            </control>
          </mc:Choice>
        </mc:AlternateContent>
        <mc:AlternateContent xmlns:mc="http://schemas.openxmlformats.org/markup-compatibility/2006">
          <mc:Choice Requires="x14">
            <control shapeId="54345" r:id="rId38" name="Check Box 73">
              <controlPr defaultSize="0" autoFill="0" autoLine="0" autoPict="0">
                <anchor moveWithCells="1">
                  <from>
                    <xdr:col>0</xdr:col>
                    <xdr:colOff>247650</xdr:colOff>
                    <xdr:row>866</xdr:row>
                    <xdr:rowOff>19050</xdr:rowOff>
                  </from>
                  <to>
                    <xdr:col>4</xdr:col>
                    <xdr:colOff>279400</xdr:colOff>
                    <xdr:row>868</xdr:row>
                    <xdr:rowOff>50800</xdr:rowOff>
                  </to>
                </anchor>
              </controlPr>
            </control>
          </mc:Choice>
        </mc:AlternateContent>
        <mc:AlternateContent xmlns:mc="http://schemas.openxmlformats.org/markup-compatibility/2006">
          <mc:Choice Requires="x14">
            <control shapeId="54346" r:id="rId39" name="Check Box 74">
              <controlPr defaultSize="0" autoFill="0" autoLine="0" autoPict="0">
                <anchor moveWithCells="1">
                  <from>
                    <xdr:col>0</xdr:col>
                    <xdr:colOff>247650</xdr:colOff>
                    <xdr:row>867</xdr:row>
                    <xdr:rowOff>146050</xdr:rowOff>
                  </from>
                  <to>
                    <xdr:col>2</xdr:col>
                    <xdr:colOff>3695700</xdr:colOff>
                    <xdr:row>869</xdr:row>
                    <xdr:rowOff>57150</xdr:rowOff>
                  </to>
                </anchor>
              </controlPr>
            </control>
          </mc:Choice>
        </mc:AlternateContent>
        <mc:AlternateContent xmlns:mc="http://schemas.openxmlformats.org/markup-compatibility/2006">
          <mc:Choice Requires="x14">
            <control shapeId="54347" r:id="rId40" name="Check Box 75">
              <controlPr defaultSize="0" autoFill="0" autoLine="0" autoPict="0">
                <anchor moveWithCells="1">
                  <from>
                    <xdr:col>0</xdr:col>
                    <xdr:colOff>247650</xdr:colOff>
                    <xdr:row>811</xdr:row>
                    <xdr:rowOff>19050</xdr:rowOff>
                  </from>
                  <to>
                    <xdr:col>4</xdr:col>
                    <xdr:colOff>279400</xdr:colOff>
                    <xdr:row>813</xdr:row>
                    <xdr:rowOff>50800</xdr:rowOff>
                  </to>
                </anchor>
              </controlPr>
            </control>
          </mc:Choice>
        </mc:AlternateContent>
        <mc:AlternateContent xmlns:mc="http://schemas.openxmlformats.org/markup-compatibility/2006">
          <mc:Choice Requires="x14">
            <control shapeId="54348" r:id="rId41" name="Check Box 76">
              <controlPr defaultSize="0" autoFill="0" autoLine="0" autoPict="0">
                <anchor moveWithCells="1">
                  <from>
                    <xdr:col>0</xdr:col>
                    <xdr:colOff>247650</xdr:colOff>
                    <xdr:row>812</xdr:row>
                    <xdr:rowOff>146050</xdr:rowOff>
                  </from>
                  <to>
                    <xdr:col>2</xdr:col>
                    <xdr:colOff>3695700</xdr:colOff>
                    <xdr:row>814</xdr:row>
                    <xdr:rowOff>57150</xdr:rowOff>
                  </to>
                </anchor>
              </controlPr>
            </control>
          </mc:Choice>
        </mc:AlternateContent>
        <mc:AlternateContent xmlns:mc="http://schemas.openxmlformats.org/markup-compatibility/2006">
          <mc:Choice Requires="x14">
            <control shapeId="54349" r:id="rId42" name="Check Box 77">
              <controlPr defaultSize="0" autoFill="0" autoLine="0" autoPict="0">
                <anchor moveWithCells="1">
                  <from>
                    <xdr:col>0</xdr:col>
                    <xdr:colOff>247650</xdr:colOff>
                    <xdr:row>756</xdr:row>
                    <xdr:rowOff>19050</xdr:rowOff>
                  </from>
                  <to>
                    <xdr:col>4</xdr:col>
                    <xdr:colOff>279400</xdr:colOff>
                    <xdr:row>758</xdr:row>
                    <xdr:rowOff>50800</xdr:rowOff>
                  </to>
                </anchor>
              </controlPr>
            </control>
          </mc:Choice>
        </mc:AlternateContent>
        <mc:AlternateContent xmlns:mc="http://schemas.openxmlformats.org/markup-compatibility/2006">
          <mc:Choice Requires="x14">
            <control shapeId="54350" r:id="rId43" name="Check Box 78">
              <controlPr defaultSize="0" autoFill="0" autoLine="0" autoPict="0">
                <anchor moveWithCells="1">
                  <from>
                    <xdr:col>0</xdr:col>
                    <xdr:colOff>247650</xdr:colOff>
                    <xdr:row>757</xdr:row>
                    <xdr:rowOff>146050</xdr:rowOff>
                  </from>
                  <to>
                    <xdr:col>2</xdr:col>
                    <xdr:colOff>3695700</xdr:colOff>
                    <xdr:row>759</xdr:row>
                    <xdr:rowOff>57150</xdr:rowOff>
                  </to>
                </anchor>
              </controlPr>
            </control>
          </mc:Choice>
        </mc:AlternateContent>
        <mc:AlternateContent xmlns:mc="http://schemas.openxmlformats.org/markup-compatibility/2006">
          <mc:Choice Requires="x14">
            <control shapeId="54351" r:id="rId44" name="Check Box 79">
              <controlPr defaultSize="0" autoFill="0" autoLine="0" autoPict="0">
                <anchor moveWithCells="1">
                  <from>
                    <xdr:col>0</xdr:col>
                    <xdr:colOff>247650</xdr:colOff>
                    <xdr:row>701</xdr:row>
                    <xdr:rowOff>19050</xdr:rowOff>
                  </from>
                  <to>
                    <xdr:col>4</xdr:col>
                    <xdr:colOff>279400</xdr:colOff>
                    <xdr:row>703</xdr:row>
                    <xdr:rowOff>50800</xdr:rowOff>
                  </to>
                </anchor>
              </controlPr>
            </control>
          </mc:Choice>
        </mc:AlternateContent>
        <mc:AlternateContent xmlns:mc="http://schemas.openxmlformats.org/markup-compatibility/2006">
          <mc:Choice Requires="x14">
            <control shapeId="54352" r:id="rId45" name="Check Box 80">
              <controlPr defaultSize="0" autoFill="0" autoLine="0" autoPict="0">
                <anchor moveWithCells="1">
                  <from>
                    <xdr:col>0</xdr:col>
                    <xdr:colOff>247650</xdr:colOff>
                    <xdr:row>702</xdr:row>
                    <xdr:rowOff>146050</xdr:rowOff>
                  </from>
                  <to>
                    <xdr:col>2</xdr:col>
                    <xdr:colOff>3695700</xdr:colOff>
                    <xdr:row>704</xdr:row>
                    <xdr:rowOff>57150</xdr:rowOff>
                  </to>
                </anchor>
              </controlPr>
            </control>
          </mc:Choice>
        </mc:AlternateContent>
        <mc:AlternateContent xmlns:mc="http://schemas.openxmlformats.org/markup-compatibility/2006">
          <mc:Choice Requires="x14">
            <control shapeId="54353" r:id="rId46" name="Check Box 81">
              <controlPr defaultSize="0" autoFill="0" autoLine="0" autoPict="0">
                <anchor moveWithCells="1">
                  <from>
                    <xdr:col>0</xdr:col>
                    <xdr:colOff>247650</xdr:colOff>
                    <xdr:row>646</xdr:row>
                    <xdr:rowOff>19050</xdr:rowOff>
                  </from>
                  <to>
                    <xdr:col>4</xdr:col>
                    <xdr:colOff>279400</xdr:colOff>
                    <xdr:row>648</xdr:row>
                    <xdr:rowOff>50800</xdr:rowOff>
                  </to>
                </anchor>
              </controlPr>
            </control>
          </mc:Choice>
        </mc:AlternateContent>
        <mc:AlternateContent xmlns:mc="http://schemas.openxmlformats.org/markup-compatibility/2006">
          <mc:Choice Requires="x14">
            <control shapeId="54354" r:id="rId47" name="Check Box 82">
              <controlPr defaultSize="0" autoFill="0" autoLine="0" autoPict="0">
                <anchor moveWithCells="1">
                  <from>
                    <xdr:col>0</xdr:col>
                    <xdr:colOff>247650</xdr:colOff>
                    <xdr:row>647</xdr:row>
                    <xdr:rowOff>146050</xdr:rowOff>
                  </from>
                  <to>
                    <xdr:col>2</xdr:col>
                    <xdr:colOff>3695700</xdr:colOff>
                    <xdr:row>649</xdr:row>
                    <xdr:rowOff>57150</xdr:rowOff>
                  </to>
                </anchor>
              </controlPr>
            </control>
          </mc:Choice>
        </mc:AlternateContent>
        <mc:AlternateContent xmlns:mc="http://schemas.openxmlformats.org/markup-compatibility/2006">
          <mc:Choice Requires="x14">
            <control shapeId="54355" r:id="rId48" name="Check Box 83">
              <controlPr defaultSize="0" autoFill="0" autoLine="0" autoPict="0">
                <anchor moveWithCells="1">
                  <from>
                    <xdr:col>0</xdr:col>
                    <xdr:colOff>247650</xdr:colOff>
                    <xdr:row>1196</xdr:row>
                    <xdr:rowOff>19050</xdr:rowOff>
                  </from>
                  <to>
                    <xdr:col>4</xdr:col>
                    <xdr:colOff>279400</xdr:colOff>
                    <xdr:row>1198</xdr:row>
                    <xdr:rowOff>50800</xdr:rowOff>
                  </to>
                </anchor>
              </controlPr>
            </control>
          </mc:Choice>
        </mc:AlternateContent>
        <mc:AlternateContent xmlns:mc="http://schemas.openxmlformats.org/markup-compatibility/2006">
          <mc:Choice Requires="x14">
            <control shapeId="54356" r:id="rId49" name="Check Box 84">
              <controlPr defaultSize="0" autoFill="0" autoLine="0" autoPict="0">
                <anchor moveWithCells="1">
                  <from>
                    <xdr:col>0</xdr:col>
                    <xdr:colOff>247650</xdr:colOff>
                    <xdr:row>1197</xdr:row>
                    <xdr:rowOff>146050</xdr:rowOff>
                  </from>
                  <to>
                    <xdr:col>2</xdr:col>
                    <xdr:colOff>3695700</xdr:colOff>
                    <xdr:row>1199</xdr:row>
                    <xdr:rowOff>57150</xdr:rowOff>
                  </to>
                </anchor>
              </controlPr>
            </control>
          </mc:Choice>
        </mc:AlternateContent>
        <mc:AlternateContent xmlns:mc="http://schemas.openxmlformats.org/markup-compatibility/2006">
          <mc:Choice Requires="x14">
            <control shapeId="54357" r:id="rId50" name="Check Box 85">
              <controlPr defaultSize="0" autoFill="0" autoLine="0" autoPict="0">
                <anchor moveWithCells="1">
                  <from>
                    <xdr:col>0</xdr:col>
                    <xdr:colOff>247650</xdr:colOff>
                    <xdr:row>1251</xdr:row>
                    <xdr:rowOff>19050</xdr:rowOff>
                  </from>
                  <to>
                    <xdr:col>4</xdr:col>
                    <xdr:colOff>279400</xdr:colOff>
                    <xdr:row>1253</xdr:row>
                    <xdr:rowOff>50800</xdr:rowOff>
                  </to>
                </anchor>
              </controlPr>
            </control>
          </mc:Choice>
        </mc:AlternateContent>
        <mc:AlternateContent xmlns:mc="http://schemas.openxmlformats.org/markup-compatibility/2006">
          <mc:Choice Requires="x14">
            <control shapeId="54358" r:id="rId51" name="Check Box 86">
              <controlPr defaultSize="0" autoFill="0" autoLine="0" autoPict="0">
                <anchor moveWithCells="1">
                  <from>
                    <xdr:col>0</xdr:col>
                    <xdr:colOff>247650</xdr:colOff>
                    <xdr:row>1252</xdr:row>
                    <xdr:rowOff>146050</xdr:rowOff>
                  </from>
                  <to>
                    <xdr:col>2</xdr:col>
                    <xdr:colOff>3695700</xdr:colOff>
                    <xdr:row>1254</xdr:row>
                    <xdr:rowOff>57150</xdr:rowOff>
                  </to>
                </anchor>
              </controlPr>
            </control>
          </mc:Choice>
        </mc:AlternateContent>
        <mc:AlternateContent xmlns:mc="http://schemas.openxmlformats.org/markup-compatibility/2006">
          <mc:Choice Requires="x14">
            <control shapeId="54359" r:id="rId52" name="Check Box 87">
              <controlPr defaultSize="0" autoFill="0" autoLine="0" autoPict="0">
                <anchor moveWithCells="1">
                  <from>
                    <xdr:col>0</xdr:col>
                    <xdr:colOff>247650</xdr:colOff>
                    <xdr:row>1306</xdr:row>
                    <xdr:rowOff>19050</xdr:rowOff>
                  </from>
                  <to>
                    <xdr:col>4</xdr:col>
                    <xdr:colOff>279400</xdr:colOff>
                    <xdr:row>1308</xdr:row>
                    <xdr:rowOff>50800</xdr:rowOff>
                  </to>
                </anchor>
              </controlPr>
            </control>
          </mc:Choice>
        </mc:AlternateContent>
        <mc:AlternateContent xmlns:mc="http://schemas.openxmlformats.org/markup-compatibility/2006">
          <mc:Choice Requires="x14">
            <control shapeId="54360" r:id="rId53" name="Check Box 88">
              <controlPr defaultSize="0" autoFill="0" autoLine="0" autoPict="0">
                <anchor moveWithCells="1">
                  <from>
                    <xdr:col>0</xdr:col>
                    <xdr:colOff>247650</xdr:colOff>
                    <xdr:row>1307</xdr:row>
                    <xdr:rowOff>146050</xdr:rowOff>
                  </from>
                  <to>
                    <xdr:col>2</xdr:col>
                    <xdr:colOff>3695700</xdr:colOff>
                    <xdr:row>1309</xdr:row>
                    <xdr:rowOff>57150</xdr:rowOff>
                  </to>
                </anchor>
              </controlPr>
            </control>
          </mc:Choice>
        </mc:AlternateContent>
        <mc:AlternateContent xmlns:mc="http://schemas.openxmlformats.org/markup-compatibility/2006">
          <mc:Choice Requires="x14">
            <control shapeId="54361" r:id="rId54" name="Check Box 89">
              <controlPr defaultSize="0" autoFill="0" autoLine="0" autoPict="0">
                <anchor moveWithCells="1">
                  <from>
                    <xdr:col>0</xdr:col>
                    <xdr:colOff>247650</xdr:colOff>
                    <xdr:row>1361</xdr:row>
                    <xdr:rowOff>19050</xdr:rowOff>
                  </from>
                  <to>
                    <xdr:col>4</xdr:col>
                    <xdr:colOff>279400</xdr:colOff>
                    <xdr:row>1363</xdr:row>
                    <xdr:rowOff>50800</xdr:rowOff>
                  </to>
                </anchor>
              </controlPr>
            </control>
          </mc:Choice>
        </mc:AlternateContent>
        <mc:AlternateContent xmlns:mc="http://schemas.openxmlformats.org/markup-compatibility/2006">
          <mc:Choice Requires="x14">
            <control shapeId="54362" r:id="rId55" name="Check Box 90">
              <controlPr defaultSize="0" autoFill="0" autoLine="0" autoPict="0">
                <anchor moveWithCells="1">
                  <from>
                    <xdr:col>0</xdr:col>
                    <xdr:colOff>247650</xdr:colOff>
                    <xdr:row>1362</xdr:row>
                    <xdr:rowOff>146050</xdr:rowOff>
                  </from>
                  <to>
                    <xdr:col>2</xdr:col>
                    <xdr:colOff>3695700</xdr:colOff>
                    <xdr:row>1364</xdr:row>
                    <xdr:rowOff>57150</xdr:rowOff>
                  </to>
                </anchor>
              </controlPr>
            </control>
          </mc:Choice>
        </mc:AlternateContent>
        <mc:AlternateContent xmlns:mc="http://schemas.openxmlformats.org/markup-compatibility/2006">
          <mc:Choice Requires="x14">
            <control shapeId="54363" r:id="rId56" name="Check Box 91">
              <controlPr defaultSize="0" autoFill="0" autoLine="0" autoPict="0">
                <anchor moveWithCells="1">
                  <from>
                    <xdr:col>0</xdr:col>
                    <xdr:colOff>247650</xdr:colOff>
                    <xdr:row>1416</xdr:row>
                    <xdr:rowOff>19050</xdr:rowOff>
                  </from>
                  <to>
                    <xdr:col>4</xdr:col>
                    <xdr:colOff>279400</xdr:colOff>
                    <xdr:row>1418</xdr:row>
                    <xdr:rowOff>50800</xdr:rowOff>
                  </to>
                </anchor>
              </controlPr>
            </control>
          </mc:Choice>
        </mc:AlternateContent>
        <mc:AlternateContent xmlns:mc="http://schemas.openxmlformats.org/markup-compatibility/2006">
          <mc:Choice Requires="x14">
            <control shapeId="54364" r:id="rId57" name="Check Box 92">
              <controlPr defaultSize="0" autoFill="0" autoLine="0" autoPict="0">
                <anchor moveWithCells="1">
                  <from>
                    <xdr:col>0</xdr:col>
                    <xdr:colOff>247650</xdr:colOff>
                    <xdr:row>1417</xdr:row>
                    <xdr:rowOff>146050</xdr:rowOff>
                  </from>
                  <to>
                    <xdr:col>2</xdr:col>
                    <xdr:colOff>3695700</xdr:colOff>
                    <xdr:row>1419</xdr:row>
                    <xdr:rowOff>57150</xdr:rowOff>
                  </to>
                </anchor>
              </controlPr>
            </control>
          </mc:Choice>
        </mc:AlternateContent>
        <mc:AlternateContent xmlns:mc="http://schemas.openxmlformats.org/markup-compatibility/2006">
          <mc:Choice Requires="x14">
            <control shapeId="54365" r:id="rId58" name="Check Box 93">
              <controlPr defaultSize="0" autoFill="0" autoLine="0" autoPict="0">
                <anchor moveWithCells="1">
                  <from>
                    <xdr:col>0</xdr:col>
                    <xdr:colOff>247650</xdr:colOff>
                    <xdr:row>1471</xdr:row>
                    <xdr:rowOff>19050</xdr:rowOff>
                  </from>
                  <to>
                    <xdr:col>4</xdr:col>
                    <xdr:colOff>279400</xdr:colOff>
                    <xdr:row>1473</xdr:row>
                    <xdr:rowOff>50800</xdr:rowOff>
                  </to>
                </anchor>
              </controlPr>
            </control>
          </mc:Choice>
        </mc:AlternateContent>
        <mc:AlternateContent xmlns:mc="http://schemas.openxmlformats.org/markup-compatibility/2006">
          <mc:Choice Requires="x14">
            <control shapeId="54366" r:id="rId59" name="Check Box 94">
              <controlPr defaultSize="0" autoFill="0" autoLine="0" autoPict="0">
                <anchor moveWithCells="1">
                  <from>
                    <xdr:col>0</xdr:col>
                    <xdr:colOff>247650</xdr:colOff>
                    <xdr:row>1472</xdr:row>
                    <xdr:rowOff>146050</xdr:rowOff>
                  </from>
                  <to>
                    <xdr:col>2</xdr:col>
                    <xdr:colOff>3695700</xdr:colOff>
                    <xdr:row>1474</xdr:row>
                    <xdr:rowOff>57150</xdr:rowOff>
                  </to>
                </anchor>
              </controlPr>
            </control>
          </mc:Choice>
        </mc:AlternateContent>
        <mc:AlternateContent xmlns:mc="http://schemas.openxmlformats.org/markup-compatibility/2006">
          <mc:Choice Requires="x14">
            <control shapeId="54367" r:id="rId60" name="Check Box 95">
              <controlPr defaultSize="0" autoFill="0" autoLine="0" autoPict="0">
                <anchor moveWithCells="1">
                  <from>
                    <xdr:col>0</xdr:col>
                    <xdr:colOff>247650</xdr:colOff>
                    <xdr:row>1526</xdr:row>
                    <xdr:rowOff>19050</xdr:rowOff>
                  </from>
                  <to>
                    <xdr:col>4</xdr:col>
                    <xdr:colOff>279400</xdr:colOff>
                    <xdr:row>1528</xdr:row>
                    <xdr:rowOff>50800</xdr:rowOff>
                  </to>
                </anchor>
              </controlPr>
            </control>
          </mc:Choice>
        </mc:AlternateContent>
        <mc:AlternateContent xmlns:mc="http://schemas.openxmlformats.org/markup-compatibility/2006">
          <mc:Choice Requires="x14">
            <control shapeId="54368" r:id="rId61" name="Check Box 96">
              <controlPr defaultSize="0" autoFill="0" autoLine="0" autoPict="0">
                <anchor moveWithCells="1">
                  <from>
                    <xdr:col>0</xdr:col>
                    <xdr:colOff>247650</xdr:colOff>
                    <xdr:row>1527</xdr:row>
                    <xdr:rowOff>146050</xdr:rowOff>
                  </from>
                  <to>
                    <xdr:col>2</xdr:col>
                    <xdr:colOff>3695700</xdr:colOff>
                    <xdr:row>1529</xdr:row>
                    <xdr:rowOff>57150</xdr:rowOff>
                  </to>
                </anchor>
              </controlPr>
            </control>
          </mc:Choice>
        </mc:AlternateContent>
        <mc:AlternateContent xmlns:mc="http://schemas.openxmlformats.org/markup-compatibility/2006">
          <mc:Choice Requires="x14">
            <control shapeId="54369" r:id="rId62" name="Check Box 97">
              <controlPr defaultSize="0" autoFill="0" autoLine="0" autoPict="0">
                <anchor moveWithCells="1">
                  <from>
                    <xdr:col>0</xdr:col>
                    <xdr:colOff>247650</xdr:colOff>
                    <xdr:row>1581</xdr:row>
                    <xdr:rowOff>19050</xdr:rowOff>
                  </from>
                  <to>
                    <xdr:col>4</xdr:col>
                    <xdr:colOff>279400</xdr:colOff>
                    <xdr:row>1583</xdr:row>
                    <xdr:rowOff>50800</xdr:rowOff>
                  </to>
                </anchor>
              </controlPr>
            </control>
          </mc:Choice>
        </mc:AlternateContent>
        <mc:AlternateContent xmlns:mc="http://schemas.openxmlformats.org/markup-compatibility/2006">
          <mc:Choice Requires="x14">
            <control shapeId="54370" r:id="rId63" name="Check Box 98">
              <controlPr defaultSize="0" autoFill="0" autoLine="0" autoPict="0">
                <anchor moveWithCells="1">
                  <from>
                    <xdr:col>0</xdr:col>
                    <xdr:colOff>247650</xdr:colOff>
                    <xdr:row>1582</xdr:row>
                    <xdr:rowOff>146050</xdr:rowOff>
                  </from>
                  <to>
                    <xdr:col>2</xdr:col>
                    <xdr:colOff>3695700</xdr:colOff>
                    <xdr:row>1584</xdr:row>
                    <xdr:rowOff>57150</xdr:rowOff>
                  </to>
                </anchor>
              </controlPr>
            </control>
          </mc:Choice>
        </mc:AlternateContent>
        <mc:AlternateContent xmlns:mc="http://schemas.openxmlformats.org/markup-compatibility/2006">
          <mc:Choice Requires="x14">
            <control shapeId="54371" r:id="rId64" name="Check Box 99">
              <controlPr defaultSize="0" autoFill="0" autoLine="0" autoPict="0">
                <anchor moveWithCells="1">
                  <from>
                    <xdr:col>0</xdr:col>
                    <xdr:colOff>247650</xdr:colOff>
                    <xdr:row>96</xdr:row>
                    <xdr:rowOff>19050</xdr:rowOff>
                  </from>
                  <to>
                    <xdr:col>4</xdr:col>
                    <xdr:colOff>266700</xdr:colOff>
                    <xdr:row>98</xdr:row>
                    <xdr:rowOff>50800</xdr:rowOff>
                  </to>
                </anchor>
              </controlPr>
            </control>
          </mc:Choice>
        </mc:AlternateContent>
        <mc:AlternateContent xmlns:mc="http://schemas.openxmlformats.org/markup-compatibility/2006">
          <mc:Choice Requires="x14">
            <control shapeId="54372" r:id="rId65" name="Check Box 100">
              <controlPr defaultSize="0" autoFill="0" autoLine="0" autoPict="0">
                <anchor moveWithCells="1">
                  <from>
                    <xdr:col>0</xdr:col>
                    <xdr:colOff>247650</xdr:colOff>
                    <xdr:row>97</xdr:row>
                    <xdr:rowOff>146050</xdr:rowOff>
                  </from>
                  <to>
                    <xdr:col>2</xdr:col>
                    <xdr:colOff>3695700</xdr:colOff>
                    <xdr:row>99</xdr:row>
                    <xdr:rowOff>57150</xdr:rowOff>
                  </to>
                </anchor>
              </controlPr>
            </control>
          </mc:Choice>
        </mc:AlternateContent>
        <mc:AlternateContent xmlns:mc="http://schemas.openxmlformats.org/markup-compatibility/2006">
          <mc:Choice Requires="x14">
            <control shapeId="54373" r:id="rId66" name="Check Box 101">
              <controlPr defaultSize="0" autoFill="0" autoLine="0" autoPict="0">
                <anchor moveWithCells="1">
                  <from>
                    <xdr:col>0</xdr:col>
                    <xdr:colOff>247650</xdr:colOff>
                    <xdr:row>151</xdr:row>
                    <xdr:rowOff>19050</xdr:rowOff>
                  </from>
                  <to>
                    <xdr:col>4</xdr:col>
                    <xdr:colOff>266700</xdr:colOff>
                    <xdr:row>153</xdr:row>
                    <xdr:rowOff>50800</xdr:rowOff>
                  </to>
                </anchor>
              </controlPr>
            </control>
          </mc:Choice>
        </mc:AlternateContent>
        <mc:AlternateContent xmlns:mc="http://schemas.openxmlformats.org/markup-compatibility/2006">
          <mc:Choice Requires="x14">
            <control shapeId="54374" r:id="rId67" name="Check Box 102">
              <controlPr defaultSize="0" autoFill="0" autoLine="0" autoPict="0">
                <anchor moveWithCells="1">
                  <from>
                    <xdr:col>0</xdr:col>
                    <xdr:colOff>247650</xdr:colOff>
                    <xdr:row>152</xdr:row>
                    <xdr:rowOff>146050</xdr:rowOff>
                  </from>
                  <to>
                    <xdr:col>2</xdr:col>
                    <xdr:colOff>3695700</xdr:colOff>
                    <xdr:row>154</xdr:row>
                    <xdr:rowOff>57150</xdr:rowOff>
                  </to>
                </anchor>
              </controlPr>
            </control>
          </mc:Choice>
        </mc:AlternateContent>
        <mc:AlternateContent xmlns:mc="http://schemas.openxmlformats.org/markup-compatibility/2006">
          <mc:Choice Requires="x14">
            <control shapeId="54375" r:id="rId68" name="Check Box 103">
              <controlPr defaultSize="0" autoFill="0" autoLine="0" autoPict="0">
                <anchor moveWithCells="1">
                  <from>
                    <xdr:col>0</xdr:col>
                    <xdr:colOff>247650</xdr:colOff>
                    <xdr:row>151</xdr:row>
                    <xdr:rowOff>19050</xdr:rowOff>
                  </from>
                  <to>
                    <xdr:col>4</xdr:col>
                    <xdr:colOff>266700</xdr:colOff>
                    <xdr:row>153</xdr:row>
                    <xdr:rowOff>50800</xdr:rowOff>
                  </to>
                </anchor>
              </controlPr>
            </control>
          </mc:Choice>
        </mc:AlternateContent>
        <mc:AlternateContent xmlns:mc="http://schemas.openxmlformats.org/markup-compatibility/2006">
          <mc:Choice Requires="x14">
            <control shapeId="54376" r:id="rId69" name="Check Box 104">
              <controlPr defaultSize="0" autoFill="0" autoLine="0" autoPict="0">
                <anchor moveWithCells="1">
                  <from>
                    <xdr:col>0</xdr:col>
                    <xdr:colOff>247650</xdr:colOff>
                    <xdr:row>152</xdr:row>
                    <xdr:rowOff>146050</xdr:rowOff>
                  </from>
                  <to>
                    <xdr:col>2</xdr:col>
                    <xdr:colOff>3695700</xdr:colOff>
                    <xdr:row>154</xdr:row>
                    <xdr:rowOff>57150</xdr:rowOff>
                  </to>
                </anchor>
              </controlPr>
            </control>
          </mc:Choice>
        </mc:AlternateContent>
        <mc:AlternateContent xmlns:mc="http://schemas.openxmlformats.org/markup-compatibility/2006">
          <mc:Choice Requires="x14">
            <control shapeId="54377" r:id="rId70" name="Check Box 105">
              <controlPr defaultSize="0" autoFill="0" autoLine="0" autoPict="0">
                <anchor moveWithCells="1">
                  <from>
                    <xdr:col>0</xdr:col>
                    <xdr:colOff>247650</xdr:colOff>
                    <xdr:row>206</xdr:row>
                    <xdr:rowOff>19050</xdr:rowOff>
                  </from>
                  <to>
                    <xdr:col>4</xdr:col>
                    <xdr:colOff>266700</xdr:colOff>
                    <xdr:row>208</xdr:row>
                    <xdr:rowOff>50800</xdr:rowOff>
                  </to>
                </anchor>
              </controlPr>
            </control>
          </mc:Choice>
        </mc:AlternateContent>
        <mc:AlternateContent xmlns:mc="http://schemas.openxmlformats.org/markup-compatibility/2006">
          <mc:Choice Requires="x14">
            <control shapeId="54378" r:id="rId71" name="Check Box 106">
              <controlPr defaultSize="0" autoFill="0" autoLine="0" autoPict="0">
                <anchor moveWithCells="1">
                  <from>
                    <xdr:col>0</xdr:col>
                    <xdr:colOff>247650</xdr:colOff>
                    <xdr:row>207</xdr:row>
                    <xdr:rowOff>146050</xdr:rowOff>
                  </from>
                  <to>
                    <xdr:col>2</xdr:col>
                    <xdr:colOff>3695700</xdr:colOff>
                    <xdr:row>209</xdr:row>
                    <xdr:rowOff>57150</xdr:rowOff>
                  </to>
                </anchor>
              </controlPr>
            </control>
          </mc:Choice>
        </mc:AlternateContent>
        <mc:AlternateContent xmlns:mc="http://schemas.openxmlformats.org/markup-compatibility/2006">
          <mc:Choice Requires="x14">
            <control shapeId="54379" r:id="rId72" name="Check Box 107">
              <controlPr defaultSize="0" autoFill="0" autoLine="0" autoPict="0">
                <anchor moveWithCells="1">
                  <from>
                    <xdr:col>0</xdr:col>
                    <xdr:colOff>247650</xdr:colOff>
                    <xdr:row>206</xdr:row>
                    <xdr:rowOff>19050</xdr:rowOff>
                  </from>
                  <to>
                    <xdr:col>4</xdr:col>
                    <xdr:colOff>266700</xdr:colOff>
                    <xdr:row>208</xdr:row>
                    <xdr:rowOff>50800</xdr:rowOff>
                  </to>
                </anchor>
              </controlPr>
            </control>
          </mc:Choice>
        </mc:AlternateContent>
        <mc:AlternateContent xmlns:mc="http://schemas.openxmlformats.org/markup-compatibility/2006">
          <mc:Choice Requires="x14">
            <control shapeId="54380" r:id="rId73" name="Check Box 108">
              <controlPr defaultSize="0" autoFill="0" autoLine="0" autoPict="0">
                <anchor moveWithCells="1">
                  <from>
                    <xdr:col>0</xdr:col>
                    <xdr:colOff>247650</xdr:colOff>
                    <xdr:row>207</xdr:row>
                    <xdr:rowOff>146050</xdr:rowOff>
                  </from>
                  <to>
                    <xdr:col>2</xdr:col>
                    <xdr:colOff>3695700</xdr:colOff>
                    <xdr:row>209</xdr:row>
                    <xdr:rowOff>57150</xdr:rowOff>
                  </to>
                </anchor>
              </controlPr>
            </control>
          </mc:Choice>
        </mc:AlternateContent>
        <mc:AlternateContent xmlns:mc="http://schemas.openxmlformats.org/markup-compatibility/2006">
          <mc:Choice Requires="x14">
            <control shapeId="54381" r:id="rId74" name="Check Box 109">
              <controlPr defaultSize="0" autoFill="0" autoLine="0" autoPict="0">
                <anchor moveWithCells="1">
                  <from>
                    <xdr:col>0</xdr:col>
                    <xdr:colOff>247650</xdr:colOff>
                    <xdr:row>206</xdr:row>
                    <xdr:rowOff>19050</xdr:rowOff>
                  </from>
                  <to>
                    <xdr:col>4</xdr:col>
                    <xdr:colOff>266700</xdr:colOff>
                    <xdr:row>208</xdr:row>
                    <xdr:rowOff>50800</xdr:rowOff>
                  </to>
                </anchor>
              </controlPr>
            </control>
          </mc:Choice>
        </mc:AlternateContent>
        <mc:AlternateContent xmlns:mc="http://schemas.openxmlformats.org/markup-compatibility/2006">
          <mc:Choice Requires="x14">
            <control shapeId="54382" r:id="rId75" name="Check Box 110">
              <controlPr defaultSize="0" autoFill="0" autoLine="0" autoPict="0">
                <anchor moveWithCells="1">
                  <from>
                    <xdr:col>0</xdr:col>
                    <xdr:colOff>247650</xdr:colOff>
                    <xdr:row>207</xdr:row>
                    <xdr:rowOff>146050</xdr:rowOff>
                  </from>
                  <to>
                    <xdr:col>2</xdr:col>
                    <xdr:colOff>3695700</xdr:colOff>
                    <xdr:row>209</xdr:row>
                    <xdr:rowOff>57150</xdr:rowOff>
                  </to>
                </anchor>
              </controlPr>
            </control>
          </mc:Choice>
        </mc:AlternateContent>
        <mc:AlternateContent xmlns:mc="http://schemas.openxmlformats.org/markup-compatibility/2006">
          <mc:Choice Requires="x14">
            <control shapeId="54383" r:id="rId76" name="Check Box 111">
              <controlPr defaultSize="0" autoFill="0" autoLine="0" autoPict="0">
                <anchor moveWithCells="1">
                  <from>
                    <xdr:col>0</xdr:col>
                    <xdr:colOff>247650</xdr:colOff>
                    <xdr:row>261</xdr:row>
                    <xdr:rowOff>19050</xdr:rowOff>
                  </from>
                  <to>
                    <xdr:col>4</xdr:col>
                    <xdr:colOff>266700</xdr:colOff>
                    <xdr:row>263</xdr:row>
                    <xdr:rowOff>50800</xdr:rowOff>
                  </to>
                </anchor>
              </controlPr>
            </control>
          </mc:Choice>
        </mc:AlternateContent>
        <mc:AlternateContent xmlns:mc="http://schemas.openxmlformats.org/markup-compatibility/2006">
          <mc:Choice Requires="x14">
            <control shapeId="54384" r:id="rId77" name="Check Box 112">
              <controlPr defaultSize="0" autoFill="0" autoLine="0" autoPict="0">
                <anchor moveWithCells="1">
                  <from>
                    <xdr:col>0</xdr:col>
                    <xdr:colOff>247650</xdr:colOff>
                    <xdr:row>262</xdr:row>
                    <xdr:rowOff>146050</xdr:rowOff>
                  </from>
                  <to>
                    <xdr:col>2</xdr:col>
                    <xdr:colOff>3695700</xdr:colOff>
                    <xdr:row>264</xdr:row>
                    <xdr:rowOff>57150</xdr:rowOff>
                  </to>
                </anchor>
              </controlPr>
            </control>
          </mc:Choice>
        </mc:AlternateContent>
        <mc:AlternateContent xmlns:mc="http://schemas.openxmlformats.org/markup-compatibility/2006">
          <mc:Choice Requires="x14">
            <control shapeId="54385" r:id="rId78" name="Check Box 113">
              <controlPr defaultSize="0" autoFill="0" autoLine="0" autoPict="0">
                <anchor moveWithCells="1">
                  <from>
                    <xdr:col>0</xdr:col>
                    <xdr:colOff>247650</xdr:colOff>
                    <xdr:row>261</xdr:row>
                    <xdr:rowOff>19050</xdr:rowOff>
                  </from>
                  <to>
                    <xdr:col>4</xdr:col>
                    <xdr:colOff>266700</xdr:colOff>
                    <xdr:row>263</xdr:row>
                    <xdr:rowOff>50800</xdr:rowOff>
                  </to>
                </anchor>
              </controlPr>
            </control>
          </mc:Choice>
        </mc:AlternateContent>
        <mc:AlternateContent xmlns:mc="http://schemas.openxmlformats.org/markup-compatibility/2006">
          <mc:Choice Requires="x14">
            <control shapeId="54386" r:id="rId79" name="Check Box 114">
              <controlPr defaultSize="0" autoFill="0" autoLine="0" autoPict="0">
                <anchor moveWithCells="1">
                  <from>
                    <xdr:col>0</xdr:col>
                    <xdr:colOff>247650</xdr:colOff>
                    <xdr:row>262</xdr:row>
                    <xdr:rowOff>146050</xdr:rowOff>
                  </from>
                  <to>
                    <xdr:col>2</xdr:col>
                    <xdr:colOff>3695700</xdr:colOff>
                    <xdr:row>264</xdr:row>
                    <xdr:rowOff>57150</xdr:rowOff>
                  </to>
                </anchor>
              </controlPr>
            </control>
          </mc:Choice>
        </mc:AlternateContent>
        <mc:AlternateContent xmlns:mc="http://schemas.openxmlformats.org/markup-compatibility/2006">
          <mc:Choice Requires="x14">
            <control shapeId="54387" r:id="rId80" name="Check Box 115">
              <controlPr defaultSize="0" autoFill="0" autoLine="0" autoPict="0">
                <anchor moveWithCells="1">
                  <from>
                    <xdr:col>0</xdr:col>
                    <xdr:colOff>247650</xdr:colOff>
                    <xdr:row>261</xdr:row>
                    <xdr:rowOff>19050</xdr:rowOff>
                  </from>
                  <to>
                    <xdr:col>4</xdr:col>
                    <xdr:colOff>266700</xdr:colOff>
                    <xdr:row>263</xdr:row>
                    <xdr:rowOff>50800</xdr:rowOff>
                  </to>
                </anchor>
              </controlPr>
            </control>
          </mc:Choice>
        </mc:AlternateContent>
        <mc:AlternateContent xmlns:mc="http://schemas.openxmlformats.org/markup-compatibility/2006">
          <mc:Choice Requires="x14">
            <control shapeId="54388" r:id="rId81" name="Check Box 116">
              <controlPr defaultSize="0" autoFill="0" autoLine="0" autoPict="0">
                <anchor moveWithCells="1">
                  <from>
                    <xdr:col>0</xdr:col>
                    <xdr:colOff>247650</xdr:colOff>
                    <xdr:row>262</xdr:row>
                    <xdr:rowOff>146050</xdr:rowOff>
                  </from>
                  <to>
                    <xdr:col>2</xdr:col>
                    <xdr:colOff>3695700</xdr:colOff>
                    <xdr:row>264</xdr:row>
                    <xdr:rowOff>57150</xdr:rowOff>
                  </to>
                </anchor>
              </controlPr>
            </control>
          </mc:Choice>
        </mc:AlternateContent>
        <mc:AlternateContent xmlns:mc="http://schemas.openxmlformats.org/markup-compatibility/2006">
          <mc:Choice Requires="x14">
            <control shapeId="54389" r:id="rId82" name="Check Box 117">
              <controlPr defaultSize="0" autoFill="0" autoLine="0" autoPict="0">
                <anchor moveWithCells="1">
                  <from>
                    <xdr:col>0</xdr:col>
                    <xdr:colOff>247650</xdr:colOff>
                    <xdr:row>261</xdr:row>
                    <xdr:rowOff>19050</xdr:rowOff>
                  </from>
                  <to>
                    <xdr:col>4</xdr:col>
                    <xdr:colOff>266700</xdr:colOff>
                    <xdr:row>263</xdr:row>
                    <xdr:rowOff>50800</xdr:rowOff>
                  </to>
                </anchor>
              </controlPr>
            </control>
          </mc:Choice>
        </mc:AlternateContent>
        <mc:AlternateContent xmlns:mc="http://schemas.openxmlformats.org/markup-compatibility/2006">
          <mc:Choice Requires="x14">
            <control shapeId="54390" r:id="rId83" name="Check Box 118">
              <controlPr defaultSize="0" autoFill="0" autoLine="0" autoPict="0">
                <anchor moveWithCells="1">
                  <from>
                    <xdr:col>0</xdr:col>
                    <xdr:colOff>247650</xdr:colOff>
                    <xdr:row>262</xdr:row>
                    <xdr:rowOff>146050</xdr:rowOff>
                  </from>
                  <to>
                    <xdr:col>2</xdr:col>
                    <xdr:colOff>3695700</xdr:colOff>
                    <xdr:row>264</xdr:row>
                    <xdr:rowOff>57150</xdr:rowOff>
                  </to>
                </anchor>
              </controlPr>
            </control>
          </mc:Choice>
        </mc:AlternateContent>
        <mc:AlternateContent xmlns:mc="http://schemas.openxmlformats.org/markup-compatibility/2006">
          <mc:Choice Requires="x14">
            <control shapeId="54391" r:id="rId84" name="Check Box 119">
              <controlPr defaultSize="0" autoFill="0" autoLine="0" autoPict="0">
                <anchor moveWithCells="1">
                  <from>
                    <xdr:col>0</xdr:col>
                    <xdr:colOff>247650</xdr:colOff>
                    <xdr:row>316</xdr:row>
                    <xdr:rowOff>19050</xdr:rowOff>
                  </from>
                  <to>
                    <xdr:col>4</xdr:col>
                    <xdr:colOff>266700</xdr:colOff>
                    <xdr:row>318</xdr:row>
                    <xdr:rowOff>50800</xdr:rowOff>
                  </to>
                </anchor>
              </controlPr>
            </control>
          </mc:Choice>
        </mc:AlternateContent>
        <mc:AlternateContent xmlns:mc="http://schemas.openxmlformats.org/markup-compatibility/2006">
          <mc:Choice Requires="x14">
            <control shapeId="54392" r:id="rId85" name="Check Box 120">
              <controlPr defaultSize="0" autoFill="0" autoLine="0" autoPict="0">
                <anchor moveWithCells="1">
                  <from>
                    <xdr:col>0</xdr:col>
                    <xdr:colOff>247650</xdr:colOff>
                    <xdr:row>317</xdr:row>
                    <xdr:rowOff>146050</xdr:rowOff>
                  </from>
                  <to>
                    <xdr:col>2</xdr:col>
                    <xdr:colOff>3695700</xdr:colOff>
                    <xdr:row>319</xdr:row>
                    <xdr:rowOff>57150</xdr:rowOff>
                  </to>
                </anchor>
              </controlPr>
            </control>
          </mc:Choice>
        </mc:AlternateContent>
        <mc:AlternateContent xmlns:mc="http://schemas.openxmlformats.org/markup-compatibility/2006">
          <mc:Choice Requires="x14">
            <control shapeId="54393" r:id="rId86" name="Check Box 121">
              <controlPr defaultSize="0" autoFill="0" autoLine="0" autoPict="0">
                <anchor moveWithCells="1">
                  <from>
                    <xdr:col>0</xdr:col>
                    <xdr:colOff>247650</xdr:colOff>
                    <xdr:row>316</xdr:row>
                    <xdr:rowOff>19050</xdr:rowOff>
                  </from>
                  <to>
                    <xdr:col>4</xdr:col>
                    <xdr:colOff>266700</xdr:colOff>
                    <xdr:row>318</xdr:row>
                    <xdr:rowOff>50800</xdr:rowOff>
                  </to>
                </anchor>
              </controlPr>
            </control>
          </mc:Choice>
        </mc:AlternateContent>
        <mc:AlternateContent xmlns:mc="http://schemas.openxmlformats.org/markup-compatibility/2006">
          <mc:Choice Requires="x14">
            <control shapeId="54394" r:id="rId87" name="Check Box 122">
              <controlPr defaultSize="0" autoFill="0" autoLine="0" autoPict="0">
                <anchor moveWithCells="1">
                  <from>
                    <xdr:col>0</xdr:col>
                    <xdr:colOff>247650</xdr:colOff>
                    <xdr:row>317</xdr:row>
                    <xdr:rowOff>146050</xdr:rowOff>
                  </from>
                  <to>
                    <xdr:col>2</xdr:col>
                    <xdr:colOff>3695700</xdr:colOff>
                    <xdr:row>319</xdr:row>
                    <xdr:rowOff>57150</xdr:rowOff>
                  </to>
                </anchor>
              </controlPr>
            </control>
          </mc:Choice>
        </mc:AlternateContent>
        <mc:AlternateContent xmlns:mc="http://schemas.openxmlformats.org/markup-compatibility/2006">
          <mc:Choice Requires="x14">
            <control shapeId="54395" r:id="rId88" name="Check Box 123">
              <controlPr defaultSize="0" autoFill="0" autoLine="0" autoPict="0">
                <anchor moveWithCells="1">
                  <from>
                    <xdr:col>0</xdr:col>
                    <xdr:colOff>247650</xdr:colOff>
                    <xdr:row>316</xdr:row>
                    <xdr:rowOff>19050</xdr:rowOff>
                  </from>
                  <to>
                    <xdr:col>4</xdr:col>
                    <xdr:colOff>266700</xdr:colOff>
                    <xdr:row>318</xdr:row>
                    <xdr:rowOff>50800</xdr:rowOff>
                  </to>
                </anchor>
              </controlPr>
            </control>
          </mc:Choice>
        </mc:AlternateContent>
        <mc:AlternateContent xmlns:mc="http://schemas.openxmlformats.org/markup-compatibility/2006">
          <mc:Choice Requires="x14">
            <control shapeId="54396" r:id="rId89" name="Check Box 124">
              <controlPr defaultSize="0" autoFill="0" autoLine="0" autoPict="0">
                <anchor moveWithCells="1">
                  <from>
                    <xdr:col>0</xdr:col>
                    <xdr:colOff>247650</xdr:colOff>
                    <xdr:row>317</xdr:row>
                    <xdr:rowOff>146050</xdr:rowOff>
                  </from>
                  <to>
                    <xdr:col>2</xdr:col>
                    <xdr:colOff>3695700</xdr:colOff>
                    <xdr:row>319</xdr:row>
                    <xdr:rowOff>57150</xdr:rowOff>
                  </to>
                </anchor>
              </controlPr>
            </control>
          </mc:Choice>
        </mc:AlternateContent>
        <mc:AlternateContent xmlns:mc="http://schemas.openxmlformats.org/markup-compatibility/2006">
          <mc:Choice Requires="x14">
            <control shapeId="54397" r:id="rId90" name="Check Box 125">
              <controlPr defaultSize="0" autoFill="0" autoLine="0" autoPict="0">
                <anchor moveWithCells="1">
                  <from>
                    <xdr:col>0</xdr:col>
                    <xdr:colOff>247650</xdr:colOff>
                    <xdr:row>316</xdr:row>
                    <xdr:rowOff>19050</xdr:rowOff>
                  </from>
                  <to>
                    <xdr:col>4</xdr:col>
                    <xdr:colOff>266700</xdr:colOff>
                    <xdr:row>318</xdr:row>
                    <xdr:rowOff>50800</xdr:rowOff>
                  </to>
                </anchor>
              </controlPr>
            </control>
          </mc:Choice>
        </mc:AlternateContent>
        <mc:AlternateContent xmlns:mc="http://schemas.openxmlformats.org/markup-compatibility/2006">
          <mc:Choice Requires="x14">
            <control shapeId="54398" r:id="rId91" name="Check Box 126">
              <controlPr defaultSize="0" autoFill="0" autoLine="0" autoPict="0">
                <anchor moveWithCells="1">
                  <from>
                    <xdr:col>0</xdr:col>
                    <xdr:colOff>247650</xdr:colOff>
                    <xdr:row>317</xdr:row>
                    <xdr:rowOff>146050</xdr:rowOff>
                  </from>
                  <to>
                    <xdr:col>2</xdr:col>
                    <xdr:colOff>3695700</xdr:colOff>
                    <xdr:row>319</xdr:row>
                    <xdr:rowOff>57150</xdr:rowOff>
                  </to>
                </anchor>
              </controlPr>
            </control>
          </mc:Choice>
        </mc:AlternateContent>
        <mc:AlternateContent xmlns:mc="http://schemas.openxmlformats.org/markup-compatibility/2006">
          <mc:Choice Requires="x14">
            <control shapeId="54399" r:id="rId92" name="Check Box 127">
              <controlPr defaultSize="0" autoFill="0" autoLine="0" autoPict="0">
                <anchor moveWithCells="1">
                  <from>
                    <xdr:col>0</xdr:col>
                    <xdr:colOff>247650</xdr:colOff>
                    <xdr:row>316</xdr:row>
                    <xdr:rowOff>19050</xdr:rowOff>
                  </from>
                  <to>
                    <xdr:col>4</xdr:col>
                    <xdr:colOff>266700</xdr:colOff>
                    <xdr:row>318</xdr:row>
                    <xdr:rowOff>50800</xdr:rowOff>
                  </to>
                </anchor>
              </controlPr>
            </control>
          </mc:Choice>
        </mc:AlternateContent>
        <mc:AlternateContent xmlns:mc="http://schemas.openxmlformats.org/markup-compatibility/2006">
          <mc:Choice Requires="x14">
            <control shapeId="54400" r:id="rId93" name="Check Box 128">
              <controlPr defaultSize="0" autoFill="0" autoLine="0" autoPict="0">
                <anchor moveWithCells="1">
                  <from>
                    <xdr:col>0</xdr:col>
                    <xdr:colOff>247650</xdr:colOff>
                    <xdr:row>317</xdr:row>
                    <xdr:rowOff>146050</xdr:rowOff>
                  </from>
                  <to>
                    <xdr:col>2</xdr:col>
                    <xdr:colOff>3695700</xdr:colOff>
                    <xdr:row>319</xdr:row>
                    <xdr:rowOff>57150</xdr:rowOff>
                  </to>
                </anchor>
              </controlPr>
            </control>
          </mc:Choice>
        </mc:AlternateContent>
        <mc:AlternateContent xmlns:mc="http://schemas.openxmlformats.org/markup-compatibility/2006">
          <mc:Choice Requires="x14">
            <control shapeId="54401" r:id="rId94" name="Check Box 129">
              <controlPr defaultSize="0" autoFill="0" autoLine="0" autoPict="0">
                <anchor moveWithCells="1">
                  <from>
                    <xdr:col>0</xdr:col>
                    <xdr:colOff>247650</xdr:colOff>
                    <xdr:row>371</xdr:row>
                    <xdr:rowOff>19050</xdr:rowOff>
                  </from>
                  <to>
                    <xdr:col>4</xdr:col>
                    <xdr:colOff>266700</xdr:colOff>
                    <xdr:row>373</xdr:row>
                    <xdr:rowOff>50800</xdr:rowOff>
                  </to>
                </anchor>
              </controlPr>
            </control>
          </mc:Choice>
        </mc:AlternateContent>
        <mc:AlternateContent xmlns:mc="http://schemas.openxmlformats.org/markup-compatibility/2006">
          <mc:Choice Requires="x14">
            <control shapeId="54402" r:id="rId95" name="Check Box 130">
              <controlPr defaultSize="0" autoFill="0" autoLine="0" autoPict="0">
                <anchor moveWithCells="1">
                  <from>
                    <xdr:col>0</xdr:col>
                    <xdr:colOff>247650</xdr:colOff>
                    <xdr:row>372</xdr:row>
                    <xdr:rowOff>146050</xdr:rowOff>
                  </from>
                  <to>
                    <xdr:col>2</xdr:col>
                    <xdr:colOff>3695700</xdr:colOff>
                    <xdr:row>374</xdr:row>
                    <xdr:rowOff>57150</xdr:rowOff>
                  </to>
                </anchor>
              </controlPr>
            </control>
          </mc:Choice>
        </mc:AlternateContent>
        <mc:AlternateContent xmlns:mc="http://schemas.openxmlformats.org/markup-compatibility/2006">
          <mc:Choice Requires="x14">
            <control shapeId="54403" r:id="rId96" name="Check Box 131">
              <controlPr defaultSize="0" autoFill="0" autoLine="0" autoPict="0">
                <anchor moveWithCells="1">
                  <from>
                    <xdr:col>0</xdr:col>
                    <xdr:colOff>247650</xdr:colOff>
                    <xdr:row>371</xdr:row>
                    <xdr:rowOff>19050</xdr:rowOff>
                  </from>
                  <to>
                    <xdr:col>4</xdr:col>
                    <xdr:colOff>266700</xdr:colOff>
                    <xdr:row>373</xdr:row>
                    <xdr:rowOff>50800</xdr:rowOff>
                  </to>
                </anchor>
              </controlPr>
            </control>
          </mc:Choice>
        </mc:AlternateContent>
        <mc:AlternateContent xmlns:mc="http://schemas.openxmlformats.org/markup-compatibility/2006">
          <mc:Choice Requires="x14">
            <control shapeId="54404" r:id="rId97" name="Check Box 132">
              <controlPr defaultSize="0" autoFill="0" autoLine="0" autoPict="0">
                <anchor moveWithCells="1">
                  <from>
                    <xdr:col>0</xdr:col>
                    <xdr:colOff>247650</xdr:colOff>
                    <xdr:row>372</xdr:row>
                    <xdr:rowOff>146050</xdr:rowOff>
                  </from>
                  <to>
                    <xdr:col>2</xdr:col>
                    <xdr:colOff>3695700</xdr:colOff>
                    <xdr:row>374</xdr:row>
                    <xdr:rowOff>57150</xdr:rowOff>
                  </to>
                </anchor>
              </controlPr>
            </control>
          </mc:Choice>
        </mc:AlternateContent>
        <mc:AlternateContent xmlns:mc="http://schemas.openxmlformats.org/markup-compatibility/2006">
          <mc:Choice Requires="x14">
            <control shapeId="54405" r:id="rId98" name="Check Box 133">
              <controlPr defaultSize="0" autoFill="0" autoLine="0" autoPict="0">
                <anchor moveWithCells="1">
                  <from>
                    <xdr:col>0</xdr:col>
                    <xdr:colOff>247650</xdr:colOff>
                    <xdr:row>371</xdr:row>
                    <xdr:rowOff>19050</xdr:rowOff>
                  </from>
                  <to>
                    <xdr:col>4</xdr:col>
                    <xdr:colOff>266700</xdr:colOff>
                    <xdr:row>373</xdr:row>
                    <xdr:rowOff>50800</xdr:rowOff>
                  </to>
                </anchor>
              </controlPr>
            </control>
          </mc:Choice>
        </mc:AlternateContent>
        <mc:AlternateContent xmlns:mc="http://schemas.openxmlformats.org/markup-compatibility/2006">
          <mc:Choice Requires="x14">
            <control shapeId="54406" r:id="rId99" name="Check Box 134">
              <controlPr defaultSize="0" autoFill="0" autoLine="0" autoPict="0">
                <anchor moveWithCells="1">
                  <from>
                    <xdr:col>0</xdr:col>
                    <xdr:colOff>247650</xdr:colOff>
                    <xdr:row>372</xdr:row>
                    <xdr:rowOff>146050</xdr:rowOff>
                  </from>
                  <to>
                    <xdr:col>2</xdr:col>
                    <xdr:colOff>3695700</xdr:colOff>
                    <xdr:row>374</xdr:row>
                    <xdr:rowOff>57150</xdr:rowOff>
                  </to>
                </anchor>
              </controlPr>
            </control>
          </mc:Choice>
        </mc:AlternateContent>
        <mc:AlternateContent xmlns:mc="http://schemas.openxmlformats.org/markup-compatibility/2006">
          <mc:Choice Requires="x14">
            <control shapeId="54407" r:id="rId100" name="Check Box 135">
              <controlPr defaultSize="0" autoFill="0" autoLine="0" autoPict="0">
                <anchor moveWithCells="1">
                  <from>
                    <xdr:col>0</xdr:col>
                    <xdr:colOff>247650</xdr:colOff>
                    <xdr:row>371</xdr:row>
                    <xdr:rowOff>19050</xdr:rowOff>
                  </from>
                  <to>
                    <xdr:col>4</xdr:col>
                    <xdr:colOff>266700</xdr:colOff>
                    <xdr:row>373</xdr:row>
                    <xdr:rowOff>50800</xdr:rowOff>
                  </to>
                </anchor>
              </controlPr>
            </control>
          </mc:Choice>
        </mc:AlternateContent>
        <mc:AlternateContent xmlns:mc="http://schemas.openxmlformats.org/markup-compatibility/2006">
          <mc:Choice Requires="x14">
            <control shapeId="54408" r:id="rId101" name="Check Box 136">
              <controlPr defaultSize="0" autoFill="0" autoLine="0" autoPict="0">
                <anchor moveWithCells="1">
                  <from>
                    <xdr:col>0</xdr:col>
                    <xdr:colOff>247650</xdr:colOff>
                    <xdr:row>372</xdr:row>
                    <xdr:rowOff>146050</xdr:rowOff>
                  </from>
                  <to>
                    <xdr:col>2</xdr:col>
                    <xdr:colOff>3695700</xdr:colOff>
                    <xdr:row>374</xdr:row>
                    <xdr:rowOff>57150</xdr:rowOff>
                  </to>
                </anchor>
              </controlPr>
            </control>
          </mc:Choice>
        </mc:AlternateContent>
        <mc:AlternateContent xmlns:mc="http://schemas.openxmlformats.org/markup-compatibility/2006">
          <mc:Choice Requires="x14">
            <control shapeId="54409" r:id="rId102" name="Check Box 137">
              <controlPr defaultSize="0" autoFill="0" autoLine="0" autoPict="0">
                <anchor moveWithCells="1">
                  <from>
                    <xdr:col>0</xdr:col>
                    <xdr:colOff>247650</xdr:colOff>
                    <xdr:row>371</xdr:row>
                    <xdr:rowOff>19050</xdr:rowOff>
                  </from>
                  <to>
                    <xdr:col>4</xdr:col>
                    <xdr:colOff>266700</xdr:colOff>
                    <xdr:row>373</xdr:row>
                    <xdr:rowOff>50800</xdr:rowOff>
                  </to>
                </anchor>
              </controlPr>
            </control>
          </mc:Choice>
        </mc:AlternateContent>
        <mc:AlternateContent xmlns:mc="http://schemas.openxmlformats.org/markup-compatibility/2006">
          <mc:Choice Requires="x14">
            <control shapeId="54410" r:id="rId103" name="Check Box 138">
              <controlPr defaultSize="0" autoFill="0" autoLine="0" autoPict="0">
                <anchor moveWithCells="1">
                  <from>
                    <xdr:col>0</xdr:col>
                    <xdr:colOff>247650</xdr:colOff>
                    <xdr:row>372</xdr:row>
                    <xdr:rowOff>146050</xdr:rowOff>
                  </from>
                  <to>
                    <xdr:col>2</xdr:col>
                    <xdr:colOff>3695700</xdr:colOff>
                    <xdr:row>374</xdr:row>
                    <xdr:rowOff>57150</xdr:rowOff>
                  </to>
                </anchor>
              </controlPr>
            </control>
          </mc:Choice>
        </mc:AlternateContent>
        <mc:AlternateContent xmlns:mc="http://schemas.openxmlformats.org/markup-compatibility/2006">
          <mc:Choice Requires="x14">
            <control shapeId="54411" r:id="rId104" name="Check Box 139">
              <controlPr defaultSize="0" autoFill="0" autoLine="0" autoPict="0">
                <anchor moveWithCells="1">
                  <from>
                    <xdr:col>0</xdr:col>
                    <xdr:colOff>247650</xdr:colOff>
                    <xdr:row>371</xdr:row>
                    <xdr:rowOff>19050</xdr:rowOff>
                  </from>
                  <to>
                    <xdr:col>4</xdr:col>
                    <xdr:colOff>266700</xdr:colOff>
                    <xdr:row>373</xdr:row>
                    <xdr:rowOff>50800</xdr:rowOff>
                  </to>
                </anchor>
              </controlPr>
            </control>
          </mc:Choice>
        </mc:AlternateContent>
        <mc:AlternateContent xmlns:mc="http://schemas.openxmlformats.org/markup-compatibility/2006">
          <mc:Choice Requires="x14">
            <control shapeId="54412" r:id="rId105" name="Check Box 140">
              <controlPr defaultSize="0" autoFill="0" autoLine="0" autoPict="0">
                <anchor moveWithCells="1">
                  <from>
                    <xdr:col>0</xdr:col>
                    <xdr:colOff>247650</xdr:colOff>
                    <xdr:row>372</xdr:row>
                    <xdr:rowOff>146050</xdr:rowOff>
                  </from>
                  <to>
                    <xdr:col>2</xdr:col>
                    <xdr:colOff>3695700</xdr:colOff>
                    <xdr:row>374</xdr:row>
                    <xdr:rowOff>57150</xdr:rowOff>
                  </to>
                </anchor>
              </controlPr>
            </control>
          </mc:Choice>
        </mc:AlternateContent>
        <mc:AlternateContent xmlns:mc="http://schemas.openxmlformats.org/markup-compatibility/2006">
          <mc:Choice Requires="x14">
            <control shapeId="54413" r:id="rId106" name="Check Box 141">
              <controlPr defaultSize="0" autoFill="0" autoLine="0" autoPict="0">
                <anchor moveWithCells="1">
                  <from>
                    <xdr:col>0</xdr:col>
                    <xdr:colOff>247650</xdr:colOff>
                    <xdr:row>426</xdr:row>
                    <xdr:rowOff>19050</xdr:rowOff>
                  </from>
                  <to>
                    <xdr:col>4</xdr:col>
                    <xdr:colOff>266700</xdr:colOff>
                    <xdr:row>428</xdr:row>
                    <xdr:rowOff>50800</xdr:rowOff>
                  </to>
                </anchor>
              </controlPr>
            </control>
          </mc:Choice>
        </mc:AlternateContent>
        <mc:AlternateContent xmlns:mc="http://schemas.openxmlformats.org/markup-compatibility/2006">
          <mc:Choice Requires="x14">
            <control shapeId="54414" r:id="rId107" name="Check Box 142">
              <controlPr defaultSize="0" autoFill="0" autoLine="0" autoPict="0">
                <anchor moveWithCells="1">
                  <from>
                    <xdr:col>0</xdr:col>
                    <xdr:colOff>247650</xdr:colOff>
                    <xdr:row>427</xdr:row>
                    <xdr:rowOff>146050</xdr:rowOff>
                  </from>
                  <to>
                    <xdr:col>2</xdr:col>
                    <xdr:colOff>3695700</xdr:colOff>
                    <xdr:row>429</xdr:row>
                    <xdr:rowOff>57150</xdr:rowOff>
                  </to>
                </anchor>
              </controlPr>
            </control>
          </mc:Choice>
        </mc:AlternateContent>
        <mc:AlternateContent xmlns:mc="http://schemas.openxmlformats.org/markup-compatibility/2006">
          <mc:Choice Requires="x14">
            <control shapeId="54415" r:id="rId108" name="Check Box 143">
              <controlPr defaultSize="0" autoFill="0" autoLine="0" autoPict="0">
                <anchor moveWithCells="1">
                  <from>
                    <xdr:col>0</xdr:col>
                    <xdr:colOff>247650</xdr:colOff>
                    <xdr:row>426</xdr:row>
                    <xdr:rowOff>19050</xdr:rowOff>
                  </from>
                  <to>
                    <xdr:col>4</xdr:col>
                    <xdr:colOff>266700</xdr:colOff>
                    <xdr:row>428</xdr:row>
                    <xdr:rowOff>50800</xdr:rowOff>
                  </to>
                </anchor>
              </controlPr>
            </control>
          </mc:Choice>
        </mc:AlternateContent>
        <mc:AlternateContent xmlns:mc="http://schemas.openxmlformats.org/markup-compatibility/2006">
          <mc:Choice Requires="x14">
            <control shapeId="54416" r:id="rId109" name="Check Box 144">
              <controlPr defaultSize="0" autoFill="0" autoLine="0" autoPict="0">
                <anchor moveWithCells="1">
                  <from>
                    <xdr:col>0</xdr:col>
                    <xdr:colOff>247650</xdr:colOff>
                    <xdr:row>427</xdr:row>
                    <xdr:rowOff>146050</xdr:rowOff>
                  </from>
                  <to>
                    <xdr:col>2</xdr:col>
                    <xdr:colOff>3695700</xdr:colOff>
                    <xdr:row>429</xdr:row>
                    <xdr:rowOff>57150</xdr:rowOff>
                  </to>
                </anchor>
              </controlPr>
            </control>
          </mc:Choice>
        </mc:AlternateContent>
        <mc:AlternateContent xmlns:mc="http://schemas.openxmlformats.org/markup-compatibility/2006">
          <mc:Choice Requires="x14">
            <control shapeId="54417" r:id="rId110" name="Check Box 145">
              <controlPr defaultSize="0" autoFill="0" autoLine="0" autoPict="0">
                <anchor moveWithCells="1">
                  <from>
                    <xdr:col>0</xdr:col>
                    <xdr:colOff>247650</xdr:colOff>
                    <xdr:row>426</xdr:row>
                    <xdr:rowOff>19050</xdr:rowOff>
                  </from>
                  <to>
                    <xdr:col>4</xdr:col>
                    <xdr:colOff>266700</xdr:colOff>
                    <xdr:row>428</xdr:row>
                    <xdr:rowOff>50800</xdr:rowOff>
                  </to>
                </anchor>
              </controlPr>
            </control>
          </mc:Choice>
        </mc:AlternateContent>
        <mc:AlternateContent xmlns:mc="http://schemas.openxmlformats.org/markup-compatibility/2006">
          <mc:Choice Requires="x14">
            <control shapeId="54418" r:id="rId111" name="Check Box 146">
              <controlPr defaultSize="0" autoFill="0" autoLine="0" autoPict="0">
                <anchor moveWithCells="1">
                  <from>
                    <xdr:col>0</xdr:col>
                    <xdr:colOff>247650</xdr:colOff>
                    <xdr:row>427</xdr:row>
                    <xdr:rowOff>146050</xdr:rowOff>
                  </from>
                  <to>
                    <xdr:col>2</xdr:col>
                    <xdr:colOff>3695700</xdr:colOff>
                    <xdr:row>429</xdr:row>
                    <xdr:rowOff>57150</xdr:rowOff>
                  </to>
                </anchor>
              </controlPr>
            </control>
          </mc:Choice>
        </mc:AlternateContent>
        <mc:AlternateContent xmlns:mc="http://schemas.openxmlformats.org/markup-compatibility/2006">
          <mc:Choice Requires="x14">
            <control shapeId="54419" r:id="rId112" name="Check Box 147">
              <controlPr defaultSize="0" autoFill="0" autoLine="0" autoPict="0">
                <anchor moveWithCells="1">
                  <from>
                    <xdr:col>0</xdr:col>
                    <xdr:colOff>247650</xdr:colOff>
                    <xdr:row>426</xdr:row>
                    <xdr:rowOff>19050</xdr:rowOff>
                  </from>
                  <to>
                    <xdr:col>4</xdr:col>
                    <xdr:colOff>266700</xdr:colOff>
                    <xdr:row>428</xdr:row>
                    <xdr:rowOff>50800</xdr:rowOff>
                  </to>
                </anchor>
              </controlPr>
            </control>
          </mc:Choice>
        </mc:AlternateContent>
        <mc:AlternateContent xmlns:mc="http://schemas.openxmlformats.org/markup-compatibility/2006">
          <mc:Choice Requires="x14">
            <control shapeId="54420" r:id="rId113" name="Check Box 148">
              <controlPr defaultSize="0" autoFill="0" autoLine="0" autoPict="0">
                <anchor moveWithCells="1">
                  <from>
                    <xdr:col>0</xdr:col>
                    <xdr:colOff>247650</xdr:colOff>
                    <xdr:row>427</xdr:row>
                    <xdr:rowOff>146050</xdr:rowOff>
                  </from>
                  <to>
                    <xdr:col>2</xdr:col>
                    <xdr:colOff>3695700</xdr:colOff>
                    <xdr:row>429</xdr:row>
                    <xdr:rowOff>57150</xdr:rowOff>
                  </to>
                </anchor>
              </controlPr>
            </control>
          </mc:Choice>
        </mc:AlternateContent>
        <mc:AlternateContent xmlns:mc="http://schemas.openxmlformats.org/markup-compatibility/2006">
          <mc:Choice Requires="x14">
            <control shapeId="54421" r:id="rId114" name="Check Box 149">
              <controlPr defaultSize="0" autoFill="0" autoLine="0" autoPict="0">
                <anchor moveWithCells="1">
                  <from>
                    <xdr:col>0</xdr:col>
                    <xdr:colOff>247650</xdr:colOff>
                    <xdr:row>426</xdr:row>
                    <xdr:rowOff>19050</xdr:rowOff>
                  </from>
                  <to>
                    <xdr:col>4</xdr:col>
                    <xdr:colOff>266700</xdr:colOff>
                    <xdr:row>428</xdr:row>
                    <xdr:rowOff>50800</xdr:rowOff>
                  </to>
                </anchor>
              </controlPr>
            </control>
          </mc:Choice>
        </mc:AlternateContent>
        <mc:AlternateContent xmlns:mc="http://schemas.openxmlformats.org/markup-compatibility/2006">
          <mc:Choice Requires="x14">
            <control shapeId="54422" r:id="rId115" name="Check Box 150">
              <controlPr defaultSize="0" autoFill="0" autoLine="0" autoPict="0">
                <anchor moveWithCells="1">
                  <from>
                    <xdr:col>0</xdr:col>
                    <xdr:colOff>247650</xdr:colOff>
                    <xdr:row>427</xdr:row>
                    <xdr:rowOff>146050</xdr:rowOff>
                  </from>
                  <to>
                    <xdr:col>2</xdr:col>
                    <xdr:colOff>3695700</xdr:colOff>
                    <xdr:row>429</xdr:row>
                    <xdr:rowOff>57150</xdr:rowOff>
                  </to>
                </anchor>
              </controlPr>
            </control>
          </mc:Choice>
        </mc:AlternateContent>
        <mc:AlternateContent xmlns:mc="http://schemas.openxmlformats.org/markup-compatibility/2006">
          <mc:Choice Requires="x14">
            <control shapeId="54423" r:id="rId116" name="Check Box 151">
              <controlPr defaultSize="0" autoFill="0" autoLine="0" autoPict="0">
                <anchor moveWithCells="1">
                  <from>
                    <xdr:col>0</xdr:col>
                    <xdr:colOff>247650</xdr:colOff>
                    <xdr:row>426</xdr:row>
                    <xdr:rowOff>19050</xdr:rowOff>
                  </from>
                  <to>
                    <xdr:col>4</xdr:col>
                    <xdr:colOff>266700</xdr:colOff>
                    <xdr:row>428</xdr:row>
                    <xdr:rowOff>50800</xdr:rowOff>
                  </to>
                </anchor>
              </controlPr>
            </control>
          </mc:Choice>
        </mc:AlternateContent>
        <mc:AlternateContent xmlns:mc="http://schemas.openxmlformats.org/markup-compatibility/2006">
          <mc:Choice Requires="x14">
            <control shapeId="54424" r:id="rId117" name="Check Box 152">
              <controlPr defaultSize="0" autoFill="0" autoLine="0" autoPict="0">
                <anchor moveWithCells="1">
                  <from>
                    <xdr:col>0</xdr:col>
                    <xdr:colOff>247650</xdr:colOff>
                    <xdr:row>427</xdr:row>
                    <xdr:rowOff>146050</xdr:rowOff>
                  </from>
                  <to>
                    <xdr:col>2</xdr:col>
                    <xdr:colOff>3695700</xdr:colOff>
                    <xdr:row>429</xdr:row>
                    <xdr:rowOff>57150</xdr:rowOff>
                  </to>
                </anchor>
              </controlPr>
            </control>
          </mc:Choice>
        </mc:AlternateContent>
        <mc:AlternateContent xmlns:mc="http://schemas.openxmlformats.org/markup-compatibility/2006">
          <mc:Choice Requires="x14">
            <control shapeId="54425" r:id="rId118" name="Check Box 153">
              <controlPr defaultSize="0" autoFill="0" autoLine="0" autoPict="0">
                <anchor moveWithCells="1">
                  <from>
                    <xdr:col>0</xdr:col>
                    <xdr:colOff>247650</xdr:colOff>
                    <xdr:row>426</xdr:row>
                    <xdr:rowOff>19050</xdr:rowOff>
                  </from>
                  <to>
                    <xdr:col>4</xdr:col>
                    <xdr:colOff>266700</xdr:colOff>
                    <xdr:row>428</xdr:row>
                    <xdr:rowOff>50800</xdr:rowOff>
                  </to>
                </anchor>
              </controlPr>
            </control>
          </mc:Choice>
        </mc:AlternateContent>
        <mc:AlternateContent xmlns:mc="http://schemas.openxmlformats.org/markup-compatibility/2006">
          <mc:Choice Requires="x14">
            <control shapeId="54426" r:id="rId119" name="Check Box 154">
              <controlPr defaultSize="0" autoFill="0" autoLine="0" autoPict="0">
                <anchor moveWithCells="1">
                  <from>
                    <xdr:col>0</xdr:col>
                    <xdr:colOff>247650</xdr:colOff>
                    <xdr:row>427</xdr:row>
                    <xdr:rowOff>146050</xdr:rowOff>
                  </from>
                  <to>
                    <xdr:col>2</xdr:col>
                    <xdr:colOff>3695700</xdr:colOff>
                    <xdr:row>429</xdr:row>
                    <xdr:rowOff>57150</xdr:rowOff>
                  </to>
                </anchor>
              </controlPr>
            </control>
          </mc:Choice>
        </mc:AlternateContent>
        <mc:AlternateContent xmlns:mc="http://schemas.openxmlformats.org/markup-compatibility/2006">
          <mc:Choice Requires="x14">
            <control shapeId="54427" r:id="rId120" name="Check Box 155">
              <controlPr defaultSize="0" autoFill="0" autoLine="0" autoPict="0">
                <anchor moveWithCells="1">
                  <from>
                    <xdr:col>0</xdr:col>
                    <xdr:colOff>247650</xdr:colOff>
                    <xdr:row>481</xdr:row>
                    <xdr:rowOff>19050</xdr:rowOff>
                  </from>
                  <to>
                    <xdr:col>4</xdr:col>
                    <xdr:colOff>266700</xdr:colOff>
                    <xdr:row>483</xdr:row>
                    <xdr:rowOff>50800</xdr:rowOff>
                  </to>
                </anchor>
              </controlPr>
            </control>
          </mc:Choice>
        </mc:AlternateContent>
        <mc:AlternateContent xmlns:mc="http://schemas.openxmlformats.org/markup-compatibility/2006">
          <mc:Choice Requires="x14">
            <control shapeId="54428" r:id="rId121" name="Check Box 156">
              <controlPr defaultSize="0" autoFill="0" autoLine="0" autoPict="0">
                <anchor moveWithCells="1">
                  <from>
                    <xdr:col>0</xdr:col>
                    <xdr:colOff>247650</xdr:colOff>
                    <xdr:row>482</xdr:row>
                    <xdr:rowOff>146050</xdr:rowOff>
                  </from>
                  <to>
                    <xdr:col>2</xdr:col>
                    <xdr:colOff>3695700</xdr:colOff>
                    <xdr:row>484</xdr:row>
                    <xdr:rowOff>57150</xdr:rowOff>
                  </to>
                </anchor>
              </controlPr>
            </control>
          </mc:Choice>
        </mc:AlternateContent>
        <mc:AlternateContent xmlns:mc="http://schemas.openxmlformats.org/markup-compatibility/2006">
          <mc:Choice Requires="x14">
            <control shapeId="54429" r:id="rId122" name="Check Box 157">
              <controlPr defaultSize="0" autoFill="0" autoLine="0" autoPict="0">
                <anchor moveWithCells="1">
                  <from>
                    <xdr:col>0</xdr:col>
                    <xdr:colOff>247650</xdr:colOff>
                    <xdr:row>481</xdr:row>
                    <xdr:rowOff>19050</xdr:rowOff>
                  </from>
                  <to>
                    <xdr:col>4</xdr:col>
                    <xdr:colOff>266700</xdr:colOff>
                    <xdr:row>483</xdr:row>
                    <xdr:rowOff>50800</xdr:rowOff>
                  </to>
                </anchor>
              </controlPr>
            </control>
          </mc:Choice>
        </mc:AlternateContent>
        <mc:AlternateContent xmlns:mc="http://schemas.openxmlformats.org/markup-compatibility/2006">
          <mc:Choice Requires="x14">
            <control shapeId="54430" r:id="rId123" name="Check Box 158">
              <controlPr defaultSize="0" autoFill="0" autoLine="0" autoPict="0">
                <anchor moveWithCells="1">
                  <from>
                    <xdr:col>0</xdr:col>
                    <xdr:colOff>247650</xdr:colOff>
                    <xdr:row>482</xdr:row>
                    <xdr:rowOff>146050</xdr:rowOff>
                  </from>
                  <to>
                    <xdr:col>2</xdr:col>
                    <xdr:colOff>3695700</xdr:colOff>
                    <xdr:row>484</xdr:row>
                    <xdr:rowOff>57150</xdr:rowOff>
                  </to>
                </anchor>
              </controlPr>
            </control>
          </mc:Choice>
        </mc:AlternateContent>
        <mc:AlternateContent xmlns:mc="http://schemas.openxmlformats.org/markup-compatibility/2006">
          <mc:Choice Requires="x14">
            <control shapeId="54431" r:id="rId124" name="Check Box 159">
              <controlPr defaultSize="0" autoFill="0" autoLine="0" autoPict="0">
                <anchor moveWithCells="1">
                  <from>
                    <xdr:col>0</xdr:col>
                    <xdr:colOff>247650</xdr:colOff>
                    <xdr:row>481</xdr:row>
                    <xdr:rowOff>19050</xdr:rowOff>
                  </from>
                  <to>
                    <xdr:col>4</xdr:col>
                    <xdr:colOff>266700</xdr:colOff>
                    <xdr:row>483</xdr:row>
                    <xdr:rowOff>50800</xdr:rowOff>
                  </to>
                </anchor>
              </controlPr>
            </control>
          </mc:Choice>
        </mc:AlternateContent>
        <mc:AlternateContent xmlns:mc="http://schemas.openxmlformats.org/markup-compatibility/2006">
          <mc:Choice Requires="x14">
            <control shapeId="54432" r:id="rId125" name="Check Box 160">
              <controlPr defaultSize="0" autoFill="0" autoLine="0" autoPict="0">
                <anchor moveWithCells="1">
                  <from>
                    <xdr:col>0</xdr:col>
                    <xdr:colOff>247650</xdr:colOff>
                    <xdr:row>482</xdr:row>
                    <xdr:rowOff>146050</xdr:rowOff>
                  </from>
                  <to>
                    <xdr:col>2</xdr:col>
                    <xdr:colOff>3695700</xdr:colOff>
                    <xdr:row>484</xdr:row>
                    <xdr:rowOff>57150</xdr:rowOff>
                  </to>
                </anchor>
              </controlPr>
            </control>
          </mc:Choice>
        </mc:AlternateContent>
        <mc:AlternateContent xmlns:mc="http://schemas.openxmlformats.org/markup-compatibility/2006">
          <mc:Choice Requires="x14">
            <control shapeId="54433" r:id="rId126" name="Check Box 161">
              <controlPr defaultSize="0" autoFill="0" autoLine="0" autoPict="0">
                <anchor moveWithCells="1">
                  <from>
                    <xdr:col>0</xdr:col>
                    <xdr:colOff>247650</xdr:colOff>
                    <xdr:row>481</xdr:row>
                    <xdr:rowOff>19050</xdr:rowOff>
                  </from>
                  <to>
                    <xdr:col>4</xdr:col>
                    <xdr:colOff>266700</xdr:colOff>
                    <xdr:row>483</xdr:row>
                    <xdr:rowOff>50800</xdr:rowOff>
                  </to>
                </anchor>
              </controlPr>
            </control>
          </mc:Choice>
        </mc:AlternateContent>
        <mc:AlternateContent xmlns:mc="http://schemas.openxmlformats.org/markup-compatibility/2006">
          <mc:Choice Requires="x14">
            <control shapeId="54434" r:id="rId127" name="Check Box 162">
              <controlPr defaultSize="0" autoFill="0" autoLine="0" autoPict="0">
                <anchor moveWithCells="1">
                  <from>
                    <xdr:col>0</xdr:col>
                    <xdr:colOff>247650</xdr:colOff>
                    <xdr:row>482</xdr:row>
                    <xdr:rowOff>146050</xdr:rowOff>
                  </from>
                  <to>
                    <xdr:col>2</xdr:col>
                    <xdr:colOff>3695700</xdr:colOff>
                    <xdr:row>484</xdr:row>
                    <xdr:rowOff>57150</xdr:rowOff>
                  </to>
                </anchor>
              </controlPr>
            </control>
          </mc:Choice>
        </mc:AlternateContent>
        <mc:AlternateContent xmlns:mc="http://schemas.openxmlformats.org/markup-compatibility/2006">
          <mc:Choice Requires="x14">
            <control shapeId="54435" r:id="rId128" name="Check Box 163">
              <controlPr defaultSize="0" autoFill="0" autoLine="0" autoPict="0">
                <anchor moveWithCells="1">
                  <from>
                    <xdr:col>0</xdr:col>
                    <xdr:colOff>247650</xdr:colOff>
                    <xdr:row>481</xdr:row>
                    <xdr:rowOff>19050</xdr:rowOff>
                  </from>
                  <to>
                    <xdr:col>4</xdr:col>
                    <xdr:colOff>266700</xdr:colOff>
                    <xdr:row>483</xdr:row>
                    <xdr:rowOff>50800</xdr:rowOff>
                  </to>
                </anchor>
              </controlPr>
            </control>
          </mc:Choice>
        </mc:AlternateContent>
        <mc:AlternateContent xmlns:mc="http://schemas.openxmlformats.org/markup-compatibility/2006">
          <mc:Choice Requires="x14">
            <control shapeId="54436" r:id="rId129" name="Check Box 164">
              <controlPr defaultSize="0" autoFill="0" autoLine="0" autoPict="0">
                <anchor moveWithCells="1">
                  <from>
                    <xdr:col>0</xdr:col>
                    <xdr:colOff>247650</xdr:colOff>
                    <xdr:row>482</xdr:row>
                    <xdr:rowOff>146050</xdr:rowOff>
                  </from>
                  <to>
                    <xdr:col>2</xdr:col>
                    <xdr:colOff>3695700</xdr:colOff>
                    <xdr:row>484</xdr:row>
                    <xdr:rowOff>57150</xdr:rowOff>
                  </to>
                </anchor>
              </controlPr>
            </control>
          </mc:Choice>
        </mc:AlternateContent>
        <mc:AlternateContent xmlns:mc="http://schemas.openxmlformats.org/markup-compatibility/2006">
          <mc:Choice Requires="x14">
            <control shapeId="54437" r:id="rId130" name="Check Box 165">
              <controlPr defaultSize="0" autoFill="0" autoLine="0" autoPict="0">
                <anchor moveWithCells="1">
                  <from>
                    <xdr:col>0</xdr:col>
                    <xdr:colOff>247650</xdr:colOff>
                    <xdr:row>481</xdr:row>
                    <xdr:rowOff>19050</xdr:rowOff>
                  </from>
                  <to>
                    <xdr:col>4</xdr:col>
                    <xdr:colOff>266700</xdr:colOff>
                    <xdr:row>483</xdr:row>
                    <xdr:rowOff>50800</xdr:rowOff>
                  </to>
                </anchor>
              </controlPr>
            </control>
          </mc:Choice>
        </mc:AlternateContent>
        <mc:AlternateContent xmlns:mc="http://schemas.openxmlformats.org/markup-compatibility/2006">
          <mc:Choice Requires="x14">
            <control shapeId="54438" r:id="rId131" name="Check Box 166">
              <controlPr defaultSize="0" autoFill="0" autoLine="0" autoPict="0">
                <anchor moveWithCells="1">
                  <from>
                    <xdr:col>0</xdr:col>
                    <xdr:colOff>247650</xdr:colOff>
                    <xdr:row>482</xdr:row>
                    <xdr:rowOff>146050</xdr:rowOff>
                  </from>
                  <to>
                    <xdr:col>2</xdr:col>
                    <xdr:colOff>3695700</xdr:colOff>
                    <xdr:row>484</xdr:row>
                    <xdr:rowOff>57150</xdr:rowOff>
                  </to>
                </anchor>
              </controlPr>
            </control>
          </mc:Choice>
        </mc:AlternateContent>
        <mc:AlternateContent xmlns:mc="http://schemas.openxmlformats.org/markup-compatibility/2006">
          <mc:Choice Requires="x14">
            <control shapeId="54439" r:id="rId132" name="Check Box 167">
              <controlPr defaultSize="0" autoFill="0" autoLine="0" autoPict="0">
                <anchor moveWithCells="1">
                  <from>
                    <xdr:col>0</xdr:col>
                    <xdr:colOff>247650</xdr:colOff>
                    <xdr:row>481</xdr:row>
                    <xdr:rowOff>19050</xdr:rowOff>
                  </from>
                  <to>
                    <xdr:col>4</xdr:col>
                    <xdr:colOff>266700</xdr:colOff>
                    <xdr:row>483</xdr:row>
                    <xdr:rowOff>50800</xdr:rowOff>
                  </to>
                </anchor>
              </controlPr>
            </control>
          </mc:Choice>
        </mc:AlternateContent>
        <mc:AlternateContent xmlns:mc="http://schemas.openxmlformats.org/markup-compatibility/2006">
          <mc:Choice Requires="x14">
            <control shapeId="54440" r:id="rId133" name="Check Box 168">
              <controlPr defaultSize="0" autoFill="0" autoLine="0" autoPict="0">
                <anchor moveWithCells="1">
                  <from>
                    <xdr:col>0</xdr:col>
                    <xdr:colOff>247650</xdr:colOff>
                    <xdr:row>482</xdr:row>
                    <xdr:rowOff>146050</xdr:rowOff>
                  </from>
                  <to>
                    <xdr:col>2</xdr:col>
                    <xdr:colOff>3695700</xdr:colOff>
                    <xdr:row>484</xdr:row>
                    <xdr:rowOff>57150</xdr:rowOff>
                  </to>
                </anchor>
              </controlPr>
            </control>
          </mc:Choice>
        </mc:AlternateContent>
        <mc:AlternateContent xmlns:mc="http://schemas.openxmlformats.org/markup-compatibility/2006">
          <mc:Choice Requires="x14">
            <control shapeId="54441" r:id="rId134" name="Check Box 169">
              <controlPr defaultSize="0" autoFill="0" autoLine="0" autoPict="0">
                <anchor moveWithCells="1">
                  <from>
                    <xdr:col>0</xdr:col>
                    <xdr:colOff>247650</xdr:colOff>
                    <xdr:row>481</xdr:row>
                    <xdr:rowOff>19050</xdr:rowOff>
                  </from>
                  <to>
                    <xdr:col>4</xdr:col>
                    <xdr:colOff>266700</xdr:colOff>
                    <xdr:row>483</xdr:row>
                    <xdr:rowOff>50800</xdr:rowOff>
                  </to>
                </anchor>
              </controlPr>
            </control>
          </mc:Choice>
        </mc:AlternateContent>
        <mc:AlternateContent xmlns:mc="http://schemas.openxmlformats.org/markup-compatibility/2006">
          <mc:Choice Requires="x14">
            <control shapeId="54442" r:id="rId135" name="Check Box 170">
              <controlPr defaultSize="0" autoFill="0" autoLine="0" autoPict="0">
                <anchor moveWithCells="1">
                  <from>
                    <xdr:col>0</xdr:col>
                    <xdr:colOff>247650</xdr:colOff>
                    <xdr:row>482</xdr:row>
                    <xdr:rowOff>146050</xdr:rowOff>
                  </from>
                  <to>
                    <xdr:col>2</xdr:col>
                    <xdr:colOff>3695700</xdr:colOff>
                    <xdr:row>484</xdr:row>
                    <xdr:rowOff>57150</xdr:rowOff>
                  </to>
                </anchor>
              </controlPr>
            </control>
          </mc:Choice>
        </mc:AlternateContent>
        <mc:AlternateContent xmlns:mc="http://schemas.openxmlformats.org/markup-compatibility/2006">
          <mc:Choice Requires="x14">
            <control shapeId="54443" r:id="rId136" name="Check Box 171">
              <controlPr defaultSize="0" autoFill="0" autoLine="0" autoPict="0">
                <anchor moveWithCells="1">
                  <from>
                    <xdr:col>0</xdr:col>
                    <xdr:colOff>247650</xdr:colOff>
                    <xdr:row>536</xdr:row>
                    <xdr:rowOff>19050</xdr:rowOff>
                  </from>
                  <to>
                    <xdr:col>4</xdr:col>
                    <xdr:colOff>266700</xdr:colOff>
                    <xdr:row>538</xdr:row>
                    <xdr:rowOff>50800</xdr:rowOff>
                  </to>
                </anchor>
              </controlPr>
            </control>
          </mc:Choice>
        </mc:AlternateContent>
        <mc:AlternateContent xmlns:mc="http://schemas.openxmlformats.org/markup-compatibility/2006">
          <mc:Choice Requires="x14">
            <control shapeId="54444" r:id="rId137" name="Check Box 172">
              <controlPr defaultSize="0" autoFill="0" autoLine="0" autoPict="0">
                <anchor moveWithCells="1">
                  <from>
                    <xdr:col>0</xdr:col>
                    <xdr:colOff>247650</xdr:colOff>
                    <xdr:row>537</xdr:row>
                    <xdr:rowOff>146050</xdr:rowOff>
                  </from>
                  <to>
                    <xdr:col>2</xdr:col>
                    <xdr:colOff>3695700</xdr:colOff>
                    <xdr:row>539</xdr:row>
                    <xdr:rowOff>57150</xdr:rowOff>
                  </to>
                </anchor>
              </controlPr>
            </control>
          </mc:Choice>
        </mc:AlternateContent>
        <mc:AlternateContent xmlns:mc="http://schemas.openxmlformats.org/markup-compatibility/2006">
          <mc:Choice Requires="x14">
            <control shapeId="54445" r:id="rId138" name="Check Box 173">
              <controlPr defaultSize="0" autoFill="0" autoLine="0" autoPict="0">
                <anchor moveWithCells="1">
                  <from>
                    <xdr:col>0</xdr:col>
                    <xdr:colOff>247650</xdr:colOff>
                    <xdr:row>536</xdr:row>
                    <xdr:rowOff>19050</xdr:rowOff>
                  </from>
                  <to>
                    <xdr:col>4</xdr:col>
                    <xdr:colOff>266700</xdr:colOff>
                    <xdr:row>538</xdr:row>
                    <xdr:rowOff>50800</xdr:rowOff>
                  </to>
                </anchor>
              </controlPr>
            </control>
          </mc:Choice>
        </mc:AlternateContent>
        <mc:AlternateContent xmlns:mc="http://schemas.openxmlformats.org/markup-compatibility/2006">
          <mc:Choice Requires="x14">
            <control shapeId="54446" r:id="rId139" name="Check Box 174">
              <controlPr defaultSize="0" autoFill="0" autoLine="0" autoPict="0">
                <anchor moveWithCells="1">
                  <from>
                    <xdr:col>0</xdr:col>
                    <xdr:colOff>247650</xdr:colOff>
                    <xdr:row>537</xdr:row>
                    <xdr:rowOff>146050</xdr:rowOff>
                  </from>
                  <to>
                    <xdr:col>2</xdr:col>
                    <xdr:colOff>3695700</xdr:colOff>
                    <xdr:row>539</xdr:row>
                    <xdr:rowOff>57150</xdr:rowOff>
                  </to>
                </anchor>
              </controlPr>
            </control>
          </mc:Choice>
        </mc:AlternateContent>
        <mc:AlternateContent xmlns:mc="http://schemas.openxmlformats.org/markup-compatibility/2006">
          <mc:Choice Requires="x14">
            <control shapeId="54447" r:id="rId140" name="Check Box 175">
              <controlPr defaultSize="0" autoFill="0" autoLine="0" autoPict="0">
                <anchor moveWithCells="1">
                  <from>
                    <xdr:col>0</xdr:col>
                    <xdr:colOff>247650</xdr:colOff>
                    <xdr:row>536</xdr:row>
                    <xdr:rowOff>19050</xdr:rowOff>
                  </from>
                  <to>
                    <xdr:col>4</xdr:col>
                    <xdr:colOff>266700</xdr:colOff>
                    <xdr:row>538</xdr:row>
                    <xdr:rowOff>50800</xdr:rowOff>
                  </to>
                </anchor>
              </controlPr>
            </control>
          </mc:Choice>
        </mc:AlternateContent>
        <mc:AlternateContent xmlns:mc="http://schemas.openxmlformats.org/markup-compatibility/2006">
          <mc:Choice Requires="x14">
            <control shapeId="54448" r:id="rId141" name="Check Box 176">
              <controlPr defaultSize="0" autoFill="0" autoLine="0" autoPict="0">
                <anchor moveWithCells="1">
                  <from>
                    <xdr:col>0</xdr:col>
                    <xdr:colOff>247650</xdr:colOff>
                    <xdr:row>537</xdr:row>
                    <xdr:rowOff>146050</xdr:rowOff>
                  </from>
                  <to>
                    <xdr:col>2</xdr:col>
                    <xdr:colOff>3695700</xdr:colOff>
                    <xdr:row>539</xdr:row>
                    <xdr:rowOff>57150</xdr:rowOff>
                  </to>
                </anchor>
              </controlPr>
            </control>
          </mc:Choice>
        </mc:AlternateContent>
        <mc:AlternateContent xmlns:mc="http://schemas.openxmlformats.org/markup-compatibility/2006">
          <mc:Choice Requires="x14">
            <control shapeId="54449" r:id="rId142" name="Check Box 177">
              <controlPr defaultSize="0" autoFill="0" autoLine="0" autoPict="0">
                <anchor moveWithCells="1">
                  <from>
                    <xdr:col>0</xdr:col>
                    <xdr:colOff>247650</xdr:colOff>
                    <xdr:row>536</xdr:row>
                    <xdr:rowOff>19050</xdr:rowOff>
                  </from>
                  <to>
                    <xdr:col>4</xdr:col>
                    <xdr:colOff>266700</xdr:colOff>
                    <xdr:row>538</xdr:row>
                    <xdr:rowOff>50800</xdr:rowOff>
                  </to>
                </anchor>
              </controlPr>
            </control>
          </mc:Choice>
        </mc:AlternateContent>
        <mc:AlternateContent xmlns:mc="http://schemas.openxmlformats.org/markup-compatibility/2006">
          <mc:Choice Requires="x14">
            <control shapeId="54450" r:id="rId143" name="Check Box 178">
              <controlPr defaultSize="0" autoFill="0" autoLine="0" autoPict="0">
                <anchor moveWithCells="1">
                  <from>
                    <xdr:col>0</xdr:col>
                    <xdr:colOff>247650</xdr:colOff>
                    <xdr:row>537</xdr:row>
                    <xdr:rowOff>146050</xdr:rowOff>
                  </from>
                  <to>
                    <xdr:col>2</xdr:col>
                    <xdr:colOff>3695700</xdr:colOff>
                    <xdr:row>539</xdr:row>
                    <xdr:rowOff>57150</xdr:rowOff>
                  </to>
                </anchor>
              </controlPr>
            </control>
          </mc:Choice>
        </mc:AlternateContent>
        <mc:AlternateContent xmlns:mc="http://schemas.openxmlformats.org/markup-compatibility/2006">
          <mc:Choice Requires="x14">
            <control shapeId="54451" r:id="rId144" name="Check Box 179">
              <controlPr defaultSize="0" autoFill="0" autoLine="0" autoPict="0">
                <anchor moveWithCells="1">
                  <from>
                    <xdr:col>0</xdr:col>
                    <xdr:colOff>247650</xdr:colOff>
                    <xdr:row>536</xdr:row>
                    <xdr:rowOff>19050</xdr:rowOff>
                  </from>
                  <to>
                    <xdr:col>4</xdr:col>
                    <xdr:colOff>266700</xdr:colOff>
                    <xdr:row>538</xdr:row>
                    <xdr:rowOff>50800</xdr:rowOff>
                  </to>
                </anchor>
              </controlPr>
            </control>
          </mc:Choice>
        </mc:AlternateContent>
        <mc:AlternateContent xmlns:mc="http://schemas.openxmlformats.org/markup-compatibility/2006">
          <mc:Choice Requires="x14">
            <control shapeId="54452" r:id="rId145" name="Check Box 180">
              <controlPr defaultSize="0" autoFill="0" autoLine="0" autoPict="0">
                <anchor moveWithCells="1">
                  <from>
                    <xdr:col>0</xdr:col>
                    <xdr:colOff>247650</xdr:colOff>
                    <xdr:row>537</xdr:row>
                    <xdr:rowOff>146050</xdr:rowOff>
                  </from>
                  <to>
                    <xdr:col>2</xdr:col>
                    <xdr:colOff>3695700</xdr:colOff>
                    <xdr:row>539</xdr:row>
                    <xdr:rowOff>57150</xdr:rowOff>
                  </to>
                </anchor>
              </controlPr>
            </control>
          </mc:Choice>
        </mc:AlternateContent>
        <mc:AlternateContent xmlns:mc="http://schemas.openxmlformats.org/markup-compatibility/2006">
          <mc:Choice Requires="x14">
            <control shapeId="54453" r:id="rId146" name="Check Box 181">
              <controlPr defaultSize="0" autoFill="0" autoLine="0" autoPict="0">
                <anchor moveWithCells="1">
                  <from>
                    <xdr:col>0</xdr:col>
                    <xdr:colOff>247650</xdr:colOff>
                    <xdr:row>536</xdr:row>
                    <xdr:rowOff>19050</xdr:rowOff>
                  </from>
                  <to>
                    <xdr:col>4</xdr:col>
                    <xdr:colOff>266700</xdr:colOff>
                    <xdr:row>538</xdr:row>
                    <xdr:rowOff>50800</xdr:rowOff>
                  </to>
                </anchor>
              </controlPr>
            </control>
          </mc:Choice>
        </mc:AlternateContent>
        <mc:AlternateContent xmlns:mc="http://schemas.openxmlformats.org/markup-compatibility/2006">
          <mc:Choice Requires="x14">
            <control shapeId="54454" r:id="rId147" name="Check Box 182">
              <controlPr defaultSize="0" autoFill="0" autoLine="0" autoPict="0">
                <anchor moveWithCells="1">
                  <from>
                    <xdr:col>0</xdr:col>
                    <xdr:colOff>247650</xdr:colOff>
                    <xdr:row>537</xdr:row>
                    <xdr:rowOff>146050</xdr:rowOff>
                  </from>
                  <to>
                    <xdr:col>2</xdr:col>
                    <xdr:colOff>3695700</xdr:colOff>
                    <xdr:row>539</xdr:row>
                    <xdr:rowOff>57150</xdr:rowOff>
                  </to>
                </anchor>
              </controlPr>
            </control>
          </mc:Choice>
        </mc:AlternateContent>
        <mc:AlternateContent xmlns:mc="http://schemas.openxmlformats.org/markup-compatibility/2006">
          <mc:Choice Requires="x14">
            <control shapeId="54455" r:id="rId148" name="Check Box 183">
              <controlPr defaultSize="0" autoFill="0" autoLine="0" autoPict="0">
                <anchor moveWithCells="1">
                  <from>
                    <xdr:col>0</xdr:col>
                    <xdr:colOff>247650</xdr:colOff>
                    <xdr:row>536</xdr:row>
                    <xdr:rowOff>19050</xdr:rowOff>
                  </from>
                  <to>
                    <xdr:col>4</xdr:col>
                    <xdr:colOff>266700</xdr:colOff>
                    <xdr:row>538</xdr:row>
                    <xdr:rowOff>50800</xdr:rowOff>
                  </to>
                </anchor>
              </controlPr>
            </control>
          </mc:Choice>
        </mc:AlternateContent>
        <mc:AlternateContent xmlns:mc="http://schemas.openxmlformats.org/markup-compatibility/2006">
          <mc:Choice Requires="x14">
            <control shapeId="54456" r:id="rId149" name="Check Box 184">
              <controlPr defaultSize="0" autoFill="0" autoLine="0" autoPict="0">
                <anchor moveWithCells="1">
                  <from>
                    <xdr:col>0</xdr:col>
                    <xdr:colOff>247650</xdr:colOff>
                    <xdr:row>537</xdr:row>
                    <xdr:rowOff>146050</xdr:rowOff>
                  </from>
                  <to>
                    <xdr:col>2</xdr:col>
                    <xdr:colOff>3695700</xdr:colOff>
                    <xdr:row>539</xdr:row>
                    <xdr:rowOff>57150</xdr:rowOff>
                  </to>
                </anchor>
              </controlPr>
            </control>
          </mc:Choice>
        </mc:AlternateContent>
        <mc:AlternateContent xmlns:mc="http://schemas.openxmlformats.org/markup-compatibility/2006">
          <mc:Choice Requires="x14">
            <control shapeId="54457" r:id="rId150" name="Check Box 185">
              <controlPr defaultSize="0" autoFill="0" autoLine="0" autoPict="0">
                <anchor moveWithCells="1">
                  <from>
                    <xdr:col>0</xdr:col>
                    <xdr:colOff>247650</xdr:colOff>
                    <xdr:row>536</xdr:row>
                    <xdr:rowOff>19050</xdr:rowOff>
                  </from>
                  <to>
                    <xdr:col>4</xdr:col>
                    <xdr:colOff>266700</xdr:colOff>
                    <xdr:row>538</xdr:row>
                    <xdr:rowOff>50800</xdr:rowOff>
                  </to>
                </anchor>
              </controlPr>
            </control>
          </mc:Choice>
        </mc:AlternateContent>
        <mc:AlternateContent xmlns:mc="http://schemas.openxmlformats.org/markup-compatibility/2006">
          <mc:Choice Requires="x14">
            <control shapeId="54458" r:id="rId151" name="Check Box 186">
              <controlPr defaultSize="0" autoFill="0" autoLine="0" autoPict="0">
                <anchor moveWithCells="1">
                  <from>
                    <xdr:col>0</xdr:col>
                    <xdr:colOff>247650</xdr:colOff>
                    <xdr:row>537</xdr:row>
                    <xdr:rowOff>146050</xdr:rowOff>
                  </from>
                  <to>
                    <xdr:col>2</xdr:col>
                    <xdr:colOff>3695700</xdr:colOff>
                    <xdr:row>539</xdr:row>
                    <xdr:rowOff>57150</xdr:rowOff>
                  </to>
                </anchor>
              </controlPr>
            </control>
          </mc:Choice>
        </mc:AlternateContent>
        <mc:AlternateContent xmlns:mc="http://schemas.openxmlformats.org/markup-compatibility/2006">
          <mc:Choice Requires="x14">
            <control shapeId="54459" r:id="rId152" name="Check Box 187">
              <controlPr defaultSize="0" autoFill="0" autoLine="0" autoPict="0">
                <anchor moveWithCells="1">
                  <from>
                    <xdr:col>0</xdr:col>
                    <xdr:colOff>247650</xdr:colOff>
                    <xdr:row>536</xdr:row>
                    <xdr:rowOff>19050</xdr:rowOff>
                  </from>
                  <to>
                    <xdr:col>4</xdr:col>
                    <xdr:colOff>266700</xdr:colOff>
                    <xdr:row>538</xdr:row>
                    <xdr:rowOff>50800</xdr:rowOff>
                  </to>
                </anchor>
              </controlPr>
            </control>
          </mc:Choice>
        </mc:AlternateContent>
        <mc:AlternateContent xmlns:mc="http://schemas.openxmlformats.org/markup-compatibility/2006">
          <mc:Choice Requires="x14">
            <control shapeId="54460" r:id="rId153" name="Check Box 188">
              <controlPr defaultSize="0" autoFill="0" autoLine="0" autoPict="0">
                <anchor moveWithCells="1">
                  <from>
                    <xdr:col>0</xdr:col>
                    <xdr:colOff>247650</xdr:colOff>
                    <xdr:row>537</xdr:row>
                    <xdr:rowOff>146050</xdr:rowOff>
                  </from>
                  <to>
                    <xdr:col>2</xdr:col>
                    <xdr:colOff>3695700</xdr:colOff>
                    <xdr:row>539</xdr:row>
                    <xdr:rowOff>57150</xdr:rowOff>
                  </to>
                </anchor>
              </controlPr>
            </control>
          </mc:Choice>
        </mc:AlternateContent>
        <mc:AlternateContent xmlns:mc="http://schemas.openxmlformats.org/markup-compatibility/2006">
          <mc:Choice Requires="x14">
            <control shapeId="54461" r:id="rId154" name="Check Box 189">
              <controlPr defaultSize="0" autoFill="0" autoLine="0" autoPict="0">
                <anchor moveWithCells="1">
                  <from>
                    <xdr:col>0</xdr:col>
                    <xdr:colOff>247650</xdr:colOff>
                    <xdr:row>591</xdr:row>
                    <xdr:rowOff>19050</xdr:rowOff>
                  </from>
                  <to>
                    <xdr:col>4</xdr:col>
                    <xdr:colOff>266700</xdr:colOff>
                    <xdr:row>593</xdr:row>
                    <xdr:rowOff>50800</xdr:rowOff>
                  </to>
                </anchor>
              </controlPr>
            </control>
          </mc:Choice>
        </mc:AlternateContent>
        <mc:AlternateContent xmlns:mc="http://schemas.openxmlformats.org/markup-compatibility/2006">
          <mc:Choice Requires="x14">
            <control shapeId="54462" r:id="rId155" name="Check Box 190">
              <controlPr defaultSize="0" autoFill="0" autoLine="0" autoPict="0">
                <anchor moveWithCells="1">
                  <from>
                    <xdr:col>0</xdr:col>
                    <xdr:colOff>247650</xdr:colOff>
                    <xdr:row>592</xdr:row>
                    <xdr:rowOff>146050</xdr:rowOff>
                  </from>
                  <to>
                    <xdr:col>2</xdr:col>
                    <xdr:colOff>3695700</xdr:colOff>
                    <xdr:row>594</xdr:row>
                    <xdr:rowOff>57150</xdr:rowOff>
                  </to>
                </anchor>
              </controlPr>
            </control>
          </mc:Choice>
        </mc:AlternateContent>
        <mc:AlternateContent xmlns:mc="http://schemas.openxmlformats.org/markup-compatibility/2006">
          <mc:Choice Requires="x14">
            <control shapeId="54463" r:id="rId156" name="Check Box 191">
              <controlPr defaultSize="0" autoFill="0" autoLine="0" autoPict="0">
                <anchor moveWithCells="1">
                  <from>
                    <xdr:col>0</xdr:col>
                    <xdr:colOff>247650</xdr:colOff>
                    <xdr:row>591</xdr:row>
                    <xdr:rowOff>19050</xdr:rowOff>
                  </from>
                  <to>
                    <xdr:col>4</xdr:col>
                    <xdr:colOff>266700</xdr:colOff>
                    <xdr:row>593</xdr:row>
                    <xdr:rowOff>50800</xdr:rowOff>
                  </to>
                </anchor>
              </controlPr>
            </control>
          </mc:Choice>
        </mc:AlternateContent>
        <mc:AlternateContent xmlns:mc="http://schemas.openxmlformats.org/markup-compatibility/2006">
          <mc:Choice Requires="x14">
            <control shapeId="54464" r:id="rId157" name="Check Box 192">
              <controlPr defaultSize="0" autoFill="0" autoLine="0" autoPict="0">
                <anchor moveWithCells="1">
                  <from>
                    <xdr:col>0</xdr:col>
                    <xdr:colOff>247650</xdr:colOff>
                    <xdr:row>592</xdr:row>
                    <xdr:rowOff>146050</xdr:rowOff>
                  </from>
                  <to>
                    <xdr:col>2</xdr:col>
                    <xdr:colOff>3695700</xdr:colOff>
                    <xdr:row>594</xdr:row>
                    <xdr:rowOff>57150</xdr:rowOff>
                  </to>
                </anchor>
              </controlPr>
            </control>
          </mc:Choice>
        </mc:AlternateContent>
        <mc:AlternateContent xmlns:mc="http://schemas.openxmlformats.org/markup-compatibility/2006">
          <mc:Choice Requires="x14">
            <control shapeId="54465" r:id="rId158" name="Check Box 193">
              <controlPr defaultSize="0" autoFill="0" autoLine="0" autoPict="0">
                <anchor moveWithCells="1">
                  <from>
                    <xdr:col>0</xdr:col>
                    <xdr:colOff>247650</xdr:colOff>
                    <xdr:row>591</xdr:row>
                    <xdr:rowOff>19050</xdr:rowOff>
                  </from>
                  <to>
                    <xdr:col>4</xdr:col>
                    <xdr:colOff>266700</xdr:colOff>
                    <xdr:row>593</xdr:row>
                    <xdr:rowOff>50800</xdr:rowOff>
                  </to>
                </anchor>
              </controlPr>
            </control>
          </mc:Choice>
        </mc:AlternateContent>
        <mc:AlternateContent xmlns:mc="http://schemas.openxmlformats.org/markup-compatibility/2006">
          <mc:Choice Requires="x14">
            <control shapeId="54466" r:id="rId159" name="Check Box 194">
              <controlPr defaultSize="0" autoFill="0" autoLine="0" autoPict="0">
                <anchor moveWithCells="1">
                  <from>
                    <xdr:col>0</xdr:col>
                    <xdr:colOff>247650</xdr:colOff>
                    <xdr:row>592</xdr:row>
                    <xdr:rowOff>146050</xdr:rowOff>
                  </from>
                  <to>
                    <xdr:col>2</xdr:col>
                    <xdr:colOff>3695700</xdr:colOff>
                    <xdr:row>594</xdr:row>
                    <xdr:rowOff>57150</xdr:rowOff>
                  </to>
                </anchor>
              </controlPr>
            </control>
          </mc:Choice>
        </mc:AlternateContent>
        <mc:AlternateContent xmlns:mc="http://schemas.openxmlformats.org/markup-compatibility/2006">
          <mc:Choice Requires="x14">
            <control shapeId="54467" r:id="rId160" name="Check Box 195">
              <controlPr defaultSize="0" autoFill="0" autoLine="0" autoPict="0">
                <anchor moveWithCells="1">
                  <from>
                    <xdr:col>0</xdr:col>
                    <xdr:colOff>247650</xdr:colOff>
                    <xdr:row>591</xdr:row>
                    <xdr:rowOff>19050</xdr:rowOff>
                  </from>
                  <to>
                    <xdr:col>4</xdr:col>
                    <xdr:colOff>266700</xdr:colOff>
                    <xdr:row>593</xdr:row>
                    <xdr:rowOff>50800</xdr:rowOff>
                  </to>
                </anchor>
              </controlPr>
            </control>
          </mc:Choice>
        </mc:AlternateContent>
        <mc:AlternateContent xmlns:mc="http://schemas.openxmlformats.org/markup-compatibility/2006">
          <mc:Choice Requires="x14">
            <control shapeId="54468" r:id="rId161" name="Check Box 196">
              <controlPr defaultSize="0" autoFill="0" autoLine="0" autoPict="0">
                <anchor moveWithCells="1">
                  <from>
                    <xdr:col>0</xdr:col>
                    <xdr:colOff>247650</xdr:colOff>
                    <xdr:row>592</xdr:row>
                    <xdr:rowOff>146050</xdr:rowOff>
                  </from>
                  <to>
                    <xdr:col>2</xdr:col>
                    <xdr:colOff>3695700</xdr:colOff>
                    <xdr:row>594</xdr:row>
                    <xdr:rowOff>57150</xdr:rowOff>
                  </to>
                </anchor>
              </controlPr>
            </control>
          </mc:Choice>
        </mc:AlternateContent>
        <mc:AlternateContent xmlns:mc="http://schemas.openxmlformats.org/markup-compatibility/2006">
          <mc:Choice Requires="x14">
            <control shapeId="54469" r:id="rId162" name="Check Box 197">
              <controlPr defaultSize="0" autoFill="0" autoLine="0" autoPict="0">
                <anchor moveWithCells="1">
                  <from>
                    <xdr:col>0</xdr:col>
                    <xdr:colOff>247650</xdr:colOff>
                    <xdr:row>591</xdr:row>
                    <xdr:rowOff>19050</xdr:rowOff>
                  </from>
                  <to>
                    <xdr:col>4</xdr:col>
                    <xdr:colOff>266700</xdr:colOff>
                    <xdr:row>593</xdr:row>
                    <xdr:rowOff>50800</xdr:rowOff>
                  </to>
                </anchor>
              </controlPr>
            </control>
          </mc:Choice>
        </mc:AlternateContent>
        <mc:AlternateContent xmlns:mc="http://schemas.openxmlformats.org/markup-compatibility/2006">
          <mc:Choice Requires="x14">
            <control shapeId="54470" r:id="rId163" name="Check Box 198">
              <controlPr defaultSize="0" autoFill="0" autoLine="0" autoPict="0">
                <anchor moveWithCells="1">
                  <from>
                    <xdr:col>0</xdr:col>
                    <xdr:colOff>247650</xdr:colOff>
                    <xdr:row>592</xdr:row>
                    <xdr:rowOff>146050</xdr:rowOff>
                  </from>
                  <to>
                    <xdr:col>2</xdr:col>
                    <xdr:colOff>3695700</xdr:colOff>
                    <xdr:row>594</xdr:row>
                    <xdr:rowOff>57150</xdr:rowOff>
                  </to>
                </anchor>
              </controlPr>
            </control>
          </mc:Choice>
        </mc:AlternateContent>
        <mc:AlternateContent xmlns:mc="http://schemas.openxmlformats.org/markup-compatibility/2006">
          <mc:Choice Requires="x14">
            <control shapeId="54471" r:id="rId164" name="Check Box 199">
              <controlPr defaultSize="0" autoFill="0" autoLine="0" autoPict="0">
                <anchor moveWithCells="1">
                  <from>
                    <xdr:col>0</xdr:col>
                    <xdr:colOff>247650</xdr:colOff>
                    <xdr:row>591</xdr:row>
                    <xdr:rowOff>19050</xdr:rowOff>
                  </from>
                  <to>
                    <xdr:col>4</xdr:col>
                    <xdr:colOff>266700</xdr:colOff>
                    <xdr:row>593</xdr:row>
                    <xdr:rowOff>50800</xdr:rowOff>
                  </to>
                </anchor>
              </controlPr>
            </control>
          </mc:Choice>
        </mc:AlternateContent>
        <mc:AlternateContent xmlns:mc="http://schemas.openxmlformats.org/markup-compatibility/2006">
          <mc:Choice Requires="x14">
            <control shapeId="54472" r:id="rId165" name="Check Box 200">
              <controlPr defaultSize="0" autoFill="0" autoLine="0" autoPict="0">
                <anchor moveWithCells="1">
                  <from>
                    <xdr:col>0</xdr:col>
                    <xdr:colOff>247650</xdr:colOff>
                    <xdr:row>592</xdr:row>
                    <xdr:rowOff>146050</xdr:rowOff>
                  </from>
                  <to>
                    <xdr:col>2</xdr:col>
                    <xdr:colOff>3695700</xdr:colOff>
                    <xdr:row>594</xdr:row>
                    <xdr:rowOff>57150</xdr:rowOff>
                  </to>
                </anchor>
              </controlPr>
            </control>
          </mc:Choice>
        </mc:AlternateContent>
        <mc:AlternateContent xmlns:mc="http://schemas.openxmlformats.org/markup-compatibility/2006">
          <mc:Choice Requires="x14">
            <control shapeId="54473" r:id="rId166" name="Check Box 201">
              <controlPr defaultSize="0" autoFill="0" autoLine="0" autoPict="0">
                <anchor moveWithCells="1">
                  <from>
                    <xdr:col>0</xdr:col>
                    <xdr:colOff>247650</xdr:colOff>
                    <xdr:row>591</xdr:row>
                    <xdr:rowOff>19050</xdr:rowOff>
                  </from>
                  <to>
                    <xdr:col>4</xdr:col>
                    <xdr:colOff>266700</xdr:colOff>
                    <xdr:row>593</xdr:row>
                    <xdr:rowOff>50800</xdr:rowOff>
                  </to>
                </anchor>
              </controlPr>
            </control>
          </mc:Choice>
        </mc:AlternateContent>
        <mc:AlternateContent xmlns:mc="http://schemas.openxmlformats.org/markup-compatibility/2006">
          <mc:Choice Requires="x14">
            <control shapeId="54474" r:id="rId167" name="Check Box 202">
              <controlPr defaultSize="0" autoFill="0" autoLine="0" autoPict="0">
                <anchor moveWithCells="1">
                  <from>
                    <xdr:col>0</xdr:col>
                    <xdr:colOff>247650</xdr:colOff>
                    <xdr:row>592</xdr:row>
                    <xdr:rowOff>146050</xdr:rowOff>
                  </from>
                  <to>
                    <xdr:col>2</xdr:col>
                    <xdr:colOff>3695700</xdr:colOff>
                    <xdr:row>594</xdr:row>
                    <xdr:rowOff>57150</xdr:rowOff>
                  </to>
                </anchor>
              </controlPr>
            </control>
          </mc:Choice>
        </mc:AlternateContent>
        <mc:AlternateContent xmlns:mc="http://schemas.openxmlformats.org/markup-compatibility/2006">
          <mc:Choice Requires="x14">
            <control shapeId="54475" r:id="rId168" name="Check Box 203">
              <controlPr defaultSize="0" autoFill="0" autoLine="0" autoPict="0">
                <anchor moveWithCells="1">
                  <from>
                    <xdr:col>0</xdr:col>
                    <xdr:colOff>247650</xdr:colOff>
                    <xdr:row>591</xdr:row>
                    <xdr:rowOff>19050</xdr:rowOff>
                  </from>
                  <to>
                    <xdr:col>4</xdr:col>
                    <xdr:colOff>266700</xdr:colOff>
                    <xdr:row>593</xdr:row>
                    <xdr:rowOff>50800</xdr:rowOff>
                  </to>
                </anchor>
              </controlPr>
            </control>
          </mc:Choice>
        </mc:AlternateContent>
        <mc:AlternateContent xmlns:mc="http://schemas.openxmlformats.org/markup-compatibility/2006">
          <mc:Choice Requires="x14">
            <control shapeId="54476" r:id="rId169" name="Check Box 204">
              <controlPr defaultSize="0" autoFill="0" autoLine="0" autoPict="0">
                <anchor moveWithCells="1">
                  <from>
                    <xdr:col>0</xdr:col>
                    <xdr:colOff>247650</xdr:colOff>
                    <xdr:row>592</xdr:row>
                    <xdr:rowOff>146050</xdr:rowOff>
                  </from>
                  <to>
                    <xdr:col>2</xdr:col>
                    <xdr:colOff>3695700</xdr:colOff>
                    <xdr:row>594</xdr:row>
                    <xdr:rowOff>57150</xdr:rowOff>
                  </to>
                </anchor>
              </controlPr>
            </control>
          </mc:Choice>
        </mc:AlternateContent>
        <mc:AlternateContent xmlns:mc="http://schemas.openxmlformats.org/markup-compatibility/2006">
          <mc:Choice Requires="x14">
            <control shapeId="54477" r:id="rId170" name="Check Box 205">
              <controlPr defaultSize="0" autoFill="0" autoLine="0" autoPict="0">
                <anchor moveWithCells="1">
                  <from>
                    <xdr:col>0</xdr:col>
                    <xdr:colOff>247650</xdr:colOff>
                    <xdr:row>591</xdr:row>
                    <xdr:rowOff>19050</xdr:rowOff>
                  </from>
                  <to>
                    <xdr:col>4</xdr:col>
                    <xdr:colOff>266700</xdr:colOff>
                    <xdr:row>593</xdr:row>
                    <xdr:rowOff>50800</xdr:rowOff>
                  </to>
                </anchor>
              </controlPr>
            </control>
          </mc:Choice>
        </mc:AlternateContent>
        <mc:AlternateContent xmlns:mc="http://schemas.openxmlformats.org/markup-compatibility/2006">
          <mc:Choice Requires="x14">
            <control shapeId="54478" r:id="rId171" name="Check Box 206">
              <controlPr defaultSize="0" autoFill="0" autoLine="0" autoPict="0">
                <anchor moveWithCells="1">
                  <from>
                    <xdr:col>0</xdr:col>
                    <xdr:colOff>247650</xdr:colOff>
                    <xdr:row>592</xdr:row>
                    <xdr:rowOff>146050</xdr:rowOff>
                  </from>
                  <to>
                    <xdr:col>2</xdr:col>
                    <xdr:colOff>3695700</xdr:colOff>
                    <xdr:row>594</xdr:row>
                    <xdr:rowOff>57150</xdr:rowOff>
                  </to>
                </anchor>
              </controlPr>
            </control>
          </mc:Choice>
        </mc:AlternateContent>
        <mc:AlternateContent xmlns:mc="http://schemas.openxmlformats.org/markup-compatibility/2006">
          <mc:Choice Requires="x14">
            <control shapeId="54479" r:id="rId172" name="Check Box 207">
              <controlPr defaultSize="0" autoFill="0" autoLine="0" autoPict="0">
                <anchor moveWithCells="1">
                  <from>
                    <xdr:col>0</xdr:col>
                    <xdr:colOff>247650</xdr:colOff>
                    <xdr:row>591</xdr:row>
                    <xdr:rowOff>19050</xdr:rowOff>
                  </from>
                  <to>
                    <xdr:col>4</xdr:col>
                    <xdr:colOff>266700</xdr:colOff>
                    <xdr:row>593</xdr:row>
                    <xdr:rowOff>50800</xdr:rowOff>
                  </to>
                </anchor>
              </controlPr>
            </control>
          </mc:Choice>
        </mc:AlternateContent>
        <mc:AlternateContent xmlns:mc="http://schemas.openxmlformats.org/markup-compatibility/2006">
          <mc:Choice Requires="x14">
            <control shapeId="54480" r:id="rId173" name="Check Box 208">
              <controlPr defaultSize="0" autoFill="0" autoLine="0" autoPict="0">
                <anchor moveWithCells="1">
                  <from>
                    <xdr:col>0</xdr:col>
                    <xdr:colOff>247650</xdr:colOff>
                    <xdr:row>592</xdr:row>
                    <xdr:rowOff>146050</xdr:rowOff>
                  </from>
                  <to>
                    <xdr:col>2</xdr:col>
                    <xdr:colOff>3695700</xdr:colOff>
                    <xdr:row>594</xdr:row>
                    <xdr:rowOff>57150</xdr:rowOff>
                  </to>
                </anchor>
              </controlPr>
            </control>
          </mc:Choice>
        </mc:AlternateContent>
        <mc:AlternateContent xmlns:mc="http://schemas.openxmlformats.org/markup-compatibility/2006">
          <mc:Choice Requires="x14">
            <control shapeId="54481" r:id="rId174" name="Check Box 209">
              <controlPr defaultSize="0" autoFill="0" autoLine="0" autoPict="0">
                <anchor moveWithCells="1">
                  <from>
                    <xdr:col>0</xdr:col>
                    <xdr:colOff>247650</xdr:colOff>
                    <xdr:row>646</xdr:row>
                    <xdr:rowOff>19050</xdr:rowOff>
                  </from>
                  <to>
                    <xdr:col>4</xdr:col>
                    <xdr:colOff>266700</xdr:colOff>
                    <xdr:row>648</xdr:row>
                    <xdr:rowOff>50800</xdr:rowOff>
                  </to>
                </anchor>
              </controlPr>
            </control>
          </mc:Choice>
        </mc:AlternateContent>
        <mc:AlternateContent xmlns:mc="http://schemas.openxmlformats.org/markup-compatibility/2006">
          <mc:Choice Requires="x14">
            <control shapeId="54482" r:id="rId175" name="Check Box 210">
              <controlPr defaultSize="0" autoFill="0" autoLine="0" autoPict="0">
                <anchor moveWithCells="1">
                  <from>
                    <xdr:col>0</xdr:col>
                    <xdr:colOff>247650</xdr:colOff>
                    <xdr:row>647</xdr:row>
                    <xdr:rowOff>146050</xdr:rowOff>
                  </from>
                  <to>
                    <xdr:col>2</xdr:col>
                    <xdr:colOff>3695700</xdr:colOff>
                    <xdr:row>649</xdr:row>
                    <xdr:rowOff>57150</xdr:rowOff>
                  </to>
                </anchor>
              </controlPr>
            </control>
          </mc:Choice>
        </mc:AlternateContent>
        <mc:AlternateContent xmlns:mc="http://schemas.openxmlformats.org/markup-compatibility/2006">
          <mc:Choice Requires="x14">
            <control shapeId="54483" r:id="rId176" name="Check Box 211">
              <controlPr defaultSize="0" autoFill="0" autoLine="0" autoPict="0">
                <anchor moveWithCells="1">
                  <from>
                    <xdr:col>0</xdr:col>
                    <xdr:colOff>247650</xdr:colOff>
                    <xdr:row>646</xdr:row>
                    <xdr:rowOff>19050</xdr:rowOff>
                  </from>
                  <to>
                    <xdr:col>4</xdr:col>
                    <xdr:colOff>266700</xdr:colOff>
                    <xdr:row>648</xdr:row>
                    <xdr:rowOff>50800</xdr:rowOff>
                  </to>
                </anchor>
              </controlPr>
            </control>
          </mc:Choice>
        </mc:AlternateContent>
        <mc:AlternateContent xmlns:mc="http://schemas.openxmlformats.org/markup-compatibility/2006">
          <mc:Choice Requires="x14">
            <control shapeId="54484" r:id="rId177" name="Check Box 212">
              <controlPr defaultSize="0" autoFill="0" autoLine="0" autoPict="0">
                <anchor moveWithCells="1">
                  <from>
                    <xdr:col>0</xdr:col>
                    <xdr:colOff>247650</xdr:colOff>
                    <xdr:row>647</xdr:row>
                    <xdr:rowOff>146050</xdr:rowOff>
                  </from>
                  <to>
                    <xdr:col>2</xdr:col>
                    <xdr:colOff>3695700</xdr:colOff>
                    <xdr:row>649</xdr:row>
                    <xdr:rowOff>57150</xdr:rowOff>
                  </to>
                </anchor>
              </controlPr>
            </control>
          </mc:Choice>
        </mc:AlternateContent>
        <mc:AlternateContent xmlns:mc="http://schemas.openxmlformats.org/markup-compatibility/2006">
          <mc:Choice Requires="x14">
            <control shapeId="54485" r:id="rId178" name="Check Box 213">
              <controlPr defaultSize="0" autoFill="0" autoLine="0" autoPict="0">
                <anchor moveWithCells="1">
                  <from>
                    <xdr:col>0</xdr:col>
                    <xdr:colOff>247650</xdr:colOff>
                    <xdr:row>646</xdr:row>
                    <xdr:rowOff>19050</xdr:rowOff>
                  </from>
                  <to>
                    <xdr:col>4</xdr:col>
                    <xdr:colOff>266700</xdr:colOff>
                    <xdr:row>648</xdr:row>
                    <xdr:rowOff>50800</xdr:rowOff>
                  </to>
                </anchor>
              </controlPr>
            </control>
          </mc:Choice>
        </mc:AlternateContent>
        <mc:AlternateContent xmlns:mc="http://schemas.openxmlformats.org/markup-compatibility/2006">
          <mc:Choice Requires="x14">
            <control shapeId="54486" r:id="rId179" name="Check Box 214">
              <controlPr defaultSize="0" autoFill="0" autoLine="0" autoPict="0">
                <anchor moveWithCells="1">
                  <from>
                    <xdr:col>0</xdr:col>
                    <xdr:colOff>247650</xdr:colOff>
                    <xdr:row>647</xdr:row>
                    <xdr:rowOff>146050</xdr:rowOff>
                  </from>
                  <to>
                    <xdr:col>2</xdr:col>
                    <xdr:colOff>3695700</xdr:colOff>
                    <xdr:row>649</xdr:row>
                    <xdr:rowOff>57150</xdr:rowOff>
                  </to>
                </anchor>
              </controlPr>
            </control>
          </mc:Choice>
        </mc:AlternateContent>
        <mc:AlternateContent xmlns:mc="http://schemas.openxmlformats.org/markup-compatibility/2006">
          <mc:Choice Requires="x14">
            <control shapeId="54487" r:id="rId180" name="Check Box 215">
              <controlPr defaultSize="0" autoFill="0" autoLine="0" autoPict="0">
                <anchor moveWithCells="1">
                  <from>
                    <xdr:col>0</xdr:col>
                    <xdr:colOff>247650</xdr:colOff>
                    <xdr:row>646</xdr:row>
                    <xdr:rowOff>19050</xdr:rowOff>
                  </from>
                  <to>
                    <xdr:col>4</xdr:col>
                    <xdr:colOff>266700</xdr:colOff>
                    <xdr:row>648</xdr:row>
                    <xdr:rowOff>50800</xdr:rowOff>
                  </to>
                </anchor>
              </controlPr>
            </control>
          </mc:Choice>
        </mc:AlternateContent>
        <mc:AlternateContent xmlns:mc="http://schemas.openxmlformats.org/markup-compatibility/2006">
          <mc:Choice Requires="x14">
            <control shapeId="54488" r:id="rId181" name="Check Box 216">
              <controlPr defaultSize="0" autoFill="0" autoLine="0" autoPict="0">
                <anchor moveWithCells="1">
                  <from>
                    <xdr:col>0</xdr:col>
                    <xdr:colOff>247650</xdr:colOff>
                    <xdr:row>647</xdr:row>
                    <xdr:rowOff>146050</xdr:rowOff>
                  </from>
                  <to>
                    <xdr:col>2</xdr:col>
                    <xdr:colOff>3695700</xdr:colOff>
                    <xdr:row>649</xdr:row>
                    <xdr:rowOff>57150</xdr:rowOff>
                  </to>
                </anchor>
              </controlPr>
            </control>
          </mc:Choice>
        </mc:AlternateContent>
        <mc:AlternateContent xmlns:mc="http://schemas.openxmlformats.org/markup-compatibility/2006">
          <mc:Choice Requires="x14">
            <control shapeId="54489" r:id="rId182" name="Check Box 217">
              <controlPr defaultSize="0" autoFill="0" autoLine="0" autoPict="0">
                <anchor moveWithCells="1">
                  <from>
                    <xdr:col>0</xdr:col>
                    <xdr:colOff>247650</xdr:colOff>
                    <xdr:row>646</xdr:row>
                    <xdr:rowOff>19050</xdr:rowOff>
                  </from>
                  <to>
                    <xdr:col>4</xdr:col>
                    <xdr:colOff>266700</xdr:colOff>
                    <xdr:row>648</xdr:row>
                    <xdr:rowOff>50800</xdr:rowOff>
                  </to>
                </anchor>
              </controlPr>
            </control>
          </mc:Choice>
        </mc:AlternateContent>
        <mc:AlternateContent xmlns:mc="http://schemas.openxmlformats.org/markup-compatibility/2006">
          <mc:Choice Requires="x14">
            <control shapeId="54490" r:id="rId183" name="Check Box 218">
              <controlPr defaultSize="0" autoFill="0" autoLine="0" autoPict="0">
                <anchor moveWithCells="1">
                  <from>
                    <xdr:col>0</xdr:col>
                    <xdr:colOff>247650</xdr:colOff>
                    <xdr:row>647</xdr:row>
                    <xdr:rowOff>146050</xdr:rowOff>
                  </from>
                  <to>
                    <xdr:col>2</xdr:col>
                    <xdr:colOff>3695700</xdr:colOff>
                    <xdr:row>649</xdr:row>
                    <xdr:rowOff>57150</xdr:rowOff>
                  </to>
                </anchor>
              </controlPr>
            </control>
          </mc:Choice>
        </mc:AlternateContent>
        <mc:AlternateContent xmlns:mc="http://schemas.openxmlformats.org/markup-compatibility/2006">
          <mc:Choice Requires="x14">
            <control shapeId="54491" r:id="rId184" name="Check Box 219">
              <controlPr defaultSize="0" autoFill="0" autoLine="0" autoPict="0">
                <anchor moveWithCells="1">
                  <from>
                    <xdr:col>0</xdr:col>
                    <xdr:colOff>247650</xdr:colOff>
                    <xdr:row>646</xdr:row>
                    <xdr:rowOff>19050</xdr:rowOff>
                  </from>
                  <to>
                    <xdr:col>4</xdr:col>
                    <xdr:colOff>266700</xdr:colOff>
                    <xdr:row>648</xdr:row>
                    <xdr:rowOff>50800</xdr:rowOff>
                  </to>
                </anchor>
              </controlPr>
            </control>
          </mc:Choice>
        </mc:AlternateContent>
        <mc:AlternateContent xmlns:mc="http://schemas.openxmlformats.org/markup-compatibility/2006">
          <mc:Choice Requires="x14">
            <control shapeId="54492" r:id="rId185" name="Check Box 220">
              <controlPr defaultSize="0" autoFill="0" autoLine="0" autoPict="0">
                <anchor moveWithCells="1">
                  <from>
                    <xdr:col>0</xdr:col>
                    <xdr:colOff>247650</xdr:colOff>
                    <xdr:row>647</xdr:row>
                    <xdr:rowOff>146050</xdr:rowOff>
                  </from>
                  <to>
                    <xdr:col>2</xdr:col>
                    <xdr:colOff>3695700</xdr:colOff>
                    <xdr:row>649</xdr:row>
                    <xdr:rowOff>57150</xdr:rowOff>
                  </to>
                </anchor>
              </controlPr>
            </control>
          </mc:Choice>
        </mc:AlternateContent>
        <mc:AlternateContent xmlns:mc="http://schemas.openxmlformats.org/markup-compatibility/2006">
          <mc:Choice Requires="x14">
            <control shapeId="54493" r:id="rId186" name="Check Box 221">
              <controlPr defaultSize="0" autoFill="0" autoLine="0" autoPict="0">
                <anchor moveWithCells="1">
                  <from>
                    <xdr:col>0</xdr:col>
                    <xdr:colOff>247650</xdr:colOff>
                    <xdr:row>646</xdr:row>
                    <xdr:rowOff>19050</xdr:rowOff>
                  </from>
                  <to>
                    <xdr:col>4</xdr:col>
                    <xdr:colOff>266700</xdr:colOff>
                    <xdr:row>648</xdr:row>
                    <xdr:rowOff>50800</xdr:rowOff>
                  </to>
                </anchor>
              </controlPr>
            </control>
          </mc:Choice>
        </mc:AlternateContent>
        <mc:AlternateContent xmlns:mc="http://schemas.openxmlformats.org/markup-compatibility/2006">
          <mc:Choice Requires="x14">
            <control shapeId="54494" r:id="rId187" name="Check Box 222">
              <controlPr defaultSize="0" autoFill="0" autoLine="0" autoPict="0">
                <anchor moveWithCells="1">
                  <from>
                    <xdr:col>0</xdr:col>
                    <xdr:colOff>247650</xdr:colOff>
                    <xdr:row>647</xdr:row>
                    <xdr:rowOff>146050</xdr:rowOff>
                  </from>
                  <to>
                    <xdr:col>2</xdr:col>
                    <xdr:colOff>3695700</xdr:colOff>
                    <xdr:row>649</xdr:row>
                    <xdr:rowOff>57150</xdr:rowOff>
                  </to>
                </anchor>
              </controlPr>
            </control>
          </mc:Choice>
        </mc:AlternateContent>
        <mc:AlternateContent xmlns:mc="http://schemas.openxmlformats.org/markup-compatibility/2006">
          <mc:Choice Requires="x14">
            <control shapeId="54495" r:id="rId188" name="Check Box 223">
              <controlPr defaultSize="0" autoFill="0" autoLine="0" autoPict="0">
                <anchor moveWithCells="1">
                  <from>
                    <xdr:col>0</xdr:col>
                    <xdr:colOff>247650</xdr:colOff>
                    <xdr:row>646</xdr:row>
                    <xdr:rowOff>19050</xdr:rowOff>
                  </from>
                  <to>
                    <xdr:col>4</xdr:col>
                    <xdr:colOff>266700</xdr:colOff>
                    <xdr:row>648</xdr:row>
                    <xdr:rowOff>50800</xdr:rowOff>
                  </to>
                </anchor>
              </controlPr>
            </control>
          </mc:Choice>
        </mc:AlternateContent>
        <mc:AlternateContent xmlns:mc="http://schemas.openxmlformats.org/markup-compatibility/2006">
          <mc:Choice Requires="x14">
            <control shapeId="54496" r:id="rId189" name="Check Box 224">
              <controlPr defaultSize="0" autoFill="0" autoLine="0" autoPict="0">
                <anchor moveWithCells="1">
                  <from>
                    <xdr:col>0</xdr:col>
                    <xdr:colOff>247650</xdr:colOff>
                    <xdr:row>647</xdr:row>
                    <xdr:rowOff>146050</xdr:rowOff>
                  </from>
                  <to>
                    <xdr:col>2</xdr:col>
                    <xdr:colOff>3695700</xdr:colOff>
                    <xdr:row>649</xdr:row>
                    <xdr:rowOff>57150</xdr:rowOff>
                  </to>
                </anchor>
              </controlPr>
            </control>
          </mc:Choice>
        </mc:AlternateContent>
        <mc:AlternateContent xmlns:mc="http://schemas.openxmlformats.org/markup-compatibility/2006">
          <mc:Choice Requires="x14">
            <control shapeId="54497" r:id="rId190" name="Check Box 225">
              <controlPr defaultSize="0" autoFill="0" autoLine="0" autoPict="0">
                <anchor moveWithCells="1">
                  <from>
                    <xdr:col>0</xdr:col>
                    <xdr:colOff>247650</xdr:colOff>
                    <xdr:row>646</xdr:row>
                    <xdr:rowOff>19050</xdr:rowOff>
                  </from>
                  <to>
                    <xdr:col>4</xdr:col>
                    <xdr:colOff>266700</xdr:colOff>
                    <xdr:row>648</xdr:row>
                    <xdr:rowOff>50800</xdr:rowOff>
                  </to>
                </anchor>
              </controlPr>
            </control>
          </mc:Choice>
        </mc:AlternateContent>
        <mc:AlternateContent xmlns:mc="http://schemas.openxmlformats.org/markup-compatibility/2006">
          <mc:Choice Requires="x14">
            <control shapeId="54498" r:id="rId191" name="Check Box 226">
              <controlPr defaultSize="0" autoFill="0" autoLine="0" autoPict="0">
                <anchor moveWithCells="1">
                  <from>
                    <xdr:col>0</xdr:col>
                    <xdr:colOff>247650</xdr:colOff>
                    <xdr:row>647</xdr:row>
                    <xdr:rowOff>146050</xdr:rowOff>
                  </from>
                  <to>
                    <xdr:col>2</xdr:col>
                    <xdr:colOff>3695700</xdr:colOff>
                    <xdr:row>649</xdr:row>
                    <xdr:rowOff>57150</xdr:rowOff>
                  </to>
                </anchor>
              </controlPr>
            </control>
          </mc:Choice>
        </mc:AlternateContent>
        <mc:AlternateContent xmlns:mc="http://schemas.openxmlformats.org/markup-compatibility/2006">
          <mc:Choice Requires="x14">
            <control shapeId="54499" r:id="rId192" name="Check Box 227">
              <controlPr defaultSize="0" autoFill="0" autoLine="0" autoPict="0">
                <anchor moveWithCells="1">
                  <from>
                    <xdr:col>0</xdr:col>
                    <xdr:colOff>247650</xdr:colOff>
                    <xdr:row>646</xdr:row>
                    <xdr:rowOff>19050</xdr:rowOff>
                  </from>
                  <to>
                    <xdr:col>4</xdr:col>
                    <xdr:colOff>266700</xdr:colOff>
                    <xdr:row>648</xdr:row>
                    <xdr:rowOff>50800</xdr:rowOff>
                  </to>
                </anchor>
              </controlPr>
            </control>
          </mc:Choice>
        </mc:AlternateContent>
        <mc:AlternateContent xmlns:mc="http://schemas.openxmlformats.org/markup-compatibility/2006">
          <mc:Choice Requires="x14">
            <control shapeId="54500" r:id="rId193" name="Check Box 228">
              <controlPr defaultSize="0" autoFill="0" autoLine="0" autoPict="0">
                <anchor moveWithCells="1">
                  <from>
                    <xdr:col>0</xdr:col>
                    <xdr:colOff>247650</xdr:colOff>
                    <xdr:row>647</xdr:row>
                    <xdr:rowOff>146050</xdr:rowOff>
                  </from>
                  <to>
                    <xdr:col>2</xdr:col>
                    <xdr:colOff>3695700</xdr:colOff>
                    <xdr:row>649</xdr:row>
                    <xdr:rowOff>57150</xdr:rowOff>
                  </to>
                </anchor>
              </controlPr>
            </control>
          </mc:Choice>
        </mc:AlternateContent>
        <mc:AlternateContent xmlns:mc="http://schemas.openxmlformats.org/markup-compatibility/2006">
          <mc:Choice Requires="x14">
            <control shapeId="54501" r:id="rId194" name="Check Box 229">
              <controlPr defaultSize="0" autoFill="0" autoLine="0" autoPict="0">
                <anchor moveWithCells="1">
                  <from>
                    <xdr:col>0</xdr:col>
                    <xdr:colOff>247650</xdr:colOff>
                    <xdr:row>646</xdr:row>
                    <xdr:rowOff>19050</xdr:rowOff>
                  </from>
                  <to>
                    <xdr:col>4</xdr:col>
                    <xdr:colOff>266700</xdr:colOff>
                    <xdr:row>648</xdr:row>
                    <xdr:rowOff>50800</xdr:rowOff>
                  </to>
                </anchor>
              </controlPr>
            </control>
          </mc:Choice>
        </mc:AlternateContent>
        <mc:AlternateContent xmlns:mc="http://schemas.openxmlformats.org/markup-compatibility/2006">
          <mc:Choice Requires="x14">
            <control shapeId="54502" r:id="rId195" name="Check Box 230">
              <controlPr defaultSize="0" autoFill="0" autoLine="0" autoPict="0">
                <anchor moveWithCells="1">
                  <from>
                    <xdr:col>0</xdr:col>
                    <xdr:colOff>247650</xdr:colOff>
                    <xdr:row>647</xdr:row>
                    <xdr:rowOff>146050</xdr:rowOff>
                  </from>
                  <to>
                    <xdr:col>2</xdr:col>
                    <xdr:colOff>3695700</xdr:colOff>
                    <xdr:row>649</xdr:row>
                    <xdr:rowOff>57150</xdr:rowOff>
                  </to>
                </anchor>
              </controlPr>
            </control>
          </mc:Choice>
        </mc:AlternateContent>
        <mc:AlternateContent xmlns:mc="http://schemas.openxmlformats.org/markup-compatibility/2006">
          <mc:Choice Requires="x14">
            <control shapeId="54503" r:id="rId196" name="Check Box 231">
              <controlPr defaultSize="0" autoFill="0" autoLine="0" autoPict="0">
                <anchor moveWithCells="1">
                  <from>
                    <xdr:col>0</xdr:col>
                    <xdr:colOff>247650</xdr:colOff>
                    <xdr:row>701</xdr:row>
                    <xdr:rowOff>19050</xdr:rowOff>
                  </from>
                  <to>
                    <xdr:col>4</xdr:col>
                    <xdr:colOff>266700</xdr:colOff>
                    <xdr:row>703</xdr:row>
                    <xdr:rowOff>50800</xdr:rowOff>
                  </to>
                </anchor>
              </controlPr>
            </control>
          </mc:Choice>
        </mc:AlternateContent>
        <mc:AlternateContent xmlns:mc="http://schemas.openxmlformats.org/markup-compatibility/2006">
          <mc:Choice Requires="x14">
            <control shapeId="54504" r:id="rId197" name="Check Box 232">
              <controlPr defaultSize="0" autoFill="0" autoLine="0" autoPict="0">
                <anchor moveWithCells="1">
                  <from>
                    <xdr:col>0</xdr:col>
                    <xdr:colOff>247650</xdr:colOff>
                    <xdr:row>702</xdr:row>
                    <xdr:rowOff>146050</xdr:rowOff>
                  </from>
                  <to>
                    <xdr:col>2</xdr:col>
                    <xdr:colOff>3695700</xdr:colOff>
                    <xdr:row>704</xdr:row>
                    <xdr:rowOff>57150</xdr:rowOff>
                  </to>
                </anchor>
              </controlPr>
            </control>
          </mc:Choice>
        </mc:AlternateContent>
        <mc:AlternateContent xmlns:mc="http://schemas.openxmlformats.org/markup-compatibility/2006">
          <mc:Choice Requires="x14">
            <control shapeId="54505" r:id="rId198" name="Check Box 233">
              <controlPr defaultSize="0" autoFill="0" autoLine="0" autoPict="0">
                <anchor moveWithCells="1">
                  <from>
                    <xdr:col>0</xdr:col>
                    <xdr:colOff>247650</xdr:colOff>
                    <xdr:row>701</xdr:row>
                    <xdr:rowOff>19050</xdr:rowOff>
                  </from>
                  <to>
                    <xdr:col>4</xdr:col>
                    <xdr:colOff>266700</xdr:colOff>
                    <xdr:row>703</xdr:row>
                    <xdr:rowOff>50800</xdr:rowOff>
                  </to>
                </anchor>
              </controlPr>
            </control>
          </mc:Choice>
        </mc:AlternateContent>
        <mc:AlternateContent xmlns:mc="http://schemas.openxmlformats.org/markup-compatibility/2006">
          <mc:Choice Requires="x14">
            <control shapeId="54506" r:id="rId199" name="Check Box 234">
              <controlPr defaultSize="0" autoFill="0" autoLine="0" autoPict="0">
                <anchor moveWithCells="1">
                  <from>
                    <xdr:col>0</xdr:col>
                    <xdr:colOff>247650</xdr:colOff>
                    <xdr:row>702</xdr:row>
                    <xdr:rowOff>146050</xdr:rowOff>
                  </from>
                  <to>
                    <xdr:col>2</xdr:col>
                    <xdr:colOff>3695700</xdr:colOff>
                    <xdr:row>704</xdr:row>
                    <xdr:rowOff>57150</xdr:rowOff>
                  </to>
                </anchor>
              </controlPr>
            </control>
          </mc:Choice>
        </mc:AlternateContent>
        <mc:AlternateContent xmlns:mc="http://schemas.openxmlformats.org/markup-compatibility/2006">
          <mc:Choice Requires="x14">
            <control shapeId="54507" r:id="rId200" name="Check Box 235">
              <controlPr defaultSize="0" autoFill="0" autoLine="0" autoPict="0">
                <anchor moveWithCells="1">
                  <from>
                    <xdr:col>0</xdr:col>
                    <xdr:colOff>247650</xdr:colOff>
                    <xdr:row>701</xdr:row>
                    <xdr:rowOff>19050</xdr:rowOff>
                  </from>
                  <to>
                    <xdr:col>4</xdr:col>
                    <xdr:colOff>266700</xdr:colOff>
                    <xdr:row>703</xdr:row>
                    <xdr:rowOff>50800</xdr:rowOff>
                  </to>
                </anchor>
              </controlPr>
            </control>
          </mc:Choice>
        </mc:AlternateContent>
        <mc:AlternateContent xmlns:mc="http://schemas.openxmlformats.org/markup-compatibility/2006">
          <mc:Choice Requires="x14">
            <control shapeId="54508" r:id="rId201" name="Check Box 236">
              <controlPr defaultSize="0" autoFill="0" autoLine="0" autoPict="0">
                <anchor moveWithCells="1">
                  <from>
                    <xdr:col>0</xdr:col>
                    <xdr:colOff>247650</xdr:colOff>
                    <xdr:row>702</xdr:row>
                    <xdr:rowOff>146050</xdr:rowOff>
                  </from>
                  <to>
                    <xdr:col>2</xdr:col>
                    <xdr:colOff>3695700</xdr:colOff>
                    <xdr:row>704</xdr:row>
                    <xdr:rowOff>57150</xdr:rowOff>
                  </to>
                </anchor>
              </controlPr>
            </control>
          </mc:Choice>
        </mc:AlternateContent>
        <mc:AlternateContent xmlns:mc="http://schemas.openxmlformats.org/markup-compatibility/2006">
          <mc:Choice Requires="x14">
            <control shapeId="54509" r:id="rId202" name="Check Box 237">
              <controlPr defaultSize="0" autoFill="0" autoLine="0" autoPict="0">
                <anchor moveWithCells="1">
                  <from>
                    <xdr:col>0</xdr:col>
                    <xdr:colOff>247650</xdr:colOff>
                    <xdr:row>701</xdr:row>
                    <xdr:rowOff>19050</xdr:rowOff>
                  </from>
                  <to>
                    <xdr:col>4</xdr:col>
                    <xdr:colOff>266700</xdr:colOff>
                    <xdr:row>703</xdr:row>
                    <xdr:rowOff>50800</xdr:rowOff>
                  </to>
                </anchor>
              </controlPr>
            </control>
          </mc:Choice>
        </mc:AlternateContent>
        <mc:AlternateContent xmlns:mc="http://schemas.openxmlformats.org/markup-compatibility/2006">
          <mc:Choice Requires="x14">
            <control shapeId="54510" r:id="rId203" name="Check Box 238">
              <controlPr defaultSize="0" autoFill="0" autoLine="0" autoPict="0">
                <anchor moveWithCells="1">
                  <from>
                    <xdr:col>0</xdr:col>
                    <xdr:colOff>247650</xdr:colOff>
                    <xdr:row>702</xdr:row>
                    <xdr:rowOff>146050</xdr:rowOff>
                  </from>
                  <to>
                    <xdr:col>2</xdr:col>
                    <xdr:colOff>3695700</xdr:colOff>
                    <xdr:row>704</xdr:row>
                    <xdr:rowOff>57150</xdr:rowOff>
                  </to>
                </anchor>
              </controlPr>
            </control>
          </mc:Choice>
        </mc:AlternateContent>
        <mc:AlternateContent xmlns:mc="http://schemas.openxmlformats.org/markup-compatibility/2006">
          <mc:Choice Requires="x14">
            <control shapeId="54511" r:id="rId204" name="Check Box 239">
              <controlPr defaultSize="0" autoFill="0" autoLine="0" autoPict="0">
                <anchor moveWithCells="1">
                  <from>
                    <xdr:col>0</xdr:col>
                    <xdr:colOff>247650</xdr:colOff>
                    <xdr:row>701</xdr:row>
                    <xdr:rowOff>19050</xdr:rowOff>
                  </from>
                  <to>
                    <xdr:col>4</xdr:col>
                    <xdr:colOff>266700</xdr:colOff>
                    <xdr:row>703</xdr:row>
                    <xdr:rowOff>50800</xdr:rowOff>
                  </to>
                </anchor>
              </controlPr>
            </control>
          </mc:Choice>
        </mc:AlternateContent>
        <mc:AlternateContent xmlns:mc="http://schemas.openxmlformats.org/markup-compatibility/2006">
          <mc:Choice Requires="x14">
            <control shapeId="54512" r:id="rId205" name="Check Box 240">
              <controlPr defaultSize="0" autoFill="0" autoLine="0" autoPict="0">
                <anchor moveWithCells="1">
                  <from>
                    <xdr:col>0</xdr:col>
                    <xdr:colOff>247650</xdr:colOff>
                    <xdr:row>702</xdr:row>
                    <xdr:rowOff>146050</xdr:rowOff>
                  </from>
                  <to>
                    <xdr:col>2</xdr:col>
                    <xdr:colOff>3695700</xdr:colOff>
                    <xdr:row>704</xdr:row>
                    <xdr:rowOff>57150</xdr:rowOff>
                  </to>
                </anchor>
              </controlPr>
            </control>
          </mc:Choice>
        </mc:AlternateContent>
        <mc:AlternateContent xmlns:mc="http://schemas.openxmlformats.org/markup-compatibility/2006">
          <mc:Choice Requires="x14">
            <control shapeId="54513" r:id="rId206" name="Check Box 241">
              <controlPr defaultSize="0" autoFill="0" autoLine="0" autoPict="0">
                <anchor moveWithCells="1">
                  <from>
                    <xdr:col>0</xdr:col>
                    <xdr:colOff>247650</xdr:colOff>
                    <xdr:row>701</xdr:row>
                    <xdr:rowOff>19050</xdr:rowOff>
                  </from>
                  <to>
                    <xdr:col>4</xdr:col>
                    <xdr:colOff>266700</xdr:colOff>
                    <xdr:row>703</xdr:row>
                    <xdr:rowOff>50800</xdr:rowOff>
                  </to>
                </anchor>
              </controlPr>
            </control>
          </mc:Choice>
        </mc:AlternateContent>
        <mc:AlternateContent xmlns:mc="http://schemas.openxmlformats.org/markup-compatibility/2006">
          <mc:Choice Requires="x14">
            <control shapeId="54514" r:id="rId207" name="Check Box 242">
              <controlPr defaultSize="0" autoFill="0" autoLine="0" autoPict="0">
                <anchor moveWithCells="1">
                  <from>
                    <xdr:col>0</xdr:col>
                    <xdr:colOff>247650</xdr:colOff>
                    <xdr:row>702</xdr:row>
                    <xdr:rowOff>146050</xdr:rowOff>
                  </from>
                  <to>
                    <xdr:col>2</xdr:col>
                    <xdr:colOff>3695700</xdr:colOff>
                    <xdr:row>704</xdr:row>
                    <xdr:rowOff>57150</xdr:rowOff>
                  </to>
                </anchor>
              </controlPr>
            </control>
          </mc:Choice>
        </mc:AlternateContent>
        <mc:AlternateContent xmlns:mc="http://schemas.openxmlformats.org/markup-compatibility/2006">
          <mc:Choice Requires="x14">
            <control shapeId="54515" r:id="rId208" name="Check Box 243">
              <controlPr defaultSize="0" autoFill="0" autoLine="0" autoPict="0">
                <anchor moveWithCells="1">
                  <from>
                    <xdr:col>0</xdr:col>
                    <xdr:colOff>247650</xdr:colOff>
                    <xdr:row>701</xdr:row>
                    <xdr:rowOff>19050</xdr:rowOff>
                  </from>
                  <to>
                    <xdr:col>4</xdr:col>
                    <xdr:colOff>266700</xdr:colOff>
                    <xdr:row>703</xdr:row>
                    <xdr:rowOff>50800</xdr:rowOff>
                  </to>
                </anchor>
              </controlPr>
            </control>
          </mc:Choice>
        </mc:AlternateContent>
        <mc:AlternateContent xmlns:mc="http://schemas.openxmlformats.org/markup-compatibility/2006">
          <mc:Choice Requires="x14">
            <control shapeId="54516" r:id="rId209" name="Check Box 244">
              <controlPr defaultSize="0" autoFill="0" autoLine="0" autoPict="0">
                <anchor moveWithCells="1">
                  <from>
                    <xdr:col>0</xdr:col>
                    <xdr:colOff>247650</xdr:colOff>
                    <xdr:row>702</xdr:row>
                    <xdr:rowOff>146050</xdr:rowOff>
                  </from>
                  <to>
                    <xdr:col>2</xdr:col>
                    <xdr:colOff>3695700</xdr:colOff>
                    <xdr:row>704</xdr:row>
                    <xdr:rowOff>57150</xdr:rowOff>
                  </to>
                </anchor>
              </controlPr>
            </control>
          </mc:Choice>
        </mc:AlternateContent>
        <mc:AlternateContent xmlns:mc="http://schemas.openxmlformats.org/markup-compatibility/2006">
          <mc:Choice Requires="x14">
            <control shapeId="54517" r:id="rId210" name="Check Box 245">
              <controlPr defaultSize="0" autoFill="0" autoLine="0" autoPict="0">
                <anchor moveWithCells="1">
                  <from>
                    <xdr:col>0</xdr:col>
                    <xdr:colOff>247650</xdr:colOff>
                    <xdr:row>701</xdr:row>
                    <xdr:rowOff>19050</xdr:rowOff>
                  </from>
                  <to>
                    <xdr:col>4</xdr:col>
                    <xdr:colOff>266700</xdr:colOff>
                    <xdr:row>703</xdr:row>
                    <xdr:rowOff>50800</xdr:rowOff>
                  </to>
                </anchor>
              </controlPr>
            </control>
          </mc:Choice>
        </mc:AlternateContent>
        <mc:AlternateContent xmlns:mc="http://schemas.openxmlformats.org/markup-compatibility/2006">
          <mc:Choice Requires="x14">
            <control shapeId="54518" r:id="rId211" name="Check Box 246">
              <controlPr defaultSize="0" autoFill="0" autoLine="0" autoPict="0">
                <anchor moveWithCells="1">
                  <from>
                    <xdr:col>0</xdr:col>
                    <xdr:colOff>247650</xdr:colOff>
                    <xdr:row>702</xdr:row>
                    <xdr:rowOff>146050</xdr:rowOff>
                  </from>
                  <to>
                    <xdr:col>2</xdr:col>
                    <xdr:colOff>3695700</xdr:colOff>
                    <xdr:row>704</xdr:row>
                    <xdr:rowOff>57150</xdr:rowOff>
                  </to>
                </anchor>
              </controlPr>
            </control>
          </mc:Choice>
        </mc:AlternateContent>
        <mc:AlternateContent xmlns:mc="http://schemas.openxmlformats.org/markup-compatibility/2006">
          <mc:Choice Requires="x14">
            <control shapeId="54519" r:id="rId212" name="Check Box 247">
              <controlPr defaultSize="0" autoFill="0" autoLine="0" autoPict="0">
                <anchor moveWithCells="1">
                  <from>
                    <xdr:col>0</xdr:col>
                    <xdr:colOff>247650</xdr:colOff>
                    <xdr:row>701</xdr:row>
                    <xdr:rowOff>19050</xdr:rowOff>
                  </from>
                  <to>
                    <xdr:col>4</xdr:col>
                    <xdr:colOff>266700</xdr:colOff>
                    <xdr:row>703</xdr:row>
                    <xdr:rowOff>50800</xdr:rowOff>
                  </to>
                </anchor>
              </controlPr>
            </control>
          </mc:Choice>
        </mc:AlternateContent>
        <mc:AlternateContent xmlns:mc="http://schemas.openxmlformats.org/markup-compatibility/2006">
          <mc:Choice Requires="x14">
            <control shapeId="54520" r:id="rId213" name="Check Box 248">
              <controlPr defaultSize="0" autoFill="0" autoLine="0" autoPict="0">
                <anchor moveWithCells="1">
                  <from>
                    <xdr:col>0</xdr:col>
                    <xdr:colOff>247650</xdr:colOff>
                    <xdr:row>702</xdr:row>
                    <xdr:rowOff>146050</xdr:rowOff>
                  </from>
                  <to>
                    <xdr:col>2</xdr:col>
                    <xdr:colOff>3695700</xdr:colOff>
                    <xdr:row>704</xdr:row>
                    <xdr:rowOff>57150</xdr:rowOff>
                  </to>
                </anchor>
              </controlPr>
            </control>
          </mc:Choice>
        </mc:AlternateContent>
        <mc:AlternateContent xmlns:mc="http://schemas.openxmlformats.org/markup-compatibility/2006">
          <mc:Choice Requires="x14">
            <control shapeId="54521" r:id="rId214" name="Check Box 249">
              <controlPr defaultSize="0" autoFill="0" autoLine="0" autoPict="0">
                <anchor moveWithCells="1">
                  <from>
                    <xdr:col>0</xdr:col>
                    <xdr:colOff>247650</xdr:colOff>
                    <xdr:row>701</xdr:row>
                    <xdr:rowOff>19050</xdr:rowOff>
                  </from>
                  <to>
                    <xdr:col>4</xdr:col>
                    <xdr:colOff>266700</xdr:colOff>
                    <xdr:row>703</xdr:row>
                    <xdr:rowOff>50800</xdr:rowOff>
                  </to>
                </anchor>
              </controlPr>
            </control>
          </mc:Choice>
        </mc:AlternateContent>
        <mc:AlternateContent xmlns:mc="http://schemas.openxmlformats.org/markup-compatibility/2006">
          <mc:Choice Requires="x14">
            <control shapeId="54522" r:id="rId215" name="Check Box 250">
              <controlPr defaultSize="0" autoFill="0" autoLine="0" autoPict="0">
                <anchor moveWithCells="1">
                  <from>
                    <xdr:col>0</xdr:col>
                    <xdr:colOff>247650</xdr:colOff>
                    <xdr:row>702</xdr:row>
                    <xdr:rowOff>146050</xdr:rowOff>
                  </from>
                  <to>
                    <xdr:col>2</xdr:col>
                    <xdr:colOff>3695700</xdr:colOff>
                    <xdr:row>704</xdr:row>
                    <xdr:rowOff>57150</xdr:rowOff>
                  </to>
                </anchor>
              </controlPr>
            </control>
          </mc:Choice>
        </mc:AlternateContent>
        <mc:AlternateContent xmlns:mc="http://schemas.openxmlformats.org/markup-compatibility/2006">
          <mc:Choice Requires="x14">
            <control shapeId="54523" r:id="rId216" name="Check Box 251">
              <controlPr defaultSize="0" autoFill="0" autoLine="0" autoPict="0">
                <anchor moveWithCells="1">
                  <from>
                    <xdr:col>0</xdr:col>
                    <xdr:colOff>247650</xdr:colOff>
                    <xdr:row>701</xdr:row>
                    <xdr:rowOff>19050</xdr:rowOff>
                  </from>
                  <to>
                    <xdr:col>4</xdr:col>
                    <xdr:colOff>266700</xdr:colOff>
                    <xdr:row>703</xdr:row>
                    <xdr:rowOff>50800</xdr:rowOff>
                  </to>
                </anchor>
              </controlPr>
            </control>
          </mc:Choice>
        </mc:AlternateContent>
        <mc:AlternateContent xmlns:mc="http://schemas.openxmlformats.org/markup-compatibility/2006">
          <mc:Choice Requires="x14">
            <control shapeId="54524" r:id="rId217" name="Check Box 252">
              <controlPr defaultSize="0" autoFill="0" autoLine="0" autoPict="0">
                <anchor moveWithCells="1">
                  <from>
                    <xdr:col>0</xdr:col>
                    <xdr:colOff>247650</xdr:colOff>
                    <xdr:row>702</xdr:row>
                    <xdr:rowOff>146050</xdr:rowOff>
                  </from>
                  <to>
                    <xdr:col>2</xdr:col>
                    <xdr:colOff>3695700</xdr:colOff>
                    <xdr:row>704</xdr:row>
                    <xdr:rowOff>57150</xdr:rowOff>
                  </to>
                </anchor>
              </controlPr>
            </control>
          </mc:Choice>
        </mc:AlternateContent>
        <mc:AlternateContent xmlns:mc="http://schemas.openxmlformats.org/markup-compatibility/2006">
          <mc:Choice Requires="x14">
            <control shapeId="54525" r:id="rId218" name="Check Box 253">
              <controlPr defaultSize="0" autoFill="0" autoLine="0" autoPict="0">
                <anchor moveWithCells="1">
                  <from>
                    <xdr:col>0</xdr:col>
                    <xdr:colOff>247650</xdr:colOff>
                    <xdr:row>701</xdr:row>
                    <xdr:rowOff>19050</xdr:rowOff>
                  </from>
                  <to>
                    <xdr:col>4</xdr:col>
                    <xdr:colOff>266700</xdr:colOff>
                    <xdr:row>703</xdr:row>
                    <xdr:rowOff>50800</xdr:rowOff>
                  </to>
                </anchor>
              </controlPr>
            </control>
          </mc:Choice>
        </mc:AlternateContent>
        <mc:AlternateContent xmlns:mc="http://schemas.openxmlformats.org/markup-compatibility/2006">
          <mc:Choice Requires="x14">
            <control shapeId="54526" r:id="rId219" name="Check Box 254">
              <controlPr defaultSize="0" autoFill="0" autoLine="0" autoPict="0">
                <anchor moveWithCells="1">
                  <from>
                    <xdr:col>0</xdr:col>
                    <xdr:colOff>247650</xdr:colOff>
                    <xdr:row>702</xdr:row>
                    <xdr:rowOff>146050</xdr:rowOff>
                  </from>
                  <to>
                    <xdr:col>2</xdr:col>
                    <xdr:colOff>3695700</xdr:colOff>
                    <xdr:row>704</xdr:row>
                    <xdr:rowOff>57150</xdr:rowOff>
                  </to>
                </anchor>
              </controlPr>
            </control>
          </mc:Choice>
        </mc:AlternateContent>
        <mc:AlternateContent xmlns:mc="http://schemas.openxmlformats.org/markup-compatibility/2006">
          <mc:Choice Requires="x14">
            <control shapeId="54527" r:id="rId220" name="Check Box 255">
              <controlPr defaultSize="0" autoFill="0" autoLine="0" autoPict="0">
                <anchor moveWithCells="1">
                  <from>
                    <xdr:col>0</xdr:col>
                    <xdr:colOff>247650</xdr:colOff>
                    <xdr:row>756</xdr:row>
                    <xdr:rowOff>19050</xdr:rowOff>
                  </from>
                  <to>
                    <xdr:col>4</xdr:col>
                    <xdr:colOff>266700</xdr:colOff>
                    <xdr:row>758</xdr:row>
                    <xdr:rowOff>50800</xdr:rowOff>
                  </to>
                </anchor>
              </controlPr>
            </control>
          </mc:Choice>
        </mc:AlternateContent>
        <mc:AlternateContent xmlns:mc="http://schemas.openxmlformats.org/markup-compatibility/2006">
          <mc:Choice Requires="x14">
            <control shapeId="54528" r:id="rId221" name="Check Box 256">
              <controlPr defaultSize="0" autoFill="0" autoLine="0" autoPict="0">
                <anchor moveWithCells="1">
                  <from>
                    <xdr:col>0</xdr:col>
                    <xdr:colOff>247650</xdr:colOff>
                    <xdr:row>757</xdr:row>
                    <xdr:rowOff>146050</xdr:rowOff>
                  </from>
                  <to>
                    <xdr:col>2</xdr:col>
                    <xdr:colOff>3695700</xdr:colOff>
                    <xdr:row>759</xdr:row>
                    <xdr:rowOff>57150</xdr:rowOff>
                  </to>
                </anchor>
              </controlPr>
            </control>
          </mc:Choice>
        </mc:AlternateContent>
        <mc:AlternateContent xmlns:mc="http://schemas.openxmlformats.org/markup-compatibility/2006">
          <mc:Choice Requires="x14">
            <control shapeId="54529" r:id="rId222" name="Check Box 257">
              <controlPr defaultSize="0" autoFill="0" autoLine="0" autoPict="0">
                <anchor moveWithCells="1">
                  <from>
                    <xdr:col>0</xdr:col>
                    <xdr:colOff>247650</xdr:colOff>
                    <xdr:row>756</xdr:row>
                    <xdr:rowOff>19050</xdr:rowOff>
                  </from>
                  <to>
                    <xdr:col>4</xdr:col>
                    <xdr:colOff>266700</xdr:colOff>
                    <xdr:row>758</xdr:row>
                    <xdr:rowOff>50800</xdr:rowOff>
                  </to>
                </anchor>
              </controlPr>
            </control>
          </mc:Choice>
        </mc:AlternateContent>
        <mc:AlternateContent xmlns:mc="http://schemas.openxmlformats.org/markup-compatibility/2006">
          <mc:Choice Requires="x14">
            <control shapeId="54530" r:id="rId223" name="Check Box 258">
              <controlPr defaultSize="0" autoFill="0" autoLine="0" autoPict="0">
                <anchor moveWithCells="1">
                  <from>
                    <xdr:col>0</xdr:col>
                    <xdr:colOff>247650</xdr:colOff>
                    <xdr:row>757</xdr:row>
                    <xdr:rowOff>146050</xdr:rowOff>
                  </from>
                  <to>
                    <xdr:col>2</xdr:col>
                    <xdr:colOff>3695700</xdr:colOff>
                    <xdr:row>759</xdr:row>
                    <xdr:rowOff>57150</xdr:rowOff>
                  </to>
                </anchor>
              </controlPr>
            </control>
          </mc:Choice>
        </mc:AlternateContent>
        <mc:AlternateContent xmlns:mc="http://schemas.openxmlformats.org/markup-compatibility/2006">
          <mc:Choice Requires="x14">
            <control shapeId="54531" r:id="rId224" name="Check Box 259">
              <controlPr defaultSize="0" autoFill="0" autoLine="0" autoPict="0">
                <anchor moveWithCells="1">
                  <from>
                    <xdr:col>0</xdr:col>
                    <xdr:colOff>247650</xdr:colOff>
                    <xdr:row>756</xdr:row>
                    <xdr:rowOff>19050</xdr:rowOff>
                  </from>
                  <to>
                    <xdr:col>4</xdr:col>
                    <xdr:colOff>266700</xdr:colOff>
                    <xdr:row>758</xdr:row>
                    <xdr:rowOff>50800</xdr:rowOff>
                  </to>
                </anchor>
              </controlPr>
            </control>
          </mc:Choice>
        </mc:AlternateContent>
        <mc:AlternateContent xmlns:mc="http://schemas.openxmlformats.org/markup-compatibility/2006">
          <mc:Choice Requires="x14">
            <control shapeId="54532" r:id="rId225" name="Check Box 260">
              <controlPr defaultSize="0" autoFill="0" autoLine="0" autoPict="0">
                <anchor moveWithCells="1">
                  <from>
                    <xdr:col>0</xdr:col>
                    <xdr:colOff>247650</xdr:colOff>
                    <xdr:row>757</xdr:row>
                    <xdr:rowOff>146050</xdr:rowOff>
                  </from>
                  <to>
                    <xdr:col>2</xdr:col>
                    <xdr:colOff>3695700</xdr:colOff>
                    <xdr:row>759</xdr:row>
                    <xdr:rowOff>57150</xdr:rowOff>
                  </to>
                </anchor>
              </controlPr>
            </control>
          </mc:Choice>
        </mc:AlternateContent>
        <mc:AlternateContent xmlns:mc="http://schemas.openxmlformats.org/markup-compatibility/2006">
          <mc:Choice Requires="x14">
            <control shapeId="54533" r:id="rId226" name="Check Box 261">
              <controlPr defaultSize="0" autoFill="0" autoLine="0" autoPict="0">
                <anchor moveWithCells="1">
                  <from>
                    <xdr:col>0</xdr:col>
                    <xdr:colOff>247650</xdr:colOff>
                    <xdr:row>756</xdr:row>
                    <xdr:rowOff>19050</xdr:rowOff>
                  </from>
                  <to>
                    <xdr:col>4</xdr:col>
                    <xdr:colOff>266700</xdr:colOff>
                    <xdr:row>758</xdr:row>
                    <xdr:rowOff>50800</xdr:rowOff>
                  </to>
                </anchor>
              </controlPr>
            </control>
          </mc:Choice>
        </mc:AlternateContent>
        <mc:AlternateContent xmlns:mc="http://schemas.openxmlformats.org/markup-compatibility/2006">
          <mc:Choice Requires="x14">
            <control shapeId="54534" r:id="rId227" name="Check Box 262">
              <controlPr defaultSize="0" autoFill="0" autoLine="0" autoPict="0">
                <anchor moveWithCells="1">
                  <from>
                    <xdr:col>0</xdr:col>
                    <xdr:colOff>247650</xdr:colOff>
                    <xdr:row>757</xdr:row>
                    <xdr:rowOff>146050</xdr:rowOff>
                  </from>
                  <to>
                    <xdr:col>2</xdr:col>
                    <xdr:colOff>3695700</xdr:colOff>
                    <xdr:row>759</xdr:row>
                    <xdr:rowOff>57150</xdr:rowOff>
                  </to>
                </anchor>
              </controlPr>
            </control>
          </mc:Choice>
        </mc:AlternateContent>
        <mc:AlternateContent xmlns:mc="http://schemas.openxmlformats.org/markup-compatibility/2006">
          <mc:Choice Requires="x14">
            <control shapeId="54535" r:id="rId228" name="Check Box 263">
              <controlPr defaultSize="0" autoFill="0" autoLine="0" autoPict="0">
                <anchor moveWithCells="1">
                  <from>
                    <xdr:col>0</xdr:col>
                    <xdr:colOff>247650</xdr:colOff>
                    <xdr:row>756</xdr:row>
                    <xdr:rowOff>19050</xdr:rowOff>
                  </from>
                  <to>
                    <xdr:col>4</xdr:col>
                    <xdr:colOff>266700</xdr:colOff>
                    <xdr:row>758</xdr:row>
                    <xdr:rowOff>50800</xdr:rowOff>
                  </to>
                </anchor>
              </controlPr>
            </control>
          </mc:Choice>
        </mc:AlternateContent>
        <mc:AlternateContent xmlns:mc="http://schemas.openxmlformats.org/markup-compatibility/2006">
          <mc:Choice Requires="x14">
            <control shapeId="54536" r:id="rId229" name="Check Box 264">
              <controlPr defaultSize="0" autoFill="0" autoLine="0" autoPict="0">
                <anchor moveWithCells="1">
                  <from>
                    <xdr:col>0</xdr:col>
                    <xdr:colOff>247650</xdr:colOff>
                    <xdr:row>757</xdr:row>
                    <xdr:rowOff>146050</xdr:rowOff>
                  </from>
                  <to>
                    <xdr:col>2</xdr:col>
                    <xdr:colOff>3695700</xdr:colOff>
                    <xdr:row>759</xdr:row>
                    <xdr:rowOff>57150</xdr:rowOff>
                  </to>
                </anchor>
              </controlPr>
            </control>
          </mc:Choice>
        </mc:AlternateContent>
        <mc:AlternateContent xmlns:mc="http://schemas.openxmlformats.org/markup-compatibility/2006">
          <mc:Choice Requires="x14">
            <control shapeId="54537" r:id="rId230" name="Check Box 265">
              <controlPr defaultSize="0" autoFill="0" autoLine="0" autoPict="0">
                <anchor moveWithCells="1">
                  <from>
                    <xdr:col>0</xdr:col>
                    <xdr:colOff>247650</xdr:colOff>
                    <xdr:row>756</xdr:row>
                    <xdr:rowOff>19050</xdr:rowOff>
                  </from>
                  <to>
                    <xdr:col>4</xdr:col>
                    <xdr:colOff>266700</xdr:colOff>
                    <xdr:row>758</xdr:row>
                    <xdr:rowOff>50800</xdr:rowOff>
                  </to>
                </anchor>
              </controlPr>
            </control>
          </mc:Choice>
        </mc:AlternateContent>
        <mc:AlternateContent xmlns:mc="http://schemas.openxmlformats.org/markup-compatibility/2006">
          <mc:Choice Requires="x14">
            <control shapeId="54538" r:id="rId231" name="Check Box 266">
              <controlPr defaultSize="0" autoFill="0" autoLine="0" autoPict="0">
                <anchor moveWithCells="1">
                  <from>
                    <xdr:col>0</xdr:col>
                    <xdr:colOff>247650</xdr:colOff>
                    <xdr:row>757</xdr:row>
                    <xdr:rowOff>146050</xdr:rowOff>
                  </from>
                  <to>
                    <xdr:col>2</xdr:col>
                    <xdr:colOff>3695700</xdr:colOff>
                    <xdr:row>759</xdr:row>
                    <xdr:rowOff>57150</xdr:rowOff>
                  </to>
                </anchor>
              </controlPr>
            </control>
          </mc:Choice>
        </mc:AlternateContent>
        <mc:AlternateContent xmlns:mc="http://schemas.openxmlformats.org/markup-compatibility/2006">
          <mc:Choice Requires="x14">
            <control shapeId="54539" r:id="rId232" name="Check Box 267">
              <controlPr defaultSize="0" autoFill="0" autoLine="0" autoPict="0">
                <anchor moveWithCells="1">
                  <from>
                    <xdr:col>0</xdr:col>
                    <xdr:colOff>247650</xdr:colOff>
                    <xdr:row>756</xdr:row>
                    <xdr:rowOff>19050</xdr:rowOff>
                  </from>
                  <to>
                    <xdr:col>4</xdr:col>
                    <xdr:colOff>266700</xdr:colOff>
                    <xdr:row>758</xdr:row>
                    <xdr:rowOff>50800</xdr:rowOff>
                  </to>
                </anchor>
              </controlPr>
            </control>
          </mc:Choice>
        </mc:AlternateContent>
        <mc:AlternateContent xmlns:mc="http://schemas.openxmlformats.org/markup-compatibility/2006">
          <mc:Choice Requires="x14">
            <control shapeId="54540" r:id="rId233" name="Check Box 268">
              <controlPr defaultSize="0" autoFill="0" autoLine="0" autoPict="0">
                <anchor moveWithCells="1">
                  <from>
                    <xdr:col>0</xdr:col>
                    <xdr:colOff>247650</xdr:colOff>
                    <xdr:row>757</xdr:row>
                    <xdr:rowOff>146050</xdr:rowOff>
                  </from>
                  <to>
                    <xdr:col>2</xdr:col>
                    <xdr:colOff>3695700</xdr:colOff>
                    <xdr:row>759</xdr:row>
                    <xdr:rowOff>57150</xdr:rowOff>
                  </to>
                </anchor>
              </controlPr>
            </control>
          </mc:Choice>
        </mc:AlternateContent>
        <mc:AlternateContent xmlns:mc="http://schemas.openxmlformats.org/markup-compatibility/2006">
          <mc:Choice Requires="x14">
            <control shapeId="54541" r:id="rId234" name="Check Box 269">
              <controlPr defaultSize="0" autoFill="0" autoLine="0" autoPict="0">
                <anchor moveWithCells="1">
                  <from>
                    <xdr:col>0</xdr:col>
                    <xdr:colOff>247650</xdr:colOff>
                    <xdr:row>756</xdr:row>
                    <xdr:rowOff>19050</xdr:rowOff>
                  </from>
                  <to>
                    <xdr:col>4</xdr:col>
                    <xdr:colOff>266700</xdr:colOff>
                    <xdr:row>758</xdr:row>
                    <xdr:rowOff>50800</xdr:rowOff>
                  </to>
                </anchor>
              </controlPr>
            </control>
          </mc:Choice>
        </mc:AlternateContent>
        <mc:AlternateContent xmlns:mc="http://schemas.openxmlformats.org/markup-compatibility/2006">
          <mc:Choice Requires="x14">
            <control shapeId="54542" r:id="rId235" name="Check Box 270">
              <controlPr defaultSize="0" autoFill="0" autoLine="0" autoPict="0">
                <anchor moveWithCells="1">
                  <from>
                    <xdr:col>0</xdr:col>
                    <xdr:colOff>247650</xdr:colOff>
                    <xdr:row>757</xdr:row>
                    <xdr:rowOff>146050</xdr:rowOff>
                  </from>
                  <to>
                    <xdr:col>2</xdr:col>
                    <xdr:colOff>3695700</xdr:colOff>
                    <xdr:row>759</xdr:row>
                    <xdr:rowOff>57150</xdr:rowOff>
                  </to>
                </anchor>
              </controlPr>
            </control>
          </mc:Choice>
        </mc:AlternateContent>
        <mc:AlternateContent xmlns:mc="http://schemas.openxmlformats.org/markup-compatibility/2006">
          <mc:Choice Requires="x14">
            <control shapeId="54543" r:id="rId236" name="Check Box 271">
              <controlPr defaultSize="0" autoFill="0" autoLine="0" autoPict="0">
                <anchor moveWithCells="1">
                  <from>
                    <xdr:col>0</xdr:col>
                    <xdr:colOff>247650</xdr:colOff>
                    <xdr:row>756</xdr:row>
                    <xdr:rowOff>19050</xdr:rowOff>
                  </from>
                  <to>
                    <xdr:col>4</xdr:col>
                    <xdr:colOff>266700</xdr:colOff>
                    <xdr:row>758</xdr:row>
                    <xdr:rowOff>50800</xdr:rowOff>
                  </to>
                </anchor>
              </controlPr>
            </control>
          </mc:Choice>
        </mc:AlternateContent>
        <mc:AlternateContent xmlns:mc="http://schemas.openxmlformats.org/markup-compatibility/2006">
          <mc:Choice Requires="x14">
            <control shapeId="54544" r:id="rId237" name="Check Box 272">
              <controlPr defaultSize="0" autoFill="0" autoLine="0" autoPict="0">
                <anchor moveWithCells="1">
                  <from>
                    <xdr:col>0</xdr:col>
                    <xdr:colOff>247650</xdr:colOff>
                    <xdr:row>757</xdr:row>
                    <xdr:rowOff>146050</xdr:rowOff>
                  </from>
                  <to>
                    <xdr:col>2</xdr:col>
                    <xdr:colOff>3695700</xdr:colOff>
                    <xdr:row>759</xdr:row>
                    <xdr:rowOff>57150</xdr:rowOff>
                  </to>
                </anchor>
              </controlPr>
            </control>
          </mc:Choice>
        </mc:AlternateContent>
        <mc:AlternateContent xmlns:mc="http://schemas.openxmlformats.org/markup-compatibility/2006">
          <mc:Choice Requires="x14">
            <control shapeId="54545" r:id="rId238" name="Check Box 273">
              <controlPr defaultSize="0" autoFill="0" autoLine="0" autoPict="0">
                <anchor moveWithCells="1">
                  <from>
                    <xdr:col>0</xdr:col>
                    <xdr:colOff>247650</xdr:colOff>
                    <xdr:row>756</xdr:row>
                    <xdr:rowOff>19050</xdr:rowOff>
                  </from>
                  <to>
                    <xdr:col>4</xdr:col>
                    <xdr:colOff>266700</xdr:colOff>
                    <xdr:row>758</xdr:row>
                    <xdr:rowOff>50800</xdr:rowOff>
                  </to>
                </anchor>
              </controlPr>
            </control>
          </mc:Choice>
        </mc:AlternateContent>
        <mc:AlternateContent xmlns:mc="http://schemas.openxmlformats.org/markup-compatibility/2006">
          <mc:Choice Requires="x14">
            <control shapeId="54546" r:id="rId239" name="Check Box 274">
              <controlPr defaultSize="0" autoFill="0" autoLine="0" autoPict="0">
                <anchor moveWithCells="1">
                  <from>
                    <xdr:col>0</xdr:col>
                    <xdr:colOff>247650</xdr:colOff>
                    <xdr:row>757</xdr:row>
                    <xdr:rowOff>146050</xdr:rowOff>
                  </from>
                  <to>
                    <xdr:col>2</xdr:col>
                    <xdr:colOff>3695700</xdr:colOff>
                    <xdr:row>759</xdr:row>
                    <xdr:rowOff>57150</xdr:rowOff>
                  </to>
                </anchor>
              </controlPr>
            </control>
          </mc:Choice>
        </mc:AlternateContent>
        <mc:AlternateContent xmlns:mc="http://schemas.openxmlformats.org/markup-compatibility/2006">
          <mc:Choice Requires="x14">
            <control shapeId="54547" r:id="rId240" name="Check Box 275">
              <controlPr defaultSize="0" autoFill="0" autoLine="0" autoPict="0">
                <anchor moveWithCells="1">
                  <from>
                    <xdr:col>0</xdr:col>
                    <xdr:colOff>247650</xdr:colOff>
                    <xdr:row>756</xdr:row>
                    <xdr:rowOff>19050</xdr:rowOff>
                  </from>
                  <to>
                    <xdr:col>4</xdr:col>
                    <xdr:colOff>266700</xdr:colOff>
                    <xdr:row>758</xdr:row>
                    <xdr:rowOff>50800</xdr:rowOff>
                  </to>
                </anchor>
              </controlPr>
            </control>
          </mc:Choice>
        </mc:AlternateContent>
        <mc:AlternateContent xmlns:mc="http://schemas.openxmlformats.org/markup-compatibility/2006">
          <mc:Choice Requires="x14">
            <control shapeId="54548" r:id="rId241" name="Check Box 276">
              <controlPr defaultSize="0" autoFill="0" autoLine="0" autoPict="0">
                <anchor moveWithCells="1">
                  <from>
                    <xdr:col>0</xdr:col>
                    <xdr:colOff>247650</xdr:colOff>
                    <xdr:row>757</xdr:row>
                    <xdr:rowOff>146050</xdr:rowOff>
                  </from>
                  <to>
                    <xdr:col>2</xdr:col>
                    <xdr:colOff>3695700</xdr:colOff>
                    <xdr:row>759</xdr:row>
                    <xdr:rowOff>57150</xdr:rowOff>
                  </to>
                </anchor>
              </controlPr>
            </control>
          </mc:Choice>
        </mc:AlternateContent>
        <mc:AlternateContent xmlns:mc="http://schemas.openxmlformats.org/markup-compatibility/2006">
          <mc:Choice Requires="x14">
            <control shapeId="54549" r:id="rId242" name="Check Box 277">
              <controlPr defaultSize="0" autoFill="0" autoLine="0" autoPict="0">
                <anchor moveWithCells="1">
                  <from>
                    <xdr:col>0</xdr:col>
                    <xdr:colOff>247650</xdr:colOff>
                    <xdr:row>756</xdr:row>
                    <xdr:rowOff>19050</xdr:rowOff>
                  </from>
                  <to>
                    <xdr:col>4</xdr:col>
                    <xdr:colOff>266700</xdr:colOff>
                    <xdr:row>758</xdr:row>
                    <xdr:rowOff>50800</xdr:rowOff>
                  </to>
                </anchor>
              </controlPr>
            </control>
          </mc:Choice>
        </mc:AlternateContent>
        <mc:AlternateContent xmlns:mc="http://schemas.openxmlformats.org/markup-compatibility/2006">
          <mc:Choice Requires="x14">
            <control shapeId="54550" r:id="rId243" name="Check Box 278">
              <controlPr defaultSize="0" autoFill="0" autoLine="0" autoPict="0">
                <anchor moveWithCells="1">
                  <from>
                    <xdr:col>0</xdr:col>
                    <xdr:colOff>247650</xdr:colOff>
                    <xdr:row>757</xdr:row>
                    <xdr:rowOff>146050</xdr:rowOff>
                  </from>
                  <to>
                    <xdr:col>2</xdr:col>
                    <xdr:colOff>3695700</xdr:colOff>
                    <xdr:row>759</xdr:row>
                    <xdr:rowOff>57150</xdr:rowOff>
                  </to>
                </anchor>
              </controlPr>
            </control>
          </mc:Choice>
        </mc:AlternateContent>
        <mc:AlternateContent xmlns:mc="http://schemas.openxmlformats.org/markup-compatibility/2006">
          <mc:Choice Requires="x14">
            <control shapeId="54551" r:id="rId244" name="Check Box 279">
              <controlPr defaultSize="0" autoFill="0" autoLine="0" autoPict="0">
                <anchor moveWithCells="1">
                  <from>
                    <xdr:col>0</xdr:col>
                    <xdr:colOff>247650</xdr:colOff>
                    <xdr:row>756</xdr:row>
                    <xdr:rowOff>19050</xdr:rowOff>
                  </from>
                  <to>
                    <xdr:col>4</xdr:col>
                    <xdr:colOff>266700</xdr:colOff>
                    <xdr:row>758</xdr:row>
                    <xdr:rowOff>50800</xdr:rowOff>
                  </to>
                </anchor>
              </controlPr>
            </control>
          </mc:Choice>
        </mc:AlternateContent>
        <mc:AlternateContent xmlns:mc="http://schemas.openxmlformats.org/markup-compatibility/2006">
          <mc:Choice Requires="x14">
            <control shapeId="54552" r:id="rId245" name="Check Box 280">
              <controlPr defaultSize="0" autoFill="0" autoLine="0" autoPict="0">
                <anchor moveWithCells="1">
                  <from>
                    <xdr:col>0</xdr:col>
                    <xdr:colOff>247650</xdr:colOff>
                    <xdr:row>757</xdr:row>
                    <xdr:rowOff>146050</xdr:rowOff>
                  </from>
                  <to>
                    <xdr:col>2</xdr:col>
                    <xdr:colOff>3695700</xdr:colOff>
                    <xdr:row>759</xdr:row>
                    <xdr:rowOff>57150</xdr:rowOff>
                  </to>
                </anchor>
              </controlPr>
            </control>
          </mc:Choice>
        </mc:AlternateContent>
        <mc:AlternateContent xmlns:mc="http://schemas.openxmlformats.org/markup-compatibility/2006">
          <mc:Choice Requires="x14">
            <control shapeId="54553" r:id="rId246" name="Check Box 281">
              <controlPr defaultSize="0" autoFill="0" autoLine="0" autoPict="0">
                <anchor moveWithCells="1">
                  <from>
                    <xdr:col>0</xdr:col>
                    <xdr:colOff>247650</xdr:colOff>
                    <xdr:row>811</xdr:row>
                    <xdr:rowOff>19050</xdr:rowOff>
                  </from>
                  <to>
                    <xdr:col>4</xdr:col>
                    <xdr:colOff>266700</xdr:colOff>
                    <xdr:row>813</xdr:row>
                    <xdr:rowOff>50800</xdr:rowOff>
                  </to>
                </anchor>
              </controlPr>
            </control>
          </mc:Choice>
        </mc:AlternateContent>
        <mc:AlternateContent xmlns:mc="http://schemas.openxmlformats.org/markup-compatibility/2006">
          <mc:Choice Requires="x14">
            <control shapeId="54554" r:id="rId247" name="Check Box 282">
              <controlPr defaultSize="0" autoFill="0" autoLine="0" autoPict="0">
                <anchor moveWithCells="1">
                  <from>
                    <xdr:col>0</xdr:col>
                    <xdr:colOff>247650</xdr:colOff>
                    <xdr:row>812</xdr:row>
                    <xdr:rowOff>146050</xdr:rowOff>
                  </from>
                  <to>
                    <xdr:col>2</xdr:col>
                    <xdr:colOff>3695700</xdr:colOff>
                    <xdr:row>814</xdr:row>
                    <xdr:rowOff>57150</xdr:rowOff>
                  </to>
                </anchor>
              </controlPr>
            </control>
          </mc:Choice>
        </mc:AlternateContent>
        <mc:AlternateContent xmlns:mc="http://schemas.openxmlformats.org/markup-compatibility/2006">
          <mc:Choice Requires="x14">
            <control shapeId="54555" r:id="rId248" name="Check Box 283">
              <controlPr defaultSize="0" autoFill="0" autoLine="0" autoPict="0">
                <anchor moveWithCells="1">
                  <from>
                    <xdr:col>0</xdr:col>
                    <xdr:colOff>247650</xdr:colOff>
                    <xdr:row>811</xdr:row>
                    <xdr:rowOff>19050</xdr:rowOff>
                  </from>
                  <to>
                    <xdr:col>4</xdr:col>
                    <xdr:colOff>266700</xdr:colOff>
                    <xdr:row>813</xdr:row>
                    <xdr:rowOff>50800</xdr:rowOff>
                  </to>
                </anchor>
              </controlPr>
            </control>
          </mc:Choice>
        </mc:AlternateContent>
        <mc:AlternateContent xmlns:mc="http://schemas.openxmlformats.org/markup-compatibility/2006">
          <mc:Choice Requires="x14">
            <control shapeId="54556" r:id="rId249" name="Check Box 284">
              <controlPr defaultSize="0" autoFill="0" autoLine="0" autoPict="0">
                <anchor moveWithCells="1">
                  <from>
                    <xdr:col>0</xdr:col>
                    <xdr:colOff>247650</xdr:colOff>
                    <xdr:row>812</xdr:row>
                    <xdr:rowOff>146050</xdr:rowOff>
                  </from>
                  <to>
                    <xdr:col>2</xdr:col>
                    <xdr:colOff>3695700</xdr:colOff>
                    <xdr:row>814</xdr:row>
                    <xdr:rowOff>57150</xdr:rowOff>
                  </to>
                </anchor>
              </controlPr>
            </control>
          </mc:Choice>
        </mc:AlternateContent>
        <mc:AlternateContent xmlns:mc="http://schemas.openxmlformats.org/markup-compatibility/2006">
          <mc:Choice Requires="x14">
            <control shapeId="54557" r:id="rId250" name="Check Box 285">
              <controlPr defaultSize="0" autoFill="0" autoLine="0" autoPict="0">
                <anchor moveWithCells="1">
                  <from>
                    <xdr:col>0</xdr:col>
                    <xdr:colOff>247650</xdr:colOff>
                    <xdr:row>811</xdr:row>
                    <xdr:rowOff>19050</xdr:rowOff>
                  </from>
                  <to>
                    <xdr:col>4</xdr:col>
                    <xdr:colOff>266700</xdr:colOff>
                    <xdr:row>813</xdr:row>
                    <xdr:rowOff>50800</xdr:rowOff>
                  </to>
                </anchor>
              </controlPr>
            </control>
          </mc:Choice>
        </mc:AlternateContent>
        <mc:AlternateContent xmlns:mc="http://schemas.openxmlformats.org/markup-compatibility/2006">
          <mc:Choice Requires="x14">
            <control shapeId="54558" r:id="rId251" name="Check Box 286">
              <controlPr defaultSize="0" autoFill="0" autoLine="0" autoPict="0">
                <anchor moveWithCells="1">
                  <from>
                    <xdr:col>0</xdr:col>
                    <xdr:colOff>247650</xdr:colOff>
                    <xdr:row>812</xdr:row>
                    <xdr:rowOff>146050</xdr:rowOff>
                  </from>
                  <to>
                    <xdr:col>2</xdr:col>
                    <xdr:colOff>3695700</xdr:colOff>
                    <xdr:row>814</xdr:row>
                    <xdr:rowOff>57150</xdr:rowOff>
                  </to>
                </anchor>
              </controlPr>
            </control>
          </mc:Choice>
        </mc:AlternateContent>
        <mc:AlternateContent xmlns:mc="http://schemas.openxmlformats.org/markup-compatibility/2006">
          <mc:Choice Requires="x14">
            <control shapeId="54559" r:id="rId252" name="Check Box 287">
              <controlPr defaultSize="0" autoFill="0" autoLine="0" autoPict="0">
                <anchor moveWithCells="1">
                  <from>
                    <xdr:col>0</xdr:col>
                    <xdr:colOff>247650</xdr:colOff>
                    <xdr:row>811</xdr:row>
                    <xdr:rowOff>19050</xdr:rowOff>
                  </from>
                  <to>
                    <xdr:col>4</xdr:col>
                    <xdr:colOff>266700</xdr:colOff>
                    <xdr:row>813</xdr:row>
                    <xdr:rowOff>50800</xdr:rowOff>
                  </to>
                </anchor>
              </controlPr>
            </control>
          </mc:Choice>
        </mc:AlternateContent>
        <mc:AlternateContent xmlns:mc="http://schemas.openxmlformats.org/markup-compatibility/2006">
          <mc:Choice Requires="x14">
            <control shapeId="54560" r:id="rId253" name="Check Box 288">
              <controlPr defaultSize="0" autoFill="0" autoLine="0" autoPict="0">
                <anchor moveWithCells="1">
                  <from>
                    <xdr:col>0</xdr:col>
                    <xdr:colOff>247650</xdr:colOff>
                    <xdr:row>812</xdr:row>
                    <xdr:rowOff>146050</xdr:rowOff>
                  </from>
                  <to>
                    <xdr:col>2</xdr:col>
                    <xdr:colOff>3695700</xdr:colOff>
                    <xdr:row>814</xdr:row>
                    <xdr:rowOff>57150</xdr:rowOff>
                  </to>
                </anchor>
              </controlPr>
            </control>
          </mc:Choice>
        </mc:AlternateContent>
        <mc:AlternateContent xmlns:mc="http://schemas.openxmlformats.org/markup-compatibility/2006">
          <mc:Choice Requires="x14">
            <control shapeId="54561" r:id="rId254" name="Check Box 289">
              <controlPr defaultSize="0" autoFill="0" autoLine="0" autoPict="0">
                <anchor moveWithCells="1">
                  <from>
                    <xdr:col>0</xdr:col>
                    <xdr:colOff>247650</xdr:colOff>
                    <xdr:row>811</xdr:row>
                    <xdr:rowOff>19050</xdr:rowOff>
                  </from>
                  <to>
                    <xdr:col>4</xdr:col>
                    <xdr:colOff>266700</xdr:colOff>
                    <xdr:row>813</xdr:row>
                    <xdr:rowOff>50800</xdr:rowOff>
                  </to>
                </anchor>
              </controlPr>
            </control>
          </mc:Choice>
        </mc:AlternateContent>
        <mc:AlternateContent xmlns:mc="http://schemas.openxmlformats.org/markup-compatibility/2006">
          <mc:Choice Requires="x14">
            <control shapeId="54562" r:id="rId255" name="Check Box 290">
              <controlPr defaultSize="0" autoFill="0" autoLine="0" autoPict="0">
                <anchor moveWithCells="1">
                  <from>
                    <xdr:col>0</xdr:col>
                    <xdr:colOff>247650</xdr:colOff>
                    <xdr:row>812</xdr:row>
                    <xdr:rowOff>146050</xdr:rowOff>
                  </from>
                  <to>
                    <xdr:col>2</xdr:col>
                    <xdr:colOff>3695700</xdr:colOff>
                    <xdr:row>814</xdr:row>
                    <xdr:rowOff>57150</xdr:rowOff>
                  </to>
                </anchor>
              </controlPr>
            </control>
          </mc:Choice>
        </mc:AlternateContent>
        <mc:AlternateContent xmlns:mc="http://schemas.openxmlformats.org/markup-compatibility/2006">
          <mc:Choice Requires="x14">
            <control shapeId="54563" r:id="rId256" name="Check Box 291">
              <controlPr defaultSize="0" autoFill="0" autoLine="0" autoPict="0">
                <anchor moveWithCells="1">
                  <from>
                    <xdr:col>0</xdr:col>
                    <xdr:colOff>247650</xdr:colOff>
                    <xdr:row>811</xdr:row>
                    <xdr:rowOff>19050</xdr:rowOff>
                  </from>
                  <to>
                    <xdr:col>4</xdr:col>
                    <xdr:colOff>266700</xdr:colOff>
                    <xdr:row>813</xdr:row>
                    <xdr:rowOff>50800</xdr:rowOff>
                  </to>
                </anchor>
              </controlPr>
            </control>
          </mc:Choice>
        </mc:AlternateContent>
        <mc:AlternateContent xmlns:mc="http://schemas.openxmlformats.org/markup-compatibility/2006">
          <mc:Choice Requires="x14">
            <control shapeId="54564" r:id="rId257" name="Check Box 292">
              <controlPr defaultSize="0" autoFill="0" autoLine="0" autoPict="0">
                <anchor moveWithCells="1">
                  <from>
                    <xdr:col>0</xdr:col>
                    <xdr:colOff>247650</xdr:colOff>
                    <xdr:row>812</xdr:row>
                    <xdr:rowOff>146050</xdr:rowOff>
                  </from>
                  <to>
                    <xdr:col>2</xdr:col>
                    <xdr:colOff>3695700</xdr:colOff>
                    <xdr:row>814</xdr:row>
                    <xdr:rowOff>57150</xdr:rowOff>
                  </to>
                </anchor>
              </controlPr>
            </control>
          </mc:Choice>
        </mc:AlternateContent>
        <mc:AlternateContent xmlns:mc="http://schemas.openxmlformats.org/markup-compatibility/2006">
          <mc:Choice Requires="x14">
            <control shapeId="54565" r:id="rId258" name="Check Box 293">
              <controlPr defaultSize="0" autoFill="0" autoLine="0" autoPict="0">
                <anchor moveWithCells="1">
                  <from>
                    <xdr:col>0</xdr:col>
                    <xdr:colOff>247650</xdr:colOff>
                    <xdr:row>811</xdr:row>
                    <xdr:rowOff>19050</xdr:rowOff>
                  </from>
                  <to>
                    <xdr:col>4</xdr:col>
                    <xdr:colOff>266700</xdr:colOff>
                    <xdr:row>813</xdr:row>
                    <xdr:rowOff>50800</xdr:rowOff>
                  </to>
                </anchor>
              </controlPr>
            </control>
          </mc:Choice>
        </mc:AlternateContent>
        <mc:AlternateContent xmlns:mc="http://schemas.openxmlformats.org/markup-compatibility/2006">
          <mc:Choice Requires="x14">
            <control shapeId="54566" r:id="rId259" name="Check Box 294">
              <controlPr defaultSize="0" autoFill="0" autoLine="0" autoPict="0">
                <anchor moveWithCells="1">
                  <from>
                    <xdr:col>0</xdr:col>
                    <xdr:colOff>247650</xdr:colOff>
                    <xdr:row>812</xdr:row>
                    <xdr:rowOff>146050</xdr:rowOff>
                  </from>
                  <to>
                    <xdr:col>2</xdr:col>
                    <xdr:colOff>3695700</xdr:colOff>
                    <xdr:row>814</xdr:row>
                    <xdr:rowOff>57150</xdr:rowOff>
                  </to>
                </anchor>
              </controlPr>
            </control>
          </mc:Choice>
        </mc:AlternateContent>
        <mc:AlternateContent xmlns:mc="http://schemas.openxmlformats.org/markup-compatibility/2006">
          <mc:Choice Requires="x14">
            <control shapeId="54567" r:id="rId260" name="Check Box 295">
              <controlPr defaultSize="0" autoFill="0" autoLine="0" autoPict="0">
                <anchor moveWithCells="1">
                  <from>
                    <xdr:col>0</xdr:col>
                    <xdr:colOff>247650</xdr:colOff>
                    <xdr:row>811</xdr:row>
                    <xdr:rowOff>19050</xdr:rowOff>
                  </from>
                  <to>
                    <xdr:col>4</xdr:col>
                    <xdr:colOff>266700</xdr:colOff>
                    <xdr:row>813</xdr:row>
                    <xdr:rowOff>50800</xdr:rowOff>
                  </to>
                </anchor>
              </controlPr>
            </control>
          </mc:Choice>
        </mc:AlternateContent>
        <mc:AlternateContent xmlns:mc="http://schemas.openxmlformats.org/markup-compatibility/2006">
          <mc:Choice Requires="x14">
            <control shapeId="54568" r:id="rId261" name="Check Box 296">
              <controlPr defaultSize="0" autoFill="0" autoLine="0" autoPict="0">
                <anchor moveWithCells="1">
                  <from>
                    <xdr:col>0</xdr:col>
                    <xdr:colOff>247650</xdr:colOff>
                    <xdr:row>812</xdr:row>
                    <xdr:rowOff>146050</xdr:rowOff>
                  </from>
                  <to>
                    <xdr:col>2</xdr:col>
                    <xdr:colOff>3695700</xdr:colOff>
                    <xdr:row>814</xdr:row>
                    <xdr:rowOff>57150</xdr:rowOff>
                  </to>
                </anchor>
              </controlPr>
            </control>
          </mc:Choice>
        </mc:AlternateContent>
        <mc:AlternateContent xmlns:mc="http://schemas.openxmlformats.org/markup-compatibility/2006">
          <mc:Choice Requires="x14">
            <control shapeId="54569" r:id="rId262" name="Check Box 297">
              <controlPr defaultSize="0" autoFill="0" autoLine="0" autoPict="0">
                <anchor moveWithCells="1">
                  <from>
                    <xdr:col>0</xdr:col>
                    <xdr:colOff>247650</xdr:colOff>
                    <xdr:row>811</xdr:row>
                    <xdr:rowOff>19050</xdr:rowOff>
                  </from>
                  <to>
                    <xdr:col>4</xdr:col>
                    <xdr:colOff>266700</xdr:colOff>
                    <xdr:row>813</xdr:row>
                    <xdr:rowOff>50800</xdr:rowOff>
                  </to>
                </anchor>
              </controlPr>
            </control>
          </mc:Choice>
        </mc:AlternateContent>
        <mc:AlternateContent xmlns:mc="http://schemas.openxmlformats.org/markup-compatibility/2006">
          <mc:Choice Requires="x14">
            <control shapeId="54570" r:id="rId263" name="Check Box 298">
              <controlPr defaultSize="0" autoFill="0" autoLine="0" autoPict="0">
                <anchor moveWithCells="1">
                  <from>
                    <xdr:col>0</xdr:col>
                    <xdr:colOff>247650</xdr:colOff>
                    <xdr:row>812</xdr:row>
                    <xdr:rowOff>146050</xdr:rowOff>
                  </from>
                  <to>
                    <xdr:col>2</xdr:col>
                    <xdr:colOff>3695700</xdr:colOff>
                    <xdr:row>814</xdr:row>
                    <xdr:rowOff>57150</xdr:rowOff>
                  </to>
                </anchor>
              </controlPr>
            </control>
          </mc:Choice>
        </mc:AlternateContent>
        <mc:AlternateContent xmlns:mc="http://schemas.openxmlformats.org/markup-compatibility/2006">
          <mc:Choice Requires="x14">
            <control shapeId="54571" r:id="rId264" name="Check Box 299">
              <controlPr defaultSize="0" autoFill="0" autoLine="0" autoPict="0">
                <anchor moveWithCells="1">
                  <from>
                    <xdr:col>0</xdr:col>
                    <xdr:colOff>247650</xdr:colOff>
                    <xdr:row>811</xdr:row>
                    <xdr:rowOff>19050</xdr:rowOff>
                  </from>
                  <to>
                    <xdr:col>4</xdr:col>
                    <xdr:colOff>266700</xdr:colOff>
                    <xdr:row>813</xdr:row>
                    <xdr:rowOff>50800</xdr:rowOff>
                  </to>
                </anchor>
              </controlPr>
            </control>
          </mc:Choice>
        </mc:AlternateContent>
        <mc:AlternateContent xmlns:mc="http://schemas.openxmlformats.org/markup-compatibility/2006">
          <mc:Choice Requires="x14">
            <control shapeId="54572" r:id="rId265" name="Check Box 300">
              <controlPr defaultSize="0" autoFill="0" autoLine="0" autoPict="0">
                <anchor moveWithCells="1">
                  <from>
                    <xdr:col>0</xdr:col>
                    <xdr:colOff>247650</xdr:colOff>
                    <xdr:row>812</xdr:row>
                    <xdr:rowOff>146050</xdr:rowOff>
                  </from>
                  <to>
                    <xdr:col>2</xdr:col>
                    <xdr:colOff>3695700</xdr:colOff>
                    <xdr:row>814</xdr:row>
                    <xdr:rowOff>57150</xdr:rowOff>
                  </to>
                </anchor>
              </controlPr>
            </control>
          </mc:Choice>
        </mc:AlternateContent>
        <mc:AlternateContent xmlns:mc="http://schemas.openxmlformats.org/markup-compatibility/2006">
          <mc:Choice Requires="x14">
            <control shapeId="54573" r:id="rId266" name="Check Box 301">
              <controlPr defaultSize="0" autoFill="0" autoLine="0" autoPict="0">
                <anchor moveWithCells="1">
                  <from>
                    <xdr:col>0</xdr:col>
                    <xdr:colOff>247650</xdr:colOff>
                    <xdr:row>811</xdr:row>
                    <xdr:rowOff>19050</xdr:rowOff>
                  </from>
                  <to>
                    <xdr:col>4</xdr:col>
                    <xdr:colOff>266700</xdr:colOff>
                    <xdr:row>813</xdr:row>
                    <xdr:rowOff>50800</xdr:rowOff>
                  </to>
                </anchor>
              </controlPr>
            </control>
          </mc:Choice>
        </mc:AlternateContent>
        <mc:AlternateContent xmlns:mc="http://schemas.openxmlformats.org/markup-compatibility/2006">
          <mc:Choice Requires="x14">
            <control shapeId="54574" r:id="rId267" name="Check Box 302">
              <controlPr defaultSize="0" autoFill="0" autoLine="0" autoPict="0">
                <anchor moveWithCells="1">
                  <from>
                    <xdr:col>0</xdr:col>
                    <xdr:colOff>247650</xdr:colOff>
                    <xdr:row>812</xdr:row>
                    <xdr:rowOff>146050</xdr:rowOff>
                  </from>
                  <to>
                    <xdr:col>2</xdr:col>
                    <xdr:colOff>3695700</xdr:colOff>
                    <xdr:row>814</xdr:row>
                    <xdr:rowOff>57150</xdr:rowOff>
                  </to>
                </anchor>
              </controlPr>
            </control>
          </mc:Choice>
        </mc:AlternateContent>
        <mc:AlternateContent xmlns:mc="http://schemas.openxmlformats.org/markup-compatibility/2006">
          <mc:Choice Requires="x14">
            <control shapeId="54575" r:id="rId268" name="Check Box 303">
              <controlPr defaultSize="0" autoFill="0" autoLine="0" autoPict="0">
                <anchor moveWithCells="1">
                  <from>
                    <xdr:col>0</xdr:col>
                    <xdr:colOff>247650</xdr:colOff>
                    <xdr:row>811</xdr:row>
                    <xdr:rowOff>19050</xdr:rowOff>
                  </from>
                  <to>
                    <xdr:col>4</xdr:col>
                    <xdr:colOff>266700</xdr:colOff>
                    <xdr:row>813</xdr:row>
                    <xdr:rowOff>50800</xdr:rowOff>
                  </to>
                </anchor>
              </controlPr>
            </control>
          </mc:Choice>
        </mc:AlternateContent>
        <mc:AlternateContent xmlns:mc="http://schemas.openxmlformats.org/markup-compatibility/2006">
          <mc:Choice Requires="x14">
            <control shapeId="54576" r:id="rId269" name="Check Box 304">
              <controlPr defaultSize="0" autoFill="0" autoLine="0" autoPict="0">
                <anchor moveWithCells="1">
                  <from>
                    <xdr:col>0</xdr:col>
                    <xdr:colOff>247650</xdr:colOff>
                    <xdr:row>812</xdr:row>
                    <xdr:rowOff>146050</xdr:rowOff>
                  </from>
                  <to>
                    <xdr:col>2</xdr:col>
                    <xdr:colOff>3695700</xdr:colOff>
                    <xdr:row>814</xdr:row>
                    <xdr:rowOff>57150</xdr:rowOff>
                  </to>
                </anchor>
              </controlPr>
            </control>
          </mc:Choice>
        </mc:AlternateContent>
        <mc:AlternateContent xmlns:mc="http://schemas.openxmlformats.org/markup-compatibility/2006">
          <mc:Choice Requires="x14">
            <control shapeId="54577" r:id="rId270" name="Check Box 305">
              <controlPr defaultSize="0" autoFill="0" autoLine="0" autoPict="0">
                <anchor moveWithCells="1">
                  <from>
                    <xdr:col>0</xdr:col>
                    <xdr:colOff>247650</xdr:colOff>
                    <xdr:row>811</xdr:row>
                    <xdr:rowOff>19050</xdr:rowOff>
                  </from>
                  <to>
                    <xdr:col>4</xdr:col>
                    <xdr:colOff>266700</xdr:colOff>
                    <xdr:row>813</xdr:row>
                    <xdr:rowOff>50800</xdr:rowOff>
                  </to>
                </anchor>
              </controlPr>
            </control>
          </mc:Choice>
        </mc:AlternateContent>
        <mc:AlternateContent xmlns:mc="http://schemas.openxmlformats.org/markup-compatibility/2006">
          <mc:Choice Requires="x14">
            <control shapeId="54578" r:id="rId271" name="Check Box 306">
              <controlPr defaultSize="0" autoFill="0" autoLine="0" autoPict="0">
                <anchor moveWithCells="1">
                  <from>
                    <xdr:col>0</xdr:col>
                    <xdr:colOff>247650</xdr:colOff>
                    <xdr:row>812</xdr:row>
                    <xdr:rowOff>146050</xdr:rowOff>
                  </from>
                  <to>
                    <xdr:col>2</xdr:col>
                    <xdr:colOff>3695700</xdr:colOff>
                    <xdr:row>814</xdr:row>
                    <xdr:rowOff>57150</xdr:rowOff>
                  </to>
                </anchor>
              </controlPr>
            </control>
          </mc:Choice>
        </mc:AlternateContent>
        <mc:AlternateContent xmlns:mc="http://schemas.openxmlformats.org/markup-compatibility/2006">
          <mc:Choice Requires="x14">
            <control shapeId="54579" r:id="rId272" name="Check Box 307">
              <controlPr defaultSize="0" autoFill="0" autoLine="0" autoPict="0">
                <anchor moveWithCells="1">
                  <from>
                    <xdr:col>0</xdr:col>
                    <xdr:colOff>247650</xdr:colOff>
                    <xdr:row>811</xdr:row>
                    <xdr:rowOff>19050</xdr:rowOff>
                  </from>
                  <to>
                    <xdr:col>4</xdr:col>
                    <xdr:colOff>266700</xdr:colOff>
                    <xdr:row>813</xdr:row>
                    <xdr:rowOff>50800</xdr:rowOff>
                  </to>
                </anchor>
              </controlPr>
            </control>
          </mc:Choice>
        </mc:AlternateContent>
        <mc:AlternateContent xmlns:mc="http://schemas.openxmlformats.org/markup-compatibility/2006">
          <mc:Choice Requires="x14">
            <control shapeId="54580" r:id="rId273" name="Check Box 308">
              <controlPr defaultSize="0" autoFill="0" autoLine="0" autoPict="0">
                <anchor moveWithCells="1">
                  <from>
                    <xdr:col>0</xdr:col>
                    <xdr:colOff>247650</xdr:colOff>
                    <xdr:row>812</xdr:row>
                    <xdr:rowOff>146050</xdr:rowOff>
                  </from>
                  <to>
                    <xdr:col>2</xdr:col>
                    <xdr:colOff>3695700</xdr:colOff>
                    <xdr:row>814</xdr:row>
                    <xdr:rowOff>57150</xdr:rowOff>
                  </to>
                </anchor>
              </controlPr>
            </control>
          </mc:Choice>
        </mc:AlternateContent>
        <mc:AlternateContent xmlns:mc="http://schemas.openxmlformats.org/markup-compatibility/2006">
          <mc:Choice Requires="x14">
            <control shapeId="54581" r:id="rId274" name="Check Box 309">
              <controlPr defaultSize="0" autoFill="0" autoLine="0" autoPict="0">
                <anchor moveWithCells="1">
                  <from>
                    <xdr:col>0</xdr:col>
                    <xdr:colOff>247650</xdr:colOff>
                    <xdr:row>866</xdr:row>
                    <xdr:rowOff>19050</xdr:rowOff>
                  </from>
                  <to>
                    <xdr:col>4</xdr:col>
                    <xdr:colOff>266700</xdr:colOff>
                    <xdr:row>868</xdr:row>
                    <xdr:rowOff>50800</xdr:rowOff>
                  </to>
                </anchor>
              </controlPr>
            </control>
          </mc:Choice>
        </mc:AlternateContent>
        <mc:AlternateContent xmlns:mc="http://schemas.openxmlformats.org/markup-compatibility/2006">
          <mc:Choice Requires="x14">
            <control shapeId="54582" r:id="rId275" name="Check Box 310">
              <controlPr defaultSize="0" autoFill="0" autoLine="0" autoPict="0">
                <anchor moveWithCells="1">
                  <from>
                    <xdr:col>0</xdr:col>
                    <xdr:colOff>247650</xdr:colOff>
                    <xdr:row>867</xdr:row>
                    <xdr:rowOff>146050</xdr:rowOff>
                  </from>
                  <to>
                    <xdr:col>2</xdr:col>
                    <xdr:colOff>3695700</xdr:colOff>
                    <xdr:row>869</xdr:row>
                    <xdr:rowOff>57150</xdr:rowOff>
                  </to>
                </anchor>
              </controlPr>
            </control>
          </mc:Choice>
        </mc:AlternateContent>
        <mc:AlternateContent xmlns:mc="http://schemas.openxmlformats.org/markup-compatibility/2006">
          <mc:Choice Requires="x14">
            <control shapeId="54583" r:id="rId276" name="Check Box 311">
              <controlPr defaultSize="0" autoFill="0" autoLine="0" autoPict="0">
                <anchor moveWithCells="1">
                  <from>
                    <xdr:col>0</xdr:col>
                    <xdr:colOff>247650</xdr:colOff>
                    <xdr:row>866</xdr:row>
                    <xdr:rowOff>19050</xdr:rowOff>
                  </from>
                  <to>
                    <xdr:col>4</xdr:col>
                    <xdr:colOff>266700</xdr:colOff>
                    <xdr:row>868</xdr:row>
                    <xdr:rowOff>50800</xdr:rowOff>
                  </to>
                </anchor>
              </controlPr>
            </control>
          </mc:Choice>
        </mc:AlternateContent>
        <mc:AlternateContent xmlns:mc="http://schemas.openxmlformats.org/markup-compatibility/2006">
          <mc:Choice Requires="x14">
            <control shapeId="54584" r:id="rId277" name="Check Box 312">
              <controlPr defaultSize="0" autoFill="0" autoLine="0" autoPict="0">
                <anchor moveWithCells="1">
                  <from>
                    <xdr:col>0</xdr:col>
                    <xdr:colOff>247650</xdr:colOff>
                    <xdr:row>867</xdr:row>
                    <xdr:rowOff>146050</xdr:rowOff>
                  </from>
                  <to>
                    <xdr:col>2</xdr:col>
                    <xdr:colOff>3695700</xdr:colOff>
                    <xdr:row>869</xdr:row>
                    <xdr:rowOff>57150</xdr:rowOff>
                  </to>
                </anchor>
              </controlPr>
            </control>
          </mc:Choice>
        </mc:AlternateContent>
        <mc:AlternateContent xmlns:mc="http://schemas.openxmlformats.org/markup-compatibility/2006">
          <mc:Choice Requires="x14">
            <control shapeId="54585" r:id="rId278" name="Check Box 313">
              <controlPr defaultSize="0" autoFill="0" autoLine="0" autoPict="0">
                <anchor moveWithCells="1">
                  <from>
                    <xdr:col>0</xdr:col>
                    <xdr:colOff>247650</xdr:colOff>
                    <xdr:row>866</xdr:row>
                    <xdr:rowOff>19050</xdr:rowOff>
                  </from>
                  <to>
                    <xdr:col>4</xdr:col>
                    <xdr:colOff>266700</xdr:colOff>
                    <xdr:row>868</xdr:row>
                    <xdr:rowOff>50800</xdr:rowOff>
                  </to>
                </anchor>
              </controlPr>
            </control>
          </mc:Choice>
        </mc:AlternateContent>
        <mc:AlternateContent xmlns:mc="http://schemas.openxmlformats.org/markup-compatibility/2006">
          <mc:Choice Requires="x14">
            <control shapeId="54586" r:id="rId279" name="Check Box 314">
              <controlPr defaultSize="0" autoFill="0" autoLine="0" autoPict="0">
                <anchor moveWithCells="1">
                  <from>
                    <xdr:col>0</xdr:col>
                    <xdr:colOff>247650</xdr:colOff>
                    <xdr:row>867</xdr:row>
                    <xdr:rowOff>146050</xdr:rowOff>
                  </from>
                  <to>
                    <xdr:col>2</xdr:col>
                    <xdr:colOff>3695700</xdr:colOff>
                    <xdr:row>869</xdr:row>
                    <xdr:rowOff>57150</xdr:rowOff>
                  </to>
                </anchor>
              </controlPr>
            </control>
          </mc:Choice>
        </mc:AlternateContent>
        <mc:AlternateContent xmlns:mc="http://schemas.openxmlformats.org/markup-compatibility/2006">
          <mc:Choice Requires="x14">
            <control shapeId="54587" r:id="rId280" name="Check Box 315">
              <controlPr defaultSize="0" autoFill="0" autoLine="0" autoPict="0">
                <anchor moveWithCells="1">
                  <from>
                    <xdr:col>0</xdr:col>
                    <xdr:colOff>247650</xdr:colOff>
                    <xdr:row>866</xdr:row>
                    <xdr:rowOff>19050</xdr:rowOff>
                  </from>
                  <to>
                    <xdr:col>4</xdr:col>
                    <xdr:colOff>266700</xdr:colOff>
                    <xdr:row>868</xdr:row>
                    <xdr:rowOff>50800</xdr:rowOff>
                  </to>
                </anchor>
              </controlPr>
            </control>
          </mc:Choice>
        </mc:AlternateContent>
        <mc:AlternateContent xmlns:mc="http://schemas.openxmlformats.org/markup-compatibility/2006">
          <mc:Choice Requires="x14">
            <control shapeId="54588" r:id="rId281" name="Check Box 316">
              <controlPr defaultSize="0" autoFill="0" autoLine="0" autoPict="0">
                <anchor moveWithCells="1">
                  <from>
                    <xdr:col>0</xdr:col>
                    <xdr:colOff>247650</xdr:colOff>
                    <xdr:row>867</xdr:row>
                    <xdr:rowOff>146050</xdr:rowOff>
                  </from>
                  <to>
                    <xdr:col>2</xdr:col>
                    <xdr:colOff>3695700</xdr:colOff>
                    <xdr:row>869</xdr:row>
                    <xdr:rowOff>57150</xdr:rowOff>
                  </to>
                </anchor>
              </controlPr>
            </control>
          </mc:Choice>
        </mc:AlternateContent>
        <mc:AlternateContent xmlns:mc="http://schemas.openxmlformats.org/markup-compatibility/2006">
          <mc:Choice Requires="x14">
            <control shapeId="54589" r:id="rId282" name="Check Box 317">
              <controlPr defaultSize="0" autoFill="0" autoLine="0" autoPict="0">
                <anchor moveWithCells="1">
                  <from>
                    <xdr:col>0</xdr:col>
                    <xdr:colOff>247650</xdr:colOff>
                    <xdr:row>866</xdr:row>
                    <xdr:rowOff>19050</xdr:rowOff>
                  </from>
                  <to>
                    <xdr:col>4</xdr:col>
                    <xdr:colOff>266700</xdr:colOff>
                    <xdr:row>868</xdr:row>
                    <xdr:rowOff>50800</xdr:rowOff>
                  </to>
                </anchor>
              </controlPr>
            </control>
          </mc:Choice>
        </mc:AlternateContent>
        <mc:AlternateContent xmlns:mc="http://schemas.openxmlformats.org/markup-compatibility/2006">
          <mc:Choice Requires="x14">
            <control shapeId="54590" r:id="rId283" name="Check Box 318">
              <controlPr defaultSize="0" autoFill="0" autoLine="0" autoPict="0">
                <anchor moveWithCells="1">
                  <from>
                    <xdr:col>0</xdr:col>
                    <xdr:colOff>247650</xdr:colOff>
                    <xdr:row>867</xdr:row>
                    <xdr:rowOff>146050</xdr:rowOff>
                  </from>
                  <to>
                    <xdr:col>2</xdr:col>
                    <xdr:colOff>3695700</xdr:colOff>
                    <xdr:row>869</xdr:row>
                    <xdr:rowOff>57150</xdr:rowOff>
                  </to>
                </anchor>
              </controlPr>
            </control>
          </mc:Choice>
        </mc:AlternateContent>
        <mc:AlternateContent xmlns:mc="http://schemas.openxmlformats.org/markup-compatibility/2006">
          <mc:Choice Requires="x14">
            <control shapeId="54591" r:id="rId284" name="Check Box 319">
              <controlPr defaultSize="0" autoFill="0" autoLine="0" autoPict="0">
                <anchor moveWithCells="1">
                  <from>
                    <xdr:col>0</xdr:col>
                    <xdr:colOff>247650</xdr:colOff>
                    <xdr:row>866</xdr:row>
                    <xdr:rowOff>19050</xdr:rowOff>
                  </from>
                  <to>
                    <xdr:col>4</xdr:col>
                    <xdr:colOff>266700</xdr:colOff>
                    <xdr:row>868</xdr:row>
                    <xdr:rowOff>50800</xdr:rowOff>
                  </to>
                </anchor>
              </controlPr>
            </control>
          </mc:Choice>
        </mc:AlternateContent>
        <mc:AlternateContent xmlns:mc="http://schemas.openxmlformats.org/markup-compatibility/2006">
          <mc:Choice Requires="x14">
            <control shapeId="54592" r:id="rId285" name="Check Box 320">
              <controlPr defaultSize="0" autoFill="0" autoLine="0" autoPict="0">
                <anchor moveWithCells="1">
                  <from>
                    <xdr:col>0</xdr:col>
                    <xdr:colOff>247650</xdr:colOff>
                    <xdr:row>867</xdr:row>
                    <xdr:rowOff>146050</xdr:rowOff>
                  </from>
                  <to>
                    <xdr:col>2</xdr:col>
                    <xdr:colOff>3695700</xdr:colOff>
                    <xdr:row>869</xdr:row>
                    <xdr:rowOff>57150</xdr:rowOff>
                  </to>
                </anchor>
              </controlPr>
            </control>
          </mc:Choice>
        </mc:AlternateContent>
        <mc:AlternateContent xmlns:mc="http://schemas.openxmlformats.org/markup-compatibility/2006">
          <mc:Choice Requires="x14">
            <control shapeId="54593" r:id="rId286" name="Check Box 321">
              <controlPr defaultSize="0" autoFill="0" autoLine="0" autoPict="0">
                <anchor moveWithCells="1">
                  <from>
                    <xdr:col>0</xdr:col>
                    <xdr:colOff>247650</xdr:colOff>
                    <xdr:row>866</xdr:row>
                    <xdr:rowOff>19050</xdr:rowOff>
                  </from>
                  <to>
                    <xdr:col>4</xdr:col>
                    <xdr:colOff>266700</xdr:colOff>
                    <xdr:row>868</xdr:row>
                    <xdr:rowOff>50800</xdr:rowOff>
                  </to>
                </anchor>
              </controlPr>
            </control>
          </mc:Choice>
        </mc:AlternateContent>
        <mc:AlternateContent xmlns:mc="http://schemas.openxmlformats.org/markup-compatibility/2006">
          <mc:Choice Requires="x14">
            <control shapeId="54594" r:id="rId287" name="Check Box 322">
              <controlPr defaultSize="0" autoFill="0" autoLine="0" autoPict="0">
                <anchor moveWithCells="1">
                  <from>
                    <xdr:col>0</xdr:col>
                    <xdr:colOff>247650</xdr:colOff>
                    <xdr:row>867</xdr:row>
                    <xdr:rowOff>146050</xdr:rowOff>
                  </from>
                  <to>
                    <xdr:col>2</xdr:col>
                    <xdr:colOff>3695700</xdr:colOff>
                    <xdr:row>869</xdr:row>
                    <xdr:rowOff>57150</xdr:rowOff>
                  </to>
                </anchor>
              </controlPr>
            </control>
          </mc:Choice>
        </mc:AlternateContent>
        <mc:AlternateContent xmlns:mc="http://schemas.openxmlformats.org/markup-compatibility/2006">
          <mc:Choice Requires="x14">
            <control shapeId="54595" r:id="rId288" name="Check Box 323">
              <controlPr defaultSize="0" autoFill="0" autoLine="0" autoPict="0">
                <anchor moveWithCells="1">
                  <from>
                    <xdr:col>0</xdr:col>
                    <xdr:colOff>247650</xdr:colOff>
                    <xdr:row>866</xdr:row>
                    <xdr:rowOff>19050</xdr:rowOff>
                  </from>
                  <to>
                    <xdr:col>4</xdr:col>
                    <xdr:colOff>266700</xdr:colOff>
                    <xdr:row>868</xdr:row>
                    <xdr:rowOff>50800</xdr:rowOff>
                  </to>
                </anchor>
              </controlPr>
            </control>
          </mc:Choice>
        </mc:AlternateContent>
        <mc:AlternateContent xmlns:mc="http://schemas.openxmlformats.org/markup-compatibility/2006">
          <mc:Choice Requires="x14">
            <control shapeId="54596" r:id="rId289" name="Check Box 324">
              <controlPr defaultSize="0" autoFill="0" autoLine="0" autoPict="0">
                <anchor moveWithCells="1">
                  <from>
                    <xdr:col>0</xdr:col>
                    <xdr:colOff>247650</xdr:colOff>
                    <xdr:row>867</xdr:row>
                    <xdr:rowOff>146050</xdr:rowOff>
                  </from>
                  <to>
                    <xdr:col>2</xdr:col>
                    <xdr:colOff>3695700</xdr:colOff>
                    <xdr:row>869</xdr:row>
                    <xdr:rowOff>57150</xdr:rowOff>
                  </to>
                </anchor>
              </controlPr>
            </control>
          </mc:Choice>
        </mc:AlternateContent>
        <mc:AlternateContent xmlns:mc="http://schemas.openxmlformats.org/markup-compatibility/2006">
          <mc:Choice Requires="x14">
            <control shapeId="54597" r:id="rId290" name="Check Box 325">
              <controlPr defaultSize="0" autoFill="0" autoLine="0" autoPict="0">
                <anchor moveWithCells="1">
                  <from>
                    <xdr:col>0</xdr:col>
                    <xdr:colOff>247650</xdr:colOff>
                    <xdr:row>866</xdr:row>
                    <xdr:rowOff>19050</xdr:rowOff>
                  </from>
                  <to>
                    <xdr:col>4</xdr:col>
                    <xdr:colOff>266700</xdr:colOff>
                    <xdr:row>868</xdr:row>
                    <xdr:rowOff>50800</xdr:rowOff>
                  </to>
                </anchor>
              </controlPr>
            </control>
          </mc:Choice>
        </mc:AlternateContent>
        <mc:AlternateContent xmlns:mc="http://schemas.openxmlformats.org/markup-compatibility/2006">
          <mc:Choice Requires="x14">
            <control shapeId="54598" r:id="rId291" name="Check Box 326">
              <controlPr defaultSize="0" autoFill="0" autoLine="0" autoPict="0">
                <anchor moveWithCells="1">
                  <from>
                    <xdr:col>0</xdr:col>
                    <xdr:colOff>247650</xdr:colOff>
                    <xdr:row>867</xdr:row>
                    <xdr:rowOff>146050</xdr:rowOff>
                  </from>
                  <to>
                    <xdr:col>2</xdr:col>
                    <xdr:colOff>3695700</xdr:colOff>
                    <xdr:row>869</xdr:row>
                    <xdr:rowOff>57150</xdr:rowOff>
                  </to>
                </anchor>
              </controlPr>
            </control>
          </mc:Choice>
        </mc:AlternateContent>
        <mc:AlternateContent xmlns:mc="http://schemas.openxmlformats.org/markup-compatibility/2006">
          <mc:Choice Requires="x14">
            <control shapeId="54599" r:id="rId292" name="Check Box 327">
              <controlPr defaultSize="0" autoFill="0" autoLine="0" autoPict="0">
                <anchor moveWithCells="1">
                  <from>
                    <xdr:col>0</xdr:col>
                    <xdr:colOff>247650</xdr:colOff>
                    <xdr:row>866</xdr:row>
                    <xdr:rowOff>19050</xdr:rowOff>
                  </from>
                  <to>
                    <xdr:col>4</xdr:col>
                    <xdr:colOff>266700</xdr:colOff>
                    <xdr:row>868</xdr:row>
                    <xdr:rowOff>50800</xdr:rowOff>
                  </to>
                </anchor>
              </controlPr>
            </control>
          </mc:Choice>
        </mc:AlternateContent>
        <mc:AlternateContent xmlns:mc="http://schemas.openxmlformats.org/markup-compatibility/2006">
          <mc:Choice Requires="x14">
            <control shapeId="54600" r:id="rId293" name="Check Box 328">
              <controlPr defaultSize="0" autoFill="0" autoLine="0" autoPict="0">
                <anchor moveWithCells="1">
                  <from>
                    <xdr:col>0</xdr:col>
                    <xdr:colOff>247650</xdr:colOff>
                    <xdr:row>867</xdr:row>
                    <xdr:rowOff>146050</xdr:rowOff>
                  </from>
                  <to>
                    <xdr:col>2</xdr:col>
                    <xdr:colOff>3695700</xdr:colOff>
                    <xdr:row>869</xdr:row>
                    <xdr:rowOff>57150</xdr:rowOff>
                  </to>
                </anchor>
              </controlPr>
            </control>
          </mc:Choice>
        </mc:AlternateContent>
        <mc:AlternateContent xmlns:mc="http://schemas.openxmlformats.org/markup-compatibility/2006">
          <mc:Choice Requires="x14">
            <control shapeId="54601" r:id="rId294" name="Check Box 329">
              <controlPr defaultSize="0" autoFill="0" autoLine="0" autoPict="0">
                <anchor moveWithCells="1">
                  <from>
                    <xdr:col>0</xdr:col>
                    <xdr:colOff>247650</xdr:colOff>
                    <xdr:row>866</xdr:row>
                    <xdr:rowOff>19050</xdr:rowOff>
                  </from>
                  <to>
                    <xdr:col>4</xdr:col>
                    <xdr:colOff>266700</xdr:colOff>
                    <xdr:row>868</xdr:row>
                    <xdr:rowOff>50800</xdr:rowOff>
                  </to>
                </anchor>
              </controlPr>
            </control>
          </mc:Choice>
        </mc:AlternateContent>
        <mc:AlternateContent xmlns:mc="http://schemas.openxmlformats.org/markup-compatibility/2006">
          <mc:Choice Requires="x14">
            <control shapeId="54602" r:id="rId295" name="Check Box 330">
              <controlPr defaultSize="0" autoFill="0" autoLine="0" autoPict="0">
                <anchor moveWithCells="1">
                  <from>
                    <xdr:col>0</xdr:col>
                    <xdr:colOff>247650</xdr:colOff>
                    <xdr:row>867</xdr:row>
                    <xdr:rowOff>146050</xdr:rowOff>
                  </from>
                  <to>
                    <xdr:col>2</xdr:col>
                    <xdr:colOff>3695700</xdr:colOff>
                    <xdr:row>869</xdr:row>
                    <xdr:rowOff>57150</xdr:rowOff>
                  </to>
                </anchor>
              </controlPr>
            </control>
          </mc:Choice>
        </mc:AlternateContent>
        <mc:AlternateContent xmlns:mc="http://schemas.openxmlformats.org/markup-compatibility/2006">
          <mc:Choice Requires="x14">
            <control shapeId="54603" r:id="rId296" name="Check Box 331">
              <controlPr defaultSize="0" autoFill="0" autoLine="0" autoPict="0">
                <anchor moveWithCells="1">
                  <from>
                    <xdr:col>0</xdr:col>
                    <xdr:colOff>247650</xdr:colOff>
                    <xdr:row>866</xdr:row>
                    <xdr:rowOff>19050</xdr:rowOff>
                  </from>
                  <to>
                    <xdr:col>4</xdr:col>
                    <xdr:colOff>266700</xdr:colOff>
                    <xdr:row>868</xdr:row>
                    <xdr:rowOff>50800</xdr:rowOff>
                  </to>
                </anchor>
              </controlPr>
            </control>
          </mc:Choice>
        </mc:AlternateContent>
        <mc:AlternateContent xmlns:mc="http://schemas.openxmlformats.org/markup-compatibility/2006">
          <mc:Choice Requires="x14">
            <control shapeId="54604" r:id="rId297" name="Check Box 332">
              <controlPr defaultSize="0" autoFill="0" autoLine="0" autoPict="0">
                <anchor moveWithCells="1">
                  <from>
                    <xdr:col>0</xdr:col>
                    <xdr:colOff>247650</xdr:colOff>
                    <xdr:row>867</xdr:row>
                    <xdr:rowOff>146050</xdr:rowOff>
                  </from>
                  <to>
                    <xdr:col>2</xdr:col>
                    <xdr:colOff>3695700</xdr:colOff>
                    <xdr:row>869</xdr:row>
                    <xdr:rowOff>57150</xdr:rowOff>
                  </to>
                </anchor>
              </controlPr>
            </control>
          </mc:Choice>
        </mc:AlternateContent>
        <mc:AlternateContent xmlns:mc="http://schemas.openxmlformats.org/markup-compatibility/2006">
          <mc:Choice Requires="x14">
            <control shapeId="54605" r:id="rId298" name="Check Box 333">
              <controlPr defaultSize="0" autoFill="0" autoLine="0" autoPict="0">
                <anchor moveWithCells="1">
                  <from>
                    <xdr:col>0</xdr:col>
                    <xdr:colOff>247650</xdr:colOff>
                    <xdr:row>866</xdr:row>
                    <xdr:rowOff>19050</xdr:rowOff>
                  </from>
                  <to>
                    <xdr:col>4</xdr:col>
                    <xdr:colOff>266700</xdr:colOff>
                    <xdr:row>868</xdr:row>
                    <xdr:rowOff>50800</xdr:rowOff>
                  </to>
                </anchor>
              </controlPr>
            </control>
          </mc:Choice>
        </mc:AlternateContent>
        <mc:AlternateContent xmlns:mc="http://schemas.openxmlformats.org/markup-compatibility/2006">
          <mc:Choice Requires="x14">
            <control shapeId="54606" r:id="rId299" name="Check Box 334">
              <controlPr defaultSize="0" autoFill="0" autoLine="0" autoPict="0">
                <anchor moveWithCells="1">
                  <from>
                    <xdr:col>0</xdr:col>
                    <xdr:colOff>247650</xdr:colOff>
                    <xdr:row>867</xdr:row>
                    <xdr:rowOff>146050</xdr:rowOff>
                  </from>
                  <to>
                    <xdr:col>2</xdr:col>
                    <xdr:colOff>3695700</xdr:colOff>
                    <xdr:row>869</xdr:row>
                    <xdr:rowOff>57150</xdr:rowOff>
                  </to>
                </anchor>
              </controlPr>
            </control>
          </mc:Choice>
        </mc:AlternateContent>
        <mc:AlternateContent xmlns:mc="http://schemas.openxmlformats.org/markup-compatibility/2006">
          <mc:Choice Requires="x14">
            <control shapeId="54607" r:id="rId300" name="Check Box 335">
              <controlPr defaultSize="0" autoFill="0" autoLine="0" autoPict="0">
                <anchor moveWithCells="1">
                  <from>
                    <xdr:col>0</xdr:col>
                    <xdr:colOff>247650</xdr:colOff>
                    <xdr:row>866</xdr:row>
                    <xdr:rowOff>19050</xdr:rowOff>
                  </from>
                  <to>
                    <xdr:col>4</xdr:col>
                    <xdr:colOff>266700</xdr:colOff>
                    <xdr:row>868</xdr:row>
                    <xdr:rowOff>50800</xdr:rowOff>
                  </to>
                </anchor>
              </controlPr>
            </control>
          </mc:Choice>
        </mc:AlternateContent>
        <mc:AlternateContent xmlns:mc="http://schemas.openxmlformats.org/markup-compatibility/2006">
          <mc:Choice Requires="x14">
            <control shapeId="54608" r:id="rId301" name="Check Box 336">
              <controlPr defaultSize="0" autoFill="0" autoLine="0" autoPict="0">
                <anchor moveWithCells="1">
                  <from>
                    <xdr:col>0</xdr:col>
                    <xdr:colOff>247650</xdr:colOff>
                    <xdr:row>867</xdr:row>
                    <xdr:rowOff>146050</xdr:rowOff>
                  </from>
                  <to>
                    <xdr:col>2</xdr:col>
                    <xdr:colOff>3695700</xdr:colOff>
                    <xdr:row>869</xdr:row>
                    <xdr:rowOff>57150</xdr:rowOff>
                  </to>
                </anchor>
              </controlPr>
            </control>
          </mc:Choice>
        </mc:AlternateContent>
        <mc:AlternateContent xmlns:mc="http://schemas.openxmlformats.org/markup-compatibility/2006">
          <mc:Choice Requires="x14">
            <control shapeId="54609" r:id="rId302" name="Check Box 337">
              <controlPr defaultSize="0" autoFill="0" autoLine="0" autoPict="0">
                <anchor moveWithCells="1">
                  <from>
                    <xdr:col>0</xdr:col>
                    <xdr:colOff>247650</xdr:colOff>
                    <xdr:row>866</xdr:row>
                    <xdr:rowOff>19050</xdr:rowOff>
                  </from>
                  <to>
                    <xdr:col>4</xdr:col>
                    <xdr:colOff>266700</xdr:colOff>
                    <xdr:row>868</xdr:row>
                    <xdr:rowOff>50800</xdr:rowOff>
                  </to>
                </anchor>
              </controlPr>
            </control>
          </mc:Choice>
        </mc:AlternateContent>
        <mc:AlternateContent xmlns:mc="http://schemas.openxmlformats.org/markup-compatibility/2006">
          <mc:Choice Requires="x14">
            <control shapeId="54610" r:id="rId303" name="Check Box 338">
              <controlPr defaultSize="0" autoFill="0" autoLine="0" autoPict="0">
                <anchor moveWithCells="1">
                  <from>
                    <xdr:col>0</xdr:col>
                    <xdr:colOff>247650</xdr:colOff>
                    <xdr:row>867</xdr:row>
                    <xdr:rowOff>146050</xdr:rowOff>
                  </from>
                  <to>
                    <xdr:col>2</xdr:col>
                    <xdr:colOff>3695700</xdr:colOff>
                    <xdr:row>869</xdr:row>
                    <xdr:rowOff>57150</xdr:rowOff>
                  </to>
                </anchor>
              </controlPr>
            </control>
          </mc:Choice>
        </mc:AlternateContent>
        <mc:AlternateContent xmlns:mc="http://schemas.openxmlformats.org/markup-compatibility/2006">
          <mc:Choice Requires="x14">
            <control shapeId="54611" r:id="rId304" name="Check Box 339">
              <controlPr defaultSize="0" autoFill="0" autoLine="0" autoPict="0">
                <anchor moveWithCells="1">
                  <from>
                    <xdr:col>0</xdr:col>
                    <xdr:colOff>247650</xdr:colOff>
                    <xdr:row>921</xdr:row>
                    <xdr:rowOff>19050</xdr:rowOff>
                  </from>
                  <to>
                    <xdr:col>4</xdr:col>
                    <xdr:colOff>266700</xdr:colOff>
                    <xdr:row>923</xdr:row>
                    <xdr:rowOff>50800</xdr:rowOff>
                  </to>
                </anchor>
              </controlPr>
            </control>
          </mc:Choice>
        </mc:AlternateContent>
        <mc:AlternateContent xmlns:mc="http://schemas.openxmlformats.org/markup-compatibility/2006">
          <mc:Choice Requires="x14">
            <control shapeId="54612" r:id="rId305" name="Check Box 340">
              <controlPr defaultSize="0" autoFill="0" autoLine="0" autoPict="0">
                <anchor moveWithCells="1">
                  <from>
                    <xdr:col>0</xdr:col>
                    <xdr:colOff>247650</xdr:colOff>
                    <xdr:row>922</xdr:row>
                    <xdr:rowOff>146050</xdr:rowOff>
                  </from>
                  <to>
                    <xdr:col>2</xdr:col>
                    <xdr:colOff>3695700</xdr:colOff>
                    <xdr:row>924</xdr:row>
                    <xdr:rowOff>57150</xdr:rowOff>
                  </to>
                </anchor>
              </controlPr>
            </control>
          </mc:Choice>
        </mc:AlternateContent>
        <mc:AlternateContent xmlns:mc="http://schemas.openxmlformats.org/markup-compatibility/2006">
          <mc:Choice Requires="x14">
            <control shapeId="54613" r:id="rId306" name="Check Box 341">
              <controlPr defaultSize="0" autoFill="0" autoLine="0" autoPict="0">
                <anchor moveWithCells="1">
                  <from>
                    <xdr:col>0</xdr:col>
                    <xdr:colOff>247650</xdr:colOff>
                    <xdr:row>921</xdr:row>
                    <xdr:rowOff>19050</xdr:rowOff>
                  </from>
                  <to>
                    <xdr:col>4</xdr:col>
                    <xdr:colOff>266700</xdr:colOff>
                    <xdr:row>923</xdr:row>
                    <xdr:rowOff>50800</xdr:rowOff>
                  </to>
                </anchor>
              </controlPr>
            </control>
          </mc:Choice>
        </mc:AlternateContent>
        <mc:AlternateContent xmlns:mc="http://schemas.openxmlformats.org/markup-compatibility/2006">
          <mc:Choice Requires="x14">
            <control shapeId="54614" r:id="rId307" name="Check Box 342">
              <controlPr defaultSize="0" autoFill="0" autoLine="0" autoPict="0">
                <anchor moveWithCells="1">
                  <from>
                    <xdr:col>0</xdr:col>
                    <xdr:colOff>247650</xdr:colOff>
                    <xdr:row>922</xdr:row>
                    <xdr:rowOff>146050</xdr:rowOff>
                  </from>
                  <to>
                    <xdr:col>2</xdr:col>
                    <xdr:colOff>3695700</xdr:colOff>
                    <xdr:row>924</xdr:row>
                    <xdr:rowOff>57150</xdr:rowOff>
                  </to>
                </anchor>
              </controlPr>
            </control>
          </mc:Choice>
        </mc:AlternateContent>
        <mc:AlternateContent xmlns:mc="http://schemas.openxmlformats.org/markup-compatibility/2006">
          <mc:Choice Requires="x14">
            <control shapeId="54615" r:id="rId308" name="Check Box 343">
              <controlPr defaultSize="0" autoFill="0" autoLine="0" autoPict="0">
                <anchor moveWithCells="1">
                  <from>
                    <xdr:col>0</xdr:col>
                    <xdr:colOff>247650</xdr:colOff>
                    <xdr:row>921</xdr:row>
                    <xdr:rowOff>19050</xdr:rowOff>
                  </from>
                  <to>
                    <xdr:col>4</xdr:col>
                    <xdr:colOff>266700</xdr:colOff>
                    <xdr:row>923</xdr:row>
                    <xdr:rowOff>50800</xdr:rowOff>
                  </to>
                </anchor>
              </controlPr>
            </control>
          </mc:Choice>
        </mc:AlternateContent>
        <mc:AlternateContent xmlns:mc="http://schemas.openxmlformats.org/markup-compatibility/2006">
          <mc:Choice Requires="x14">
            <control shapeId="54616" r:id="rId309" name="Check Box 344">
              <controlPr defaultSize="0" autoFill="0" autoLine="0" autoPict="0">
                <anchor moveWithCells="1">
                  <from>
                    <xdr:col>0</xdr:col>
                    <xdr:colOff>247650</xdr:colOff>
                    <xdr:row>922</xdr:row>
                    <xdr:rowOff>146050</xdr:rowOff>
                  </from>
                  <to>
                    <xdr:col>2</xdr:col>
                    <xdr:colOff>3695700</xdr:colOff>
                    <xdr:row>924</xdr:row>
                    <xdr:rowOff>57150</xdr:rowOff>
                  </to>
                </anchor>
              </controlPr>
            </control>
          </mc:Choice>
        </mc:AlternateContent>
        <mc:AlternateContent xmlns:mc="http://schemas.openxmlformats.org/markup-compatibility/2006">
          <mc:Choice Requires="x14">
            <control shapeId="54617" r:id="rId310" name="Check Box 345">
              <controlPr defaultSize="0" autoFill="0" autoLine="0" autoPict="0">
                <anchor moveWithCells="1">
                  <from>
                    <xdr:col>0</xdr:col>
                    <xdr:colOff>247650</xdr:colOff>
                    <xdr:row>921</xdr:row>
                    <xdr:rowOff>19050</xdr:rowOff>
                  </from>
                  <to>
                    <xdr:col>4</xdr:col>
                    <xdr:colOff>266700</xdr:colOff>
                    <xdr:row>923</xdr:row>
                    <xdr:rowOff>50800</xdr:rowOff>
                  </to>
                </anchor>
              </controlPr>
            </control>
          </mc:Choice>
        </mc:AlternateContent>
        <mc:AlternateContent xmlns:mc="http://schemas.openxmlformats.org/markup-compatibility/2006">
          <mc:Choice Requires="x14">
            <control shapeId="54618" r:id="rId311" name="Check Box 346">
              <controlPr defaultSize="0" autoFill="0" autoLine="0" autoPict="0">
                <anchor moveWithCells="1">
                  <from>
                    <xdr:col>0</xdr:col>
                    <xdr:colOff>247650</xdr:colOff>
                    <xdr:row>922</xdr:row>
                    <xdr:rowOff>146050</xdr:rowOff>
                  </from>
                  <to>
                    <xdr:col>2</xdr:col>
                    <xdr:colOff>3695700</xdr:colOff>
                    <xdr:row>924</xdr:row>
                    <xdr:rowOff>57150</xdr:rowOff>
                  </to>
                </anchor>
              </controlPr>
            </control>
          </mc:Choice>
        </mc:AlternateContent>
        <mc:AlternateContent xmlns:mc="http://schemas.openxmlformats.org/markup-compatibility/2006">
          <mc:Choice Requires="x14">
            <control shapeId="54619" r:id="rId312" name="Check Box 347">
              <controlPr defaultSize="0" autoFill="0" autoLine="0" autoPict="0">
                <anchor moveWithCells="1">
                  <from>
                    <xdr:col>0</xdr:col>
                    <xdr:colOff>247650</xdr:colOff>
                    <xdr:row>921</xdr:row>
                    <xdr:rowOff>19050</xdr:rowOff>
                  </from>
                  <to>
                    <xdr:col>4</xdr:col>
                    <xdr:colOff>266700</xdr:colOff>
                    <xdr:row>923</xdr:row>
                    <xdr:rowOff>50800</xdr:rowOff>
                  </to>
                </anchor>
              </controlPr>
            </control>
          </mc:Choice>
        </mc:AlternateContent>
        <mc:AlternateContent xmlns:mc="http://schemas.openxmlformats.org/markup-compatibility/2006">
          <mc:Choice Requires="x14">
            <control shapeId="54620" r:id="rId313" name="Check Box 348">
              <controlPr defaultSize="0" autoFill="0" autoLine="0" autoPict="0">
                <anchor moveWithCells="1">
                  <from>
                    <xdr:col>0</xdr:col>
                    <xdr:colOff>247650</xdr:colOff>
                    <xdr:row>922</xdr:row>
                    <xdr:rowOff>146050</xdr:rowOff>
                  </from>
                  <to>
                    <xdr:col>2</xdr:col>
                    <xdr:colOff>3695700</xdr:colOff>
                    <xdr:row>924</xdr:row>
                    <xdr:rowOff>57150</xdr:rowOff>
                  </to>
                </anchor>
              </controlPr>
            </control>
          </mc:Choice>
        </mc:AlternateContent>
        <mc:AlternateContent xmlns:mc="http://schemas.openxmlformats.org/markup-compatibility/2006">
          <mc:Choice Requires="x14">
            <control shapeId="54621" r:id="rId314" name="Check Box 349">
              <controlPr defaultSize="0" autoFill="0" autoLine="0" autoPict="0">
                <anchor moveWithCells="1">
                  <from>
                    <xdr:col>0</xdr:col>
                    <xdr:colOff>247650</xdr:colOff>
                    <xdr:row>921</xdr:row>
                    <xdr:rowOff>19050</xdr:rowOff>
                  </from>
                  <to>
                    <xdr:col>4</xdr:col>
                    <xdr:colOff>266700</xdr:colOff>
                    <xdr:row>923</xdr:row>
                    <xdr:rowOff>50800</xdr:rowOff>
                  </to>
                </anchor>
              </controlPr>
            </control>
          </mc:Choice>
        </mc:AlternateContent>
        <mc:AlternateContent xmlns:mc="http://schemas.openxmlformats.org/markup-compatibility/2006">
          <mc:Choice Requires="x14">
            <control shapeId="54622" r:id="rId315" name="Check Box 350">
              <controlPr defaultSize="0" autoFill="0" autoLine="0" autoPict="0">
                <anchor moveWithCells="1">
                  <from>
                    <xdr:col>0</xdr:col>
                    <xdr:colOff>247650</xdr:colOff>
                    <xdr:row>922</xdr:row>
                    <xdr:rowOff>146050</xdr:rowOff>
                  </from>
                  <to>
                    <xdr:col>2</xdr:col>
                    <xdr:colOff>3695700</xdr:colOff>
                    <xdr:row>924</xdr:row>
                    <xdr:rowOff>57150</xdr:rowOff>
                  </to>
                </anchor>
              </controlPr>
            </control>
          </mc:Choice>
        </mc:AlternateContent>
        <mc:AlternateContent xmlns:mc="http://schemas.openxmlformats.org/markup-compatibility/2006">
          <mc:Choice Requires="x14">
            <control shapeId="54623" r:id="rId316" name="Check Box 351">
              <controlPr defaultSize="0" autoFill="0" autoLine="0" autoPict="0">
                <anchor moveWithCells="1">
                  <from>
                    <xdr:col>0</xdr:col>
                    <xdr:colOff>247650</xdr:colOff>
                    <xdr:row>921</xdr:row>
                    <xdr:rowOff>19050</xdr:rowOff>
                  </from>
                  <to>
                    <xdr:col>4</xdr:col>
                    <xdr:colOff>266700</xdr:colOff>
                    <xdr:row>923</xdr:row>
                    <xdr:rowOff>50800</xdr:rowOff>
                  </to>
                </anchor>
              </controlPr>
            </control>
          </mc:Choice>
        </mc:AlternateContent>
        <mc:AlternateContent xmlns:mc="http://schemas.openxmlformats.org/markup-compatibility/2006">
          <mc:Choice Requires="x14">
            <control shapeId="54624" r:id="rId317" name="Check Box 352">
              <controlPr defaultSize="0" autoFill="0" autoLine="0" autoPict="0">
                <anchor moveWithCells="1">
                  <from>
                    <xdr:col>0</xdr:col>
                    <xdr:colOff>247650</xdr:colOff>
                    <xdr:row>922</xdr:row>
                    <xdr:rowOff>146050</xdr:rowOff>
                  </from>
                  <to>
                    <xdr:col>2</xdr:col>
                    <xdr:colOff>3695700</xdr:colOff>
                    <xdr:row>924</xdr:row>
                    <xdr:rowOff>57150</xdr:rowOff>
                  </to>
                </anchor>
              </controlPr>
            </control>
          </mc:Choice>
        </mc:AlternateContent>
        <mc:AlternateContent xmlns:mc="http://schemas.openxmlformats.org/markup-compatibility/2006">
          <mc:Choice Requires="x14">
            <control shapeId="54625" r:id="rId318" name="Check Box 353">
              <controlPr defaultSize="0" autoFill="0" autoLine="0" autoPict="0">
                <anchor moveWithCells="1">
                  <from>
                    <xdr:col>0</xdr:col>
                    <xdr:colOff>247650</xdr:colOff>
                    <xdr:row>921</xdr:row>
                    <xdr:rowOff>19050</xdr:rowOff>
                  </from>
                  <to>
                    <xdr:col>4</xdr:col>
                    <xdr:colOff>266700</xdr:colOff>
                    <xdr:row>923</xdr:row>
                    <xdr:rowOff>50800</xdr:rowOff>
                  </to>
                </anchor>
              </controlPr>
            </control>
          </mc:Choice>
        </mc:AlternateContent>
        <mc:AlternateContent xmlns:mc="http://schemas.openxmlformats.org/markup-compatibility/2006">
          <mc:Choice Requires="x14">
            <control shapeId="54626" r:id="rId319" name="Check Box 354">
              <controlPr defaultSize="0" autoFill="0" autoLine="0" autoPict="0">
                <anchor moveWithCells="1">
                  <from>
                    <xdr:col>0</xdr:col>
                    <xdr:colOff>247650</xdr:colOff>
                    <xdr:row>922</xdr:row>
                    <xdr:rowOff>146050</xdr:rowOff>
                  </from>
                  <to>
                    <xdr:col>2</xdr:col>
                    <xdr:colOff>3695700</xdr:colOff>
                    <xdr:row>924</xdr:row>
                    <xdr:rowOff>57150</xdr:rowOff>
                  </to>
                </anchor>
              </controlPr>
            </control>
          </mc:Choice>
        </mc:AlternateContent>
        <mc:AlternateContent xmlns:mc="http://schemas.openxmlformats.org/markup-compatibility/2006">
          <mc:Choice Requires="x14">
            <control shapeId="54627" r:id="rId320" name="Check Box 355">
              <controlPr defaultSize="0" autoFill="0" autoLine="0" autoPict="0">
                <anchor moveWithCells="1">
                  <from>
                    <xdr:col>0</xdr:col>
                    <xdr:colOff>247650</xdr:colOff>
                    <xdr:row>921</xdr:row>
                    <xdr:rowOff>19050</xdr:rowOff>
                  </from>
                  <to>
                    <xdr:col>4</xdr:col>
                    <xdr:colOff>266700</xdr:colOff>
                    <xdr:row>923</xdr:row>
                    <xdr:rowOff>50800</xdr:rowOff>
                  </to>
                </anchor>
              </controlPr>
            </control>
          </mc:Choice>
        </mc:AlternateContent>
        <mc:AlternateContent xmlns:mc="http://schemas.openxmlformats.org/markup-compatibility/2006">
          <mc:Choice Requires="x14">
            <control shapeId="54628" r:id="rId321" name="Check Box 356">
              <controlPr defaultSize="0" autoFill="0" autoLine="0" autoPict="0">
                <anchor moveWithCells="1">
                  <from>
                    <xdr:col>0</xdr:col>
                    <xdr:colOff>247650</xdr:colOff>
                    <xdr:row>922</xdr:row>
                    <xdr:rowOff>146050</xdr:rowOff>
                  </from>
                  <to>
                    <xdr:col>2</xdr:col>
                    <xdr:colOff>3695700</xdr:colOff>
                    <xdr:row>924</xdr:row>
                    <xdr:rowOff>57150</xdr:rowOff>
                  </to>
                </anchor>
              </controlPr>
            </control>
          </mc:Choice>
        </mc:AlternateContent>
        <mc:AlternateContent xmlns:mc="http://schemas.openxmlformats.org/markup-compatibility/2006">
          <mc:Choice Requires="x14">
            <control shapeId="54629" r:id="rId322" name="Check Box 357">
              <controlPr defaultSize="0" autoFill="0" autoLine="0" autoPict="0">
                <anchor moveWithCells="1">
                  <from>
                    <xdr:col>0</xdr:col>
                    <xdr:colOff>247650</xdr:colOff>
                    <xdr:row>921</xdr:row>
                    <xdr:rowOff>19050</xdr:rowOff>
                  </from>
                  <to>
                    <xdr:col>4</xdr:col>
                    <xdr:colOff>266700</xdr:colOff>
                    <xdr:row>923</xdr:row>
                    <xdr:rowOff>50800</xdr:rowOff>
                  </to>
                </anchor>
              </controlPr>
            </control>
          </mc:Choice>
        </mc:AlternateContent>
        <mc:AlternateContent xmlns:mc="http://schemas.openxmlformats.org/markup-compatibility/2006">
          <mc:Choice Requires="x14">
            <control shapeId="54630" r:id="rId323" name="Check Box 358">
              <controlPr defaultSize="0" autoFill="0" autoLine="0" autoPict="0">
                <anchor moveWithCells="1">
                  <from>
                    <xdr:col>0</xdr:col>
                    <xdr:colOff>247650</xdr:colOff>
                    <xdr:row>922</xdr:row>
                    <xdr:rowOff>146050</xdr:rowOff>
                  </from>
                  <to>
                    <xdr:col>2</xdr:col>
                    <xdr:colOff>3695700</xdr:colOff>
                    <xdr:row>924</xdr:row>
                    <xdr:rowOff>57150</xdr:rowOff>
                  </to>
                </anchor>
              </controlPr>
            </control>
          </mc:Choice>
        </mc:AlternateContent>
        <mc:AlternateContent xmlns:mc="http://schemas.openxmlformats.org/markup-compatibility/2006">
          <mc:Choice Requires="x14">
            <control shapeId="54631" r:id="rId324" name="Check Box 359">
              <controlPr defaultSize="0" autoFill="0" autoLine="0" autoPict="0">
                <anchor moveWithCells="1">
                  <from>
                    <xdr:col>0</xdr:col>
                    <xdr:colOff>247650</xdr:colOff>
                    <xdr:row>921</xdr:row>
                    <xdr:rowOff>19050</xdr:rowOff>
                  </from>
                  <to>
                    <xdr:col>4</xdr:col>
                    <xdr:colOff>266700</xdr:colOff>
                    <xdr:row>923</xdr:row>
                    <xdr:rowOff>50800</xdr:rowOff>
                  </to>
                </anchor>
              </controlPr>
            </control>
          </mc:Choice>
        </mc:AlternateContent>
        <mc:AlternateContent xmlns:mc="http://schemas.openxmlformats.org/markup-compatibility/2006">
          <mc:Choice Requires="x14">
            <control shapeId="54632" r:id="rId325" name="Check Box 360">
              <controlPr defaultSize="0" autoFill="0" autoLine="0" autoPict="0">
                <anchor moveWithCells="1">
                  <from>
                    <xdr:col>0</xdr:col>
                    <xdr:colOff>247650</xdr:colOff>
                    <xdr:row>922</xdr:row>
                    <xdr:rowOff>146050</xdr:rowOff>
                  </from>
                  <to>
                    <xdr:col>2</xdr:col>
                    <xdr:colOff>3695700</xdr:colOff>
                    <xdr:row>924</xdr:row>
                    <xdr:rowOff>57150</xdr:rowOff>
                  </to>
                </anchor>
              </controlPr>
            </control>
          </mc:Choice>
        </mc:AlternateContent>
        <mc:AlternateContent xmlns:mc="http://schemas.openxmlformats.org/markup-compatibility/2006">
          <mc:Choice Requires="x14">
            <control shapeId="54633" r:id="rId326" name="Check Box 361">
              <controlPr defaultSize="0" autoFill="0" autoLine="0" autoPict="0">
                <anchor moveWithCells="1">
                  <from>
                    <xdr:col>0</xdr:col>
                    <xdr:colOff>247650</xdr:colOff>
                    <xdr:row>921</xdr:row>
                    <xdr:rowOff>19050</xdr:rowOff>
                  </from>
                  <to>
                    <xdr:col>4</xdr:col>
                    <xdr:colOff>266700</xdr:colOff>
                    <xdr:row>923</xdr:row>
                    <xdr:rowOff>50800</xdr:rowOff>
                  </to>
                </anchor>
              </controlPr>
            </control>
          </mc:Choice>
        </mc:AlternateContent>
        <mc:AlternateContent xmlns:mc="http://schemas.openxmlformats.org/markup-compatibility/2006">
          <mc:Choice Requires="x14">
            <control shapeId="54634" r:id="rId327" name="Check Box 362">
              <controlPr defaultSize="0" autoFill="0" autoLine="0" autoPict="0">
                <anchor moveWithCells="1">
                  <from>
                    <xdr:col>0</xdr:col>
                    <xdr:colOff>247650</xdr:colOff>
                    <xdr:row>922</xdr:row>
                    <xdr:rowOff>146050</xdr:rowOff>
                  </from>
                  <to>
                    <xdr:col>2</xdr:col>
                    <xdr:colOff>3695700</xdr:colOff>
                    <xdr:row>924</xdr:row>
                    <xdr:rowOff>57150</xdr:rowOff>
                  </to>
                </anchor>
              </controlPr>
            </control>
          </mc:Choice>
        </mc:AlternateContent>
        <mc:AlternateContent xmlns:mc="http://schemas.openxmlformats.org/markup-compatibility/2006">
          <mc:Choice Requires="x14">
            <control shapeId="54635" r:id="rId328" name="Check Box 363">
              <controlPr defaultSize="0" autoFill="0" autoLine="0" autoPict="0">
                <anchor moveWithCells="1">
                  <from>
                    <xdr:col>0</xdr:col>
                    <xdr:colOff>247650</xdr:colOff>
                    <xdr:row>921</xdr:row>
                    <xdr:rowOff>19050</xdr:rowOff>
                  </from>
                  <to>
                    <xdr:col>4</xdr:col>
                    <xdr:colOff>266700</xdr:colOff>
                    <xdr:row>923</xdr:row>
                    <xdr:rowOff>50800</xdr:rowOff>
                  </to>
                </anchor>
              </controlPr>
            </control>
          </mc:Choice>
        </mc:AlternateContent>
        <mc:AlternateContent xmlns:mc="http://schemas.openxmlformats.org/markup-compatibility/2006">
          <mc:Choice Requires="x14">
            <control shapeId="54636" r:id="rId329" name="Check Box 364">
              <controlPr defaultSize="0" autoFill="0" autoLine="0" autoPict="0">
                <anchor moveWithCells="1">
                  <from>
                    <xdr:col>0</xdr:col>
                    <xdr:colOff>247650</xdr:colOff>
                    <xdr:row>922</xdr:row>
                    <xdr:rowOff>146050</xdr:rowOff>
                  </from>
                  <to>
                    <xdr:col>2</xdr:col>
                    <xdr:colOff>3695700</xdr:colOff>
                    <xdr:row>924</xdr:row>
                    <xdr:rowOff>57150</xdr:rowOff>
                  </to>
                </anchor>
              </controlPr>
            </control>
          </mc:Choice>
        </mc:AlternateContent>
        <mc:AlternateContent xmlns:mc="http://schemas.openxmlformats.org/markup-compatibility/2006">
          <mc:Choice Requires="x14">
            <control shapeId="54637" r:id="rId330" name="Check Box 365">
              <controlPr defaultSize="0" autoFill="0" autoLine="0" autoPict="0">
                <anchor moveWithCells="1">
                  <from>
                    <xdr:col>0</xdr:col>
                    <xdr:colOff>247650</xdr:colOff>
                    <xdr:row>921</xdr:row>
                    <xdr:rowOff>19050</xdr:rowOff>
                  </from>
                  <to>
                    <xdr:col>4</xdr:col>
                    <xdr:colOff>266700</xdr:colOff>
                    <xdr:row>923</xdr:row>
                    <xdr:rowOff>50800</xdr:rowOff>
                  </to>
                </anchor>
              </controlPr>
            </control>
          </mc:Choice>
        </mc:AlternateContent>
        <mc:AlternateContent xmlns:mc="http://schemas.openxmlformats.org/markup-compatibility/2006">
          <mc:Choice Requires="x14">
            <control shapeId="54638" r:id="rId331" name="Check Box 366">
              <controlPr defaultSize="0" autoFill="0" autoLine="0" autoPict="0">
                <anchor moveWithCells="1">
                  <from>
                    <xdr:col>0</xdr:col>
                    <xdr:colOff>247650</xdr:colOff>
                    <xdr:row>922</xdr:row>
                    <xdr:rowOff>146050</xdr:rowOff>
                  </from>
                  <to>
                    <xdr:col>2</xdr:col>
                    <xdr:colOff>3695700</xdr:colOff>
                    <xdr:row>924</xdr:row>
                    <xdr:rowOff>57150</xdr:rowOff>
                  </to>
                </anchor>
              </controlPr>
            </control>
          </mc:Choice>
        </mc:AlternateContent>
        <mc:AlternateContent xmlns:mc="http://schemas.openxmlformats.org/markup-compatibility/2006">
          <mc:Choice Requires="x14">
            <control shapeId="54639" r:id="rId332" name="Check Box 367">
              <controlPr defaultSize="0" autoFill="0" autoLine="0" autoPict="0">
                <anchor moveWithCells="1">
                  <from>
                    <xdr:col>0</xdr:col>
                    <xdr:colOff>247650</xdr:colOff>
                    <xdr:row>921</xdr:row>
                    <xdr:rowOff>19050</xdr:rowOff>
                  </from>
                  <to>
                    <xdr:col>4</xdr:col>
                    <xdr:colOff>266700</xdr:colOff>
                    <xdr:row>923</xdr:row>
                    <xdr:rowOff>50800</xdr:rowOff>
                  </to>
                </anchor>
              </controlPr>
            </control>
          </mc:Choice>
        </mc:AlternateContent>
        <mc:AlternateContent xmlns:mc="http://schemas.openxmlformats.org/markup-compatibility/2006">
          <mc:Choice Requires="x14">
            <control shapeId="54640" r:id="rId333" name="Check Box 368">
              <controlPr defaultSize="0" autoFill="0" autoLine="0" autoPict="0">
                <anchor moveWithCells="1">
                  <from>
                    <xdr:col>0</xdr:col>
                    <xdr:colOff>247650</xdr:colOff>
                    <xdr:row>922</xdr:row>
                    <xdr:rowOff>146050</xdr:rowOff>
                  </from>
                  <to>
                    <xdr:col>2</xdr:col>
                    <xdr:colOff>3695700</xdr:colOff>
                    <xdr:row>924</xdr:row>
                    <xdr:rowOff>57150</xdr:rowOff>
                  </to>
                </anchor>
              </controlPr>
            </control>
          </mc:Choice>
        </mc:AlternateContent>
        <mc:AlternateContent xmlns:mc="http://schemas.openxmlformats.org/markup-compatibility/2006">
          <mc:Choice Requires="x14">
            <control shapeId="54641" r:id="rId334" name="Check Box 369">
              <controlPr defaultSize="0" autoFill="0" autoLine="0" autoPict="0">
                <anchor moveWithCells="1">
                  <from>
                    <xdr:col>0</xdr:col>
                    <xdr:colOff>247650</xdr:colOff>
                    <xdr:row>921</xdr:row>
                    <xdr:rowOff>19050</xdr:rowOff>
                  </from>
                  <to>
                    <xdr:col>4</xdr:col>
                    <xdr:colOff>266700</xdr:colOff>
                    <xdr:row>923</xdr:row>
                    <xdr:rowOff>50800</xdr:rowOff>
                  </to>
                </anchor>
              </controlPr>
            </control>
          </mc:Choice>
        </mc:AlternateContent>
        <mc:AlternateContent xmlns:mc="http://schemas.openxmlformats.org/markup-compatibility/2006">
          <mc:Choice Requires="x14">
            <control shapeId="54642" r:id="rId335" name="Check Box 370">
              <controlPr defaultSize="0" autoFill="0" autoLine="0" autoPict="0">
                <anchor moveWithCells="1">
                  <from>
                    <xdr:col>0</xdr:col>
                    <xdr:colOff>247650</xdr:colOff>
                    <xdr:row>922</xdr:row>
                    <xdr:rowOff>146050</xdr:rowOff>
                  </from>
                  <to>
                    <xdr:col>2</xdr:col>
                    <xdr:colOff>3695700</xdr:colOff>
                    <xdr:row>924</xdr:row>
                    <xdr:rowOff>57150</xdr:rowOff>
                  </to>
                </anchor>
              </controlPr>
            </control>
          </mc:Choice>
        </mc:AlternateContent>
        <mc:AlternateContent xmlns:mc="http://schemas.openxmlformats.org/markup-compatibility/2006">
          <mc:Choice Requires="x14">
            <control shapeId="54643" r:id="rId336" name="Check Box 371">
              <controlPr defaultSize="0" autoFill="0" autoLine="0" autoPict="0">
                <anchor moveWithCells="1">
                  <from>
                    <xdr:col>0</xdr:col>
                    <xdr:colOff>247650</xdr:colOff>
                    <xdr:row>976</xdr:row>
                    <xdr:rowOff>19050</xdr:rowOff>
                  </from>
                  <to>
                    <xdr:col>4</xdr:col>
                    <xdr:colOff>266700</xdr:colOff>
                    <xdr:row>978</xdr:row>
                    <xdr:rowOff>50800</xdr:rowOff>
                  </to>
                </anchor>
              </controlPr>
            </control>
          </mc:Choice>
        </mc:AlternateContent>
        <mc:AlternateContent xmlns:mc="http://schemas.openxmlformats.org/markup-compatibility/2006">
          <mc:Choice Requires="x14">
            <control shapeId="54644" r:id="rId337" name="Check Box 372">
              <controlPr defaultSize="0" autoFill="0" autoLine="0" autoPict="0">
                <anchor moveWithCells="1">
                  <from>
                    <xdr:col>0</xdr:col>
                    <xdr:colOff>247650</xdr:colOff>
                    <xdr:row>977</xdr:row>
                    <xdr:rowOff>146050</xdr:rowOff>
                  </from>
                  <to>
                    <xdr:col>2</xdr:col>
                    <xdr:colOff>3695700</xdr:colOff>
                    <xdr:row>979</xdr:row>
                    <xdr:rowOff>57150</xdr:rowOff>
                  </to>
                </anchor>
              </controlPr>
            </control>
          </mc:Choice>
        </mc:AlternateContent>
        <mc:AlternateContent xmlns:mc="http://schemas.openxmlformats.org/markup-compatibility/2006">
          <mc:Choice Requires="x14">
            <control shapeId="54645" r:id="rId338" name="Check Box 373">
              <controlPr defaultSize="0" autoFill="0" autoLine="0" autoPict="0">
                <anchor moveWithCells="1">
                  <from>
                    <xdr:col>0</xdr:col>
                    <xdr:colOff>247650</xdr:colOff>
                    <xdr:row>976</xdr:row>
                    <xdr:rowOff>19050</xdr:rowOff>
                  </from>
                  <to>
                    <xdr:col>4</xdr:col>
                    <xdr:colOff>266700</xdr:colOff>
                    <xdr:row>978</xdr:row>
                    <xdr:rowOff>50800</xdr:rowOff>
                  </to>
                </anchor>
              </controlPr>
            </control>
          </mc:Choice>
        </mc:AlternateContent>
        <mc:AlternateContent xmlns:mc="http://schemas.openxmlformats.org/markup-compatibility/2006">
          <mc:Choice Requires="x14">
            <control shapeId="54646" r:id="rId339" name="Check Box 374">
              <controlPr defaultSize="0" autoFill="0" autoLine="0" autoPict="0">
                <anchor moveWithCells="1">
                  <from>
                    <xdr:col>0</xdr:col>
                    <xdr:colOff>247650</xdr:colOff>
                    <xdr:row>977</xdr:row>
                    <xdr:rowOff>146050</xdr:rowOff>
                  </from>
                  <to>
                    <xdr:col>2</xdr:col>
                    <xdr:colOff>3695700</xdr:colOff>
                    <xdr:row>979</xdr:row>
                    <xdr:rowOff>57150</xdr:rowOff>
                  </to>
                </anchor>
              </controlPr>
            </control>
          </mc:Choice>
        </mc:AlternateContent>
        <mc:AlternateContent xmlns:mc="http://schemas.openxmlformats.org/markup-compatibility/2006">
          <mc:Choice Requires="x14">
            <control shapeId="54647" r:id="rId340" name="Check Box 375">
              <controlPr defaultSize="0" autoFill="0" autoLine="0" autoPict="0">
                <anchor moveWithCells="1">
                  <from>
                    <xdr:col>0</xdr:col>
                    <xdr:colOff>247650</xdr:colOff>
                    <xdr:row>976</xdr:row>
                    <xdr:rowOff>19050</xdr:rowOff>
                  </from>
                  <to>
                    <xdr:col>4</xdr:col>
                    <xdr:colOff>266700</xdr:colOff>
                    <xdr:row>978</xdr:row>
                    <xdr:rowOff>50800</xdr:rowOff>
                  </to>
                </anchor>
              </controlPr>
            </control>
          </mc:Choice>
        </mc:AlternateContent>
        <mc:AlternateContent xmlns:mc="http://schemas.openxmlformats.org/markup-compatibility/2006">
          <mc:Choice Requires="x14">
            <control shapeId="54648" r:id="rId341" name="Check Box 376">
              <controlPr defaultSize="0" autoFill="0" autoLine="0" autoPict="0">
                <anchor moveWithCells="1">
                  <from>
                    <xdr:col>0</xdr:col>
                    <xdr:colOff>247650</xdr:colOff>
                    <xdr:row>977</xdr:row>
                    <xdr:rowOff>146050</xdr:rowOff>
                  </from>
                  <to>
                    <xdr:col>2</xdr:col>
                    <xdr:colOff>3695700</xdr:colOff>
                    <xdr:row>979</xdr:row>
                    <xdr:rowOff>57150</xdr:rowOff>
                  </to>
                </anchor>
              </controlPr>
            </control>
          </mc:Choice>
        </mc:AlternateContent>
        <mc:AlternateContent xmlns:mc="http://schemas.openxmlformats.org/markup-compatibility/2006">
          <mc:Choice Requires="x14">
            <control shapeId="54649" r:id="rId342" name="Check Box 377">
              <controlPr defaultSize="0" autoFill="0" autoLine="0" autoPict="0">
                <anchor moveWithCells="1">
                  <from>
                    <xdr:col>0</xdr:col>
                    <xdr:colOff>247650</xdr:colOff>
                    <xdr:row>976</xdr:row>
                    <xdr:rowOff>19050</xdr:rowOff>
                  </from>
                  <to>
                    <xdr:col>4</xdr:col>
                    <xdr:colOff>266700</xdr:colOff>
                    <xdr:row>978</xdr:row>
                    <xdr:rowOff>50800</xdr:rowOff>
                  </to>
                </anchor>
              </controlPr>
            </control>
          </mc:Choice>
        </mc:AlternateContent>
        <mc:AlternateContent xmlns:mc="http://schemas.openxmlformats.org/markup-compatibility/2006">
          <mc:Choice Requires="x14">
            <control shapeId="54650" r:id="rId343" name="Check Box 378">
              <controlPr defaultSize="0" autoFill="0" autoLine="0" autoPict="0">
                <anchor moveWithCells="1">
                  <from>
                    <xdr:col>0</xdr:col>
                    <xdr:colOff>247650</xdr:colOff>
                    <xdr:row>977</xdr:row>
                    <xdr:rowOff>146050</xdr:rowOff>
                  </from>
                  <to>
                    <xdr:col>2</xdr:col>
                    <xdr:colOff>3695700</xdr:colOff>
                    <xdr:row>979</xdr:row>
                    <xdr:rowOff>57150</xdr:rowOff>
                  </to>
                </anchor>
              </controlPr>
            </control>
          </mc:Choice>
        </mc:AlternateContent>
        <mc:AlternateContent xmlns:mc="http://schemas.openxmlformats.org/markup-compatibility/2006">
          <mc:Choice Requires="x14">
            <control shapeId="54651" r:id="rId344" name="Check Box 379">
              <controlPr defaultSize="0" autoFill="0" autoLine="0" autoPict="0">
                <anchor moveWithCells="1">
                  <from>
                    <xdr:col>0</xdr:col>
                    <xdr:colOff>247650</xdr:colOff>
                    <xdr:row>976</xdr:row>
                    <xdr:rowOff>19050</xdr:rowOff>
                  </from>
                  <to>
                    <xdr:col>4</xdr:col>
                    <xdr:colOff>266700</xdr:colOff>
                    <xdr:row>978</xdr:row>
                    <xdr:rowOff>50800</xdr:rowOff>
                  </to>
                </anchor>
              </controlPr>
            </control>
          </mc:Choice>
        </mc:AlternateContent>
        <mc:AlternateContent xmlns:mc="http://schemas.openxmlformats.org/markup-compatibility/2006">
          <mc:Choice Requires="x14">
            <control shapeId="54652" r:id="rId345" name="Check Box 380">
              <controlPr defaultSize="0" autoFill="0" autoLine="0" autoPict="0">
                <anchor moveWithCells="1">
                  <from>
                    <xdr:col>0</xdr:col>
                    <xdr:colOff>247650</xdr:colOff>
                    <xdr:row>977</xdr:row>
                    <xdr:rowOff>146050</xdr:rowOff>
                  </from>
                  <to>
                    <xdr:col>2</xdr:col>
                    <xdr:colOff>3695700</xdr:colOff>
                    <xdr:row>979</xdr:row>
                    <xdr:rowOff>57150</xdr:rowOff>
                  </to>
                </anchor>
              </controlPr>
            </control>
          </mc:Choice>
        </mc:AlternateContent>
        <mc:AlternateContent xmlns:mc="http://schemas.openxmlformats.org/markup-compatibility/2006">
          <mc:Choice Requires="x14">
            <control shapeId="54653" r:id="rId346" name="Check Box 381">
              <controlPr defaultSize="0" autoFill="0" autoLine="0" autoPict="0">
                <anchor moveWithCells="1">
                  <from>
                    <xdr:col>0</xdr:col>
                    <xdr:colOff>247650</xdr:colOff>
                    <xdr:row>976</xdr:row>
                    <xdr:rowOff>19050</xdr:rowOff>
                  </from>
                  <to>
                    <xdr:col>4</xdr:col>
                    <xdr:colOff>266700</xdr:colOff>
                    <xdr:row>978</xdr:row>
                    <xdr:rowOff>50800</xdr:rowOff>
                  </to>
                </anchor>
              </controlPr>
            </control>
          </mc:Choice>
        </mc:AlternateContent>
        <mc:AlternateContent xmlns:mc="http://schemas.openxmlformats.org/markup-compatibility/2006">
          <mc:Choice Requires="x14">
            <control shapeId="54654" r:id="rId347" name="Check Box 382">
              <controlPr defaultSize="0" autoFill="0" autoLine="0" autoPict="0">
                <anchor moveWithCells="1">
                  <from>
                    <xdr:col>0</xdr:col>
                    <xdr:colOff>247650</xdr:colOff>
                    <xdr:row>977</xdr:row>
                    <xdr:rowOff>146050</xdr:rowOff>
                  </from>
                  <to>
                    <xdr:col>2</xdr:col>
                    <xdr:colOff>3695700</xdr:colOff>
                    <xdr:row>979</xdr:row>
                    <xdr:rowOff>57150</xdr:rowOff>
                  </to>
                </anchor>
              </controlPr>
            </control>
          </mc:Choice>
        </mc:AlternateContent>
        <mc:AlternateContent xmlns:mc="http://schemas.openxmlformats.org/markup-compatibility/2006">
          <mc:Choice Requires="x14">
            <control shapeId="54655" r:id="rId348" name="Check Box 383">
              <controlPr defaultSize="0" autoFill="0" autoLine="0" autoPict="0">
                <anchor moveWithCells="1">
                  <from>
                    <xdr:col>0</xdr:col>
                    <xdr:colOff>247650</xdr:colOff>
                    <xdr:row>976</xdr:row>
                    <xdr:rowOff>19050</xdr:rowOff>
                  </from>
                  <to>
                    <xdr:col>4</xdr:col>
                    <xdr:colOff>266700</xdr:colOff>
                    <xdr:row>978</xdr:row>
                    <xdr:rowOff>50800</xdr:rowOff>
                  </to>
                </anchor>
              </controlPr>
            </control>
          </mc:Choice>
        </mc:AlternateContent>
        <mc:AlternateContent xmlns:mc="http://schemas.openxmlformats.org/markup-compatibility/2006">
          <mc:Choice Requires="x14">
            <control shapeId="54656" r:id="rId349" name="Check Box 384">
              <controlPr defaultSize="0" autoFill="0" autoLine="0" autoPict="0">
                <anchor moveWithCells="1">
                  <from>
                    <xdr:col>0</xdr:col>
                    <xdr:colOff>247650</xdr:colOff>
                    <xdr:row>977</xdr:row>
                    <xdr:rowOff>146050</xdr:rowOff>
                  </from>
                  <to>
                    <xdr:col>2</xdr:col>
                    <xdr:colOff>3695700</xdr:colOff>
                    <xdr:row>979</xdr:row>
                    <xdr:rowOff>57150</xdr:rowOff>
                  </to>
                </anchor>
              </controlPr>
            </control>
          </mc:Choice>
        </mc:AlternateContent>
        <mc:AlternateContent xmlns:mc="http://schemas.openxmlformats.org/markup-compatibility/2006">
          <mc:Choice Requires="x14">
            <control shapeId="54657" r:id="rId350" name="Check Box 385">
              <controlPr defaultSize="0" autoFill="0" autoLine="0" autoPict="0">
                <anchor moveWithCells="1">
                  <from>
                    <xdr:col>0</xdr:col>
                    <xdr:colOff>247650</xdr:colOff>
                    <xdr:row>976</xdr:row>
                    <xdr:rowOff>19050</xdr:rowOff>
                  </from>
                  <to>
                    <xdr:col>4</xdr:col>
                    <xdr:colOff>266700</xdr:colOff>
                    <xdr:row>978</xdr:row>
                    <xdr:rowOff>50800</xdr:rowOff>
                  </to>
                </anchor>
              </controlPr>
            </control>
          </mc:Choice>
        </mc:AlternateContent>
        <mc:AlternateContent xmlns:mc="http://schemas.openxmlformats.org/markup-compatibility/2006">
          <mc:Choice Requires="x14">
            <control shapeId="54658" r:id="rId351" name="Check Box 386">
              <controlPr defaultSize="0" autoFill="0" autoLine="0" autoPict="0">
                <anchor moveWithCells="1">
                  <from>
                    <xdr:col>0</xdr:col>
                    <xdr:colOff>247650</xdr:colOff>
                    <xdr:row>977</xdr:row>
                    <xdr:rowOff>146050</xdr:rowOff>
                  </from>
                  <to>
                    <xdr:col>2</xdr:col>
                    <xdr:colOff>3695700</xdr:colOff>
                    <xdr:row>979</xdr:row>
                    <xdr:rowOff>57150</xdr:rowOff>
                  </to>
                </anchor>
              </controlPr>
            </control>
          </mc:Choice>
        </mc:AlternateContent>
        <mc:AlternateContent xmlns:mc="http://schemas.openxmlformats.org/markup-compatibility/2006">
          <mc:Choice Requires="x14">
            <control shapeId="54659" r:id="rId352" name="Check Box 387">
              <controlPr defaultSize="0" autoFill="0" autoLine="0" autoPict="0">
                <anchor moveWithCells="1">
                  <from>
                    <xdr:col>0</xdr:col>
                    <xdr:colOff>247650</xdr:colOff>
                    <xdr:row>976</xdr:row>
                    <xdr:rowOff>19050</xdr:rowOff>
                  </from>
                  <to>
                    <xdr:col>4</xdr:col>
                    <xdr:colOff>266700</xdr:colOff>
                    <xdr:row>978</xdr:row>
                    <xdr:rowOff>50800</xdr:rowOff>
                  </to>
                </anchor>
              </controlPr>
            </control>
          </mc:Choice>
        </mc:AlternateContent>
        <mc:AlternateContent xmlns:mc="http://schemas.openxmlformats.org/markup-compatibility/2006">
          <mc:Choice Requires="x14">
            <control shapeId="54660" r:id="rId353" name="Check Box 388">
              <controlPr defaultSize="0" autoFill="0" autoLine="0" autoPict="0">
                <anchor moveWithCells="1">
                  <from>
                    <xdr:col>0</xdr:col>
                    <xdr:colOff>247650</xdr:colOff>
                    <xdr:row>977</xdr:row>
                    <xdr:rowOff>146050</xdr:rowOff>
                  </from>
                  <to>
                    <xdr:col>2</xdr:col>
                    <xdr:colOff>3695700</xdr:colOff>
                    <xdr:row>979</xdr:row>
                    <xdr:rowOff>57150</xdr:rowOff>
                  </to>
                </anchor>
              </controlPr>
            </control>
          </mc:Choice>
        </mc:AlternateContent>
        <mc:AlternateContent xmlns:mc="http://schemas.openxmlformats.org/markup-compatibility/2006">
          <mc:Choice Requires="x14">
            <control shapeId="54661" r:id="rId354" name="Check Box 389">
              <controlPr defaultSize="0" autoFill="0" autoLine="0" autoPict="0">
                <anchor moveWithCells="1">
                  <from>
                    <xdr:col>0</xdr:col>
                    <xdr:colOff>247650</xdr:colOff>
                    <xdr:row>976</xdr:row>
                    <xdr:rowOff>19050</xdr:rowOff>
                  </from>
                  <to>
                    <xdr:col>4</xdr:col>
                    <xdr:colOff>266700</xdr:colOff>
                    <xdr:row>978</xdr:row>
                    <xdr:rowOff>50800</xdr:rowOff>
                  </to>
                </anchor>
              </controlPr>
            </control>
          </mc:Choice>
        </mc:AlternateContent>
        <mc:AlternateContent xmlns:mc="http://schemas.openxmlformats.org/markup-compatibility/2006">
          <mc:Choice Requires="x14">
            <control shapeId="54662" r:id="rId355" name="Check Box 390">
              <controlPr defaultSize="0" autoFill="0" autoLine="0" autoPict="0">
                <anchor moveWithCells="1">
                  <from>
                    <xdr:col>0</xdr:col>
                    <xdr:colOff>247650</xdr:colOff>
                    <xdr:row>977</xdr:row>
                    <xdr:rowOff>146050</xdr:rowOff>
                  </from>
                  <to>
                    <xdr:col>2</xdr:col>
                    <xdr:colOff>3695700</xdr:colOff>
                    <xdr:row>979</xdr:row>
                    <xdr:rowOff>57150</xdr:rowOff>
                  </to>
                </anchor>
              </controlPr>
            </control>
          </mc:Choice>
        </mc:AlternateContent>
        <mc:AlternateContent xmlns:mc="http://schemas.openxmlformats.org/markup-compatibility/2006">
          <mc:Choice Requires="x14">
            <control shapeId="54663" r:id="rId356" name="Check Box 391">
              <controlPr defaultSize="0" autoFill="0" autoLine="0" autoPict="0">
                <anchor moveWithCells="1">
                  <from>
                    <xdr:col>0</xdr:col>
                    <xdr:colOff>247650</xdr:colOff>
                    <xdr:row>976</xdr:row>
                    <xdr:rowOff>19050</xdr:rowOff>
                  </from>
                  <to>
                    <xdr:col>4</xdr:col>
                    <xdr:colOff>266700</xdr:colOff>
                    <xdr:row>978</xdr:row>
                    <xdr:rowOff>50800</xdr:rowOff>
                  </to>
                </anchor>
              </controlPr>
            </control>
          </mc:Choice>
        </mc:AlternateContent>
        <mc:AlternateContent xmlns:mc="http://schemas.openxmlformats.org/markup-compatibility/2006">
          <mc:Choice Requires="x14">
            <control shapeId="54664" r:id="rId357" name="Check Box 392">
              <controlPr defaultSize="0" autoFill="0" autoLine="0" autoPict="0">
                <anchor moveWithCells="1">
                  <from>
                    <xdr:col>0</xdr:col>
                    <xdr:colOff>247650</xdr:colOff>
                    <xdr:row>977</xdr:row>
                    <xdr:rowOff>146050</xdr:rowOff>
                  </from>
                  <to>
                    <xdr:col>2</xdr:col>
                    <xdr:colOff>3695700</xdr:colOff>
                    <xdr:row>979</xdr:row>
                    <xdr:rowOff>57150</xdr:rowOff>
                  </to>
                </anchor>
              </controlPr>
            </control>
          </mc:Choice>
        </mc:AlternateContent>
        <mc:AlternateContent xmlns:mc="http://schemas.openxmlformats.org/markup-compatibility/2006">
          <mc:Choice Requires="x14">
            <control shapeId="54665" r:id="rId358" name="Check Box 393">
              <controlPr defaultSize="0" autoFill="0" autoLine="0" autoPict="0">
                <anchor moveWithCells="1">
                  <from>
                    <xdr:col>0</xdr:col>
                    <xdr:colOff>247650</xdr:colOff>
                    <xdr:row>976</xdr:row>
                    <xdr:rowOff>19050</xdr:rowOff>
                  </from>
                  <to>
                    <xdr:col>4</xdr:col>
                    <xdr:colOff>266700</xdr:colOff>
                    <xdr:row>978</xdr:row>
                    <xdr:rowOff>50800</xdr:rowOff>
                  </to>
                </anchor>
              </controlPr>
            </control>
          </mc:Choice>
        </mc:AlternateContent>
        <mc:AlternateContent xmlns:mc="http://schemas.openxmlformats.org/markup-compatibility/2006">
          <mc:Choice Requires="x14">
            <control shapeId="54666" r:id="rId359" name="Check Box 394">
              <controlPr defaultSize="0" autoFill="0" autoLine="0" autoPict="0">
                <anchor moveWithCells="1">
                  <from>
                    <xdr:col>0</xdr:col>
                    <xdr:colOff>247650</xdr:colOff>
                    <xdr:row>977</xdr:row>
                    <xdr:rowOff>146050</xdr:rowOff>
                  </from>
                  <to>
                    <xdr:col>2</xdr:col>
                    <xdr:colOff>3695700</xdr:colOff>
                    <xdr:row>979</xdr:row>
                    <xdr:rowOff>57150</xdr:rowOff>
                  </to>
                </anchor>
              </controlPr>
            </control>
          </mc:Choice>
        </mc:AlternateContent>
        <mc:AlternateContent xmlns:mc="http://schemas.openxmlformats.org/markup-compatibility/2006">
          <mc:Choice Requires="x14">
            <control shapeId="54667" r:id="rId360" name="Check Box 395">
              <controlPr defaultSize="0" autoFill="0" autoLine="0" autoPict="0">
                <anchor moveWithCells="1">
                  <from>
                    <xdr:col>0</xdr:col>
                    <xdr:colOff>247650</xdr:colOff>
                    <xdr:row>976</xdr:row>
                    <xdr:rowOff>19050</xdr:rowOff>
                  </from>
                  <to>
                    <xdr:col>4</xdr:col>
                    <xdr:colOff>266700</xdr:colOff>
                    <xdr:row>978</xdr:row>
                    <xdr:rowOff>50800</xdr:rowOff>
                  </to>
                </anchor>
              </controlPr>
            </control>
          </mc:Choice>
        </mc:AlternateContent>
        <mc:AlternateContent xmlns:mc="http://schemas.openxmlformats.org/markup-compatibility/2006">
          <mc:Choice Requires="x14">
            <control shapeId="54668" r:id="rId361" name="Check Box 396">
              <controlPr defaultSize="0" autoFill="0" autoLine="0" autoPict="0">
                <anchor moveWithCells="1">
                  <from>
                    <xdr:col>0</xdr:col>
                    <xdr:colOff>247650</xdr:colOff>
                    <xdr:row>977</xdr:row>
                    <xdr:rowOff>146050</xdr:rowOff>
                  </from>
                  <to>
                    <xdr:col>2</xdr:col>
                    <xdr:colOff>3695700</xdr:colOff>
                    <xdr:row>979</xdr:row>
                    <xdr:rowOff>57150</xdr:rowOff>
                  </to>
                </anchor>
              </controlPr>
            </control>
          </mc:Choice>
        </mc:AlternateContent>
        <mc:AlternateContent xmlns:mc="http://schemas.openxmlformats.org/markup-compatibility/2006">
          <mc:Choice Requires="x14">
            <control shapeId="54669" r:id="rId362" name="Check Box 397">
              <controlPr defaultSize="0" autoFill="0" autoLine="0" autoPict="0">
                <anchor moveWithCells="1">
                  <from>
                    <xdr:col>0</xdr:col>
                    <xdr:colOff>247650</xdr:colOff>
                    <xdr:row>976</xdr:row>
                    <xdr:rowOff>19050</xdr:rowOff>
                  </from>
                  <to>
                    <xdr:col>4</xdr:col>
                    <xdr:colOff>266700</xdr:colOff>
                    <xdr:row>978</xdr:row>
                    <xdr:rowOff>50800</xdr:rowOff>
                  </to>
                </anchor>
              </controlPr>
            </control>
          </mc:Choice>
        </mc:AlternateContent>
        <mc:AlternateContent xmlns:mc="http://schemas.openxmlformats.org/markup-compatibility/2006">
          <mc:Choice Requires="x14">
            <control shapeId="54670" r:id="rId363" name="Check Box 398">
              <controlPr defaultSize="0" autoFill="0" autoLine="0" autoPict="0">
                <anchor moveWithCells="1">
                  <from>
                    <xdr:col>0</xdr:col>
                    <xdr:colOff>247650</xdr:colOff>
                    <xdr:row>977</xdr:row>
                    <xdr:rowOff>146050</xdr:rowOff>
                  </from>
                  <to>
                    <xdr:col>2</xdr:col>
                    <xdr:colOff>3695700</xdr:colOff>
                    <xdr:row>979</xdr:row>
                    <xdr:rowOff>57150</xdr:rowOff>
                  </to>
                </anchor>
              </controlPr>
            </control>
          </mc:Choice>
        </mc:AlternateContent>
        <mc:AlternateContent xmlns:mc="http://schemas.openxmlformats.org/markup-compatibility/2006">
          <mc:Choice Requires="x14">
            <control shapeId="54671" r:id="rId364" name="Check Box 399">
              <controlPr defaultSize="0" autoFill="0" autoLine="0" autoPict="0">
                <anchor moveWithCells="1">
                  <from>
                    <xdr:col>0</xdr:col>
                    <xdr:colOff>247650</xdr:colOff>
                    <xdr:row>976</xdr:row>
                    <xdr:rowOff>19050</xdr:rowOff>
                  </from>
                  <to>
                    <xdr:col>4</xdr:col>
                    <xdr:colOff>266700</xdr:colOff>
                    <xdr:row>978</xdr:row>
                    <xdr:rowOff>50800</xdr:rowOff>
                  </to>
                </anchor>
              </controlPr>
            </control>
          </mc:Choice>
        </mc:AlternateContent>
        <mc:AlternateContent xmlns:mc="http://schemas.openxmlformats.org/markup-compatibility/2006">
          <mc:Choice Requires="x14">
            <control shapeId="54672" r:id="rId365" name="Check Box 400">
              <controlPr defaultSize="0" autoFill="0" autoLine="0" autoPict="0">
                <anchor moveWithCells="1">
                  <from>
                    <xdr:col>0</xdr:col>
                    <xdr:colOff>247650</xdr:colOff>
                    <xdr:row>977</xdr:row>
                    <xdr:rowOff>146050</xdr:rowOff>
                  </from>
                  <to>
                    <xdr:col>2</xdr:col>
                    <xdr:colOff>3695700</xdr:colOff>
                    <xdr:row>979</xdr:row>
                    <xdr:rowOff>57150</xdr:rowOff>
                  </to>
                </anchor>
              </controlPr>
            </control>
          </mc:Choice>
        </mc:AlternateContent>
        <mc:AlternateContent xmlns:mc="http://schemas.openxmlformats.org/markup-compatibility/2006">
          <mc:Choice Requires="x14">
            <control shapeId="54673" r:id="rId366" name="Check Box 401">
              <controlPr defaultSize="0" autoFill="0" autoLine="0" autoPict="0">
                <anchor moveWithCells="1">
                  <from>
                    <xdr:col>0</xdr:col>
                    <xdr:colOff>247650</xdr:colOff>
                    <xdr:row>976</xdr:row>
                    <xdr:rowOff>19050</xdr:rowOff>
                  </from>
                  <to>
                    <xdr:col>4</xdr:col>
                    <xdr:colOff>266700</xdr:colOff>
                    <xdr:row>978</xdr:row>
                    <xdr:rowOff>50800</xdr:rowOff>
                  </to>
                </anchor>
              </controlPr>
            </control>
          </mc:Choice>
        </mc:AlternateContent>
        <mc:AlternateContent xmlns:mc="http://schemas.openxmlformats.org/markup-compatibility/2006">
          <mc:Choice Requires="x14">
            <control shapeId="54674" r:id="rId367" name="Check Box 402">
              <controlPr defaultSize="0" autoFill="0" autoLine="0" autoPict="0">
                <anchor moveWithCells="1">
                  <from>
                    <xdr:col>0</xdr:col>
                    <xdr:colOff>247650</xdr:colOff>
                    <xdr:row>977</xdr:row>
                    <xdr:rowOff>146050</xdr:rowOff>
                  </from>
                  <to>
                    <xdr:col>2</xdr:col>
                    <xdr:colOff>3695700</xdr:colOff>
                    <xdr:row>979</xdr:row>
                    <xdr:rowOff>57150</xdr:rowOff>
                  </to>
                </anchor>
              </controlPr>
            </control>
          </mc:Choice>
        </mc:AlternateContent>
        <mc:AlternateContent xmlns:mc="http://schemas.openxmlformats.org/markup-compatibility/2006">
          <mc:Choice Requires="x14">
            <control shapeId="54675" r:id="rId368" name="Check Box 403">
              <controlPr defaultSize="0" autoFill="0" autoLine="0" autoPict="0">
                <anchor moveWithCells="1">
                  <from>
                    <xdr:col>0</xdr:col>
                    <xdr:colOff>247650</xdr:colOff>
                    <xdr:row>976</xdr:row>
                    <xdr:rowOff>19050</xdr:rowOff>
                  </from>
                  <to>
                    <xdr:col>4</xdr:col>
                    <xdr:colOff>266700</xdr:colOff>
                    <xdr:row>978</xdr:row>
                    <xdr:rowOff>50800</xdr:rowOff>
                  </to>
                </anchor>
              </controlPr>
            </control>
          </mc:Choice>
        </mc:AlternateContent>
        <mc:AlternateContent xmlns:mc="http://schemas.openxmlformats.org/markup-compatibility/2006">
          <mc:Choice Requires="x14">
            <control shapeId="54676" r:id="rId369" name="Check Box 404">
              <controlPr defaultSize="0" autoFill="0" autoLine="0" autoPict="0">
                <anchor moveWithCells="1">
                  <from>
                    <xdr:col>0</xdr:col>
                    <xdr:colOff>247650</xdr:colOff>
                    <xdr:row>977</xdr:row>
                    <xdr:rowOff>146050</xdr:rowOff>
                  </from>
                  <to>
                    <xdr:col>2</xdr:col>
                    <xdr:colOff>3695700</xdr:colOff>
                    <xdr:row>979</xdr:row>
                    <xdr:rowOff>57150</xdr:rowOff>
                  </to>
                </anchor>
              </controlPr>
            </control>
          </mc:Choice>
        </mc:AlternateContent>
        <mc:AlternateContent xmlns:mc="http://schemas.openxmlformats.org/markup-compatibility/2006">
          <mc:Choice Requires="x14">
            <control shapeId="54677" r:id="rId370" name="Check Box 405">
              <controlPr defaultSize="0" autoFill="0" autoLine="0" autoPict="0">
                <anchor moveWithCells="1">
                  <from>
                    <xdr:col>0</xdr:col>
                    <xdr:colOff>247650</xdr:colOff>
                    <xdr:row>1031</xdr:row>
                    <xdr:rowOff>19050</xdr:rowOff>
                  </from>
                  <to>
                    <xdr:col>4</xdr:col>
                    <xdr:colOff>266700</xdr:colOff>
                    <xdr:row>1033</xdr:row>
                    <xdr:rowOff>50800</xdr:rowOff>
                  </to>
                </anchor>
              </controlPr>
            </control>
          </mc:Choice>
        </mc:AlternateContent>
        <mc:AlternateContent xmlns:mc="http://schemas.openxmlformats.org/markup-compatibility/2006">
          <mc:Choice Requires="x14">
            <control shapeId="54678" r:id="rId371" name="Check Box 406">
              <controlPr defaultSize="0" autoFill="0" autoLine="0" autoPict="0">
                <anchor moveWithCells="1">
                  <from>
                    <xdr:col>0</xdr:col>
                    <xdr:colOff>247650</xdr:colOff>
                    <xdr:row>1032</xdr:row>
                    <xdr:rowOff>146050</xdr:rowOff>
                  </from>
                  <to>
                    <xdr:col>2</xdr:col>
                    <xdr:colOff>3695700</xdr:colOff>
                    <xdr:row>1034</xdr:row>
                    <xdr:rowOff>57150</xdr:rowOff>
                  </to>
                </anchor>
              </controlPr>
            </control>
          </mc:Choice>
        </mc:AlternateContent>
        <mc:AlternateContent xmlns:mc="http://schemas.openxmlformats.org/markup-compatibility/2006">
          <mc:Choice Requires="x14">
            <control shapeId="54679" r:id="rId372" name="Check Box 407">
              <controlPr defaultSize="0" autoFill="0" autoLine="0" autoPict="0">
                <anchor moveWithCells="1">
                  <from>
                    <xdr:col>0</xdr:col>
                    <xdr:colOff>247650</xdr:colOff>
                    <xdr:row>1031</xdr:row>
                    <xdr:rowOff>19050</xdr:rowOff>
                  </from>
                  <to>
                    <xdr:col>4</xdr:col>
                    <xdr:colOff>266700</xdr:colOff>
                    <xdr:row>1033</xdr:row>
                    <xdr:rowOff>50800</xdr:rowOff>
                  </to>
                </anchor>
              </controlPr>
            </control>
          </mc:Choice>
        </mc:AlternateContent>
        <mc:AlternateContent xmlns:mc="http://schemas.openxmlformats.org/markup-compatibility/2006">
          <mc:Choice Requires="x14">
            <control shapeId="54680" r:id="rId373" name="Check Box 408">
              <controlPr defaultSize="0" autoFill="0" autoLine="0" autoPict="0">
                <anchor moveWithCells="1">
                  <from>
                    <xdr:col>0</xdr:col>
                    <xdr:colOff>247650</xdr:colOff>
                    <xdr:row>1032</xdr:row>
                    <xdr:rowOff>146050</xdr:rowOff>
                  </from>
                  <to>
                    <xdr:col>2</xdr:col>
                    <xdr:colOff>3695700</xdr:colOff>
                    <xdr:row>1034</xdr:row>
                    <xdr:rowOff>57150</xdr:rowOff>
                  </to>
                </anchor>
              </controlPr>
            </control>
          </mc:Choice>
        </mc:AlternateContent>
        <mc:AlternateContent xmlns:mc="http://schemas.openxmlformats.org/markup-compatibility/2006">
          <mc:Choice Requires="x14">
            <control shapeId="54681" r:id="rId374" name="Check Box 409">
              <controlPr defaultSize="0" autoFill="0" autoLine="0" autoPict="0">
                <anchor moveWithCells="1">
                  <from>
                    <xdr:col>0</xdr:col>
                    <xdr:colOff>247650</xdr:colOff>
                    <xdr:row>1031</xdr:row>
                    <xdr:rowOff>19050</xdr:rowOff>
                  </from>
                  <to>
                    <xdr:col>4</xdr:col>
                    <xdr:colOff>266700</xdr:colOff>
                    <xdr:row>1033</xdr:row>
                    <xdr:rowOff>50800</xdr:rowOff>
                  </to>
                </anchor>
              </controlPr>
            </control>
          </mc:Choice>
        </mc:AlternateContent>
        <mc:AlternateContent xmlns:mc="http://schemas.openxmlformats.org/markup-compatibility/2006">
          <mc:Choice Requires="x14">
            <control shapeId="54682" r:id="rId375" name="Check Box 410">
              <controlPr defaultSize="0" autoFill="0" autoLine="0" autoPict="0">
                <anchor moveWithCells="1">
                  <from>
                    <xdr:col>0</xdr:col>
                    <xdr:colOff>247650</xdr:colOff>
                    <xdr:row>1032</xdr:row>
                    <xdr:rowOff>146050</xdr:rowOff>
                  </from>
                  <to>
                    <xdr:col>2</xdr:col>
                    <xdr:colOff>3695700</xdr:colOff>
                    <xdr:row>1034</xdr:row>
                    <xdr:rowOff>57150</xdr:rowOff>
                  </to>
                </anchor>
              </controlPr>
            </control>
          </mc:Choice>
        </mc:AlternateContent>
        <mc:AlternateContent xmlns:mc="http://schemas.openxmlformats.org/markup-compatibility/2006">
          <mc:Choice Requires="x14">
            <control shapeId="54683" r:id="rId376" name="Check Box 411">
              <controlPr defaultSize="0" autoFill="0" autoLine="0" autoPict="0">
                <anchor moveWithCells="1">
                  <from>
                    <xdr:col>0</xdr:col>
                    <xdr:colOff>247650</xdr:colOff>
                    <xdr:row>1031</xdr:row>
                    <xdr:rowOff>19050</xdr:rowOff>
                  </from>
                  <to>
                    <xdr:col>4</xdr:col>
                    <xdr:colOff>266700</xdr:colOff>
                    <xdr:row>1033</xdr:row>
                    <xdr:rowOff>50800</xdr:rowOff>
                  </to>
                </anchor>
              </controlPr>
            </control>
          </mc:Choice>
        </mc:AlternateContent>
        <mc:AlternateContent xmlns:mc="http://schemas.openxmlformats.org/markup-compatibility/2006">
          <mc:Choice Requires="x14">
            <control shapeId="54684" r:id="rId377" name="Check Box 412">
              <controlPr defaultSize="0" autoFill="0" autoLine="0" autoPict="0">
                <anchor moveWithCells="1">
                  <from>
                    <xdr:col>0</xdr:col>
                    <xdr:colOff>247650</xdr:colOff>
                    <xdr:row>1032</xdr:row>
                    <xdr:rowOff>146050</xdr:rowOff>
                  </from>
                  <to>
                    <xdr:col>2</xdr:col>
                    <xdr:colOff>3695700</xdr:colOff>
                    <xdr:row>1034</xdr:row>
                    <xdr:rowOff>57150</xdr:rowOff>
                  </to>
                </anchor>
              </controlPr>
            </control>
          </mc:Choice>
        </mc:AlternateContent>
        <mc:AlternateContent xmlns:mc="http://schemas.openxmlformats.org/markup-compatibility/2006">
          <mc:Choice Requires="x14">
            <control shapeId="54685" r:id="rId378" name="Check Box 413">
              <controlPr defaultSize="0" autoFill="0" autoLine="0" autoPict="0">
                <anchor moveWithCells="1">
                  <from>
                    <xdr:col>0</xdr:col>
                    <xdr:colOff>247650</xdr:colOff>
                    <xdr:row>1031</xdr:row>
                    <xdr:rowOff>19050</xdr:rowOff>
                  </from>
                  <to>
                    <xdr:col>4</xdr:col>
                    <xdr:colOff>266700</xdr:colOff>
                    <xdr:row>1033</xdr:row>
                    <xdr:rowOff>50800</xdr:rowOff>
                  </to>
                </anchor>
              </controlPr>
            </control>
          </mc:Choice>
        </mc:AlternateContent>
        <mc:AlternateContent xmlns:mc="http://schemas.openxmlformats.org/markup-compatibility/2006">
          <mc:Choice Requires="x14">
            <control shapeId="54686" r:id="rId379" name="Check Box 414">
              <controlPr defaultSize="0" autoFill="0" autoLine="0" autoPict="0">
                <anchor moveWithCells="1">
                  <from>
                    <xdr:col>0</xdr:col>
                    <xdr:colOff>247650</xdr:colOff>
                    <xdr:row>1032</xdr:row>
                    <xdr:rowOff>146050</xdr:rowOff>
                  </from>
                  <to>
                    <xdr:col>2</xdr:col>
                    <xdr:colOff>3695700</xdr:colOff>
                    <xdr:row>1034</xdr:row>
                    <xdr:rowOff>57150</xdr:rowOff>
                  </to>
                </anchor>
              </controlPr>
            </control>
          </mc:Choice>
        </mc:AlternateContent>
        <mc:AlternateContent xmlns:mc="http://schemas.openxmlformats.org/markup-compatibility/2006">
          <mc:Choice Requires="x14">
            <control shapeId="54687" r:id="rId380" name="Check Box 415">
              <controlPr defaultSize="0" autoFill="0" autoLine="0" autoPict="0">
                <anchor moveWithCells="1">
                  <from>
                    <xdr:col>0</xdr:col>
                    <xdr:colOff>247650</xdr:colOff>
                    <xdr:row>1031</xdr:row>
                    <xdr:rowOff>19050</xdr:rowOff>
                  </from>
                  <to>
                    <xdr:col>4</xdr:col>
                    <xdr:colOff>266700</xdr:colOff>
                    <xdr:row>1033</xdr:row>
                    <xdr:rowOff>50800</xdr:rowOff>
                  </to>
                </anchor>
              </controlPr>
            </control>
          </mc:Choice>
        </mc:AlternateContent>
        <mc:AlternateContent xmlns:mc="http://schemas.openxmlformats.org/markup-compatibility/2006">
          <mc:Choice Requires="x14">
            <control shapeId="54688" r:id="rId381" name="Check Box 416">
              <controlPr defaultSize="0" autoFill="0" autoLine="0" autoPict="0">
                <anchor moveWithCells="1">
                  <from>
                    <xdr:col>0</xdr:col>
                    <xdr:colOff>247650</xdr:colOff>
                    <xdr:row>1032</xdr:row>
                    <xdr:rowOff>146050</xdr:rowOff>
                  </from>
                  <to>
                    <xdr:col>2</xdr:col>
                    <xdr:colOff>3695700</xdr:colOff>
                    <xdr:row>1034</xdr:row>
                    <xdr:rowOff>57150</xdr:rowOff>
                  </to>
                </anchor>
              </controlPr>
            </control>
          </mc:Choice>
        </mc:AlternateContent>
        <mc:AlternateContent xmlns:mc="http://schemas.openxmlformats.org/markup-compatibility/2006">
          <mc:Choice Requires="x14">
            <control shapeId="54689" r:id="rId382" name="Check Box 417">
              <controlPr defaultSize="0" autoFill="0" autoLine="0" autoPict="0">
                <anchor moveWithCells="1">
                  <from>
                    <xdr:col>0</xdr:col>
                    <xdr:colOff>247650</xdr:colOff>
                    <xdr:row>1031</xdr:row>
                    <xdr:rowOff>19050</xdr:rowOff>
                  </from>
                  <to>
                    <xdr:col>4</xdr:col>
                    <xdr:colOff>266700</xdr:colOff>
                    <xdr:row>1033</xdr:row>
                    <xdr:rowOff>50800</xdr:rowOff>
                  </to>
                </anchor>
              </controlPr>
            </control>
          </mc:Choice>
        </mc:AlternateContent>
        <mc:AlternateContent xmlns:mc="http://schemas.openxmlformats.org/markup-compatibility/2006">
          <mc:Choice Requires="x14">
            <control shapeId="54690" r:id="rId383" name="Check Box 418">
              <controlPr defaultSize="0" autoFill="0" autoLine="0" autoPict="0">
                <anchor moveWithCells="1">
                  <from>
                    <xdr:col>0</xdr:col>
                    <xdr:colOff>247650</xdr:colOff>
                    <xdr:row>1032</xdr:row>
                    <xdr:rowOff>146050</xdr:rowOff>
                  </from>
                  <to>
                    <xdr:col>2</xdr:col>
                    <xdr:colOff>3695700</xdr:colOff>
                    <xdr:row>1034</xdr:row>
                    <xdr:rowOff>57150</xdr:rowOff>
                  </to>
                </anchor>
              </controlPr>
            </control>
          </mc:Choice>
        </mc:AlternateContent>
        <mc:AlternateContent xmlns:mc="http://schemas.openxmlformats.org/markup-compatibility/2006">
          <mc:Choice Requires="x14">
            <control shapeId="54691" r:id="rId384" name="Check Box 419">
              <controlPr defaultSize="0" autoFill="0" autoLine="0" autoPict="0">
                <anchor moveWithCells="1">
                  <from>
                    <xdr:col>0</xdr:col>
                    <xdr:colOff>247650</xdr:colOff>
                    <xdr:row>1031</xdr:row>
                    <xdr:rowOff>19050</xdr:rowOff>
                  </from>
                  <to>
                    <xdr:col>4</xdr:col>
                    <xdr:colOff>266700</xdr:colOff>
                    <xdr:row>1033</xdr:row>
                    <xdr:rowOff>50800</xdr:rowOff>
                  </to>
                </anchor>
              </controlPr>
            </control>
          </mc:Choice>
        </mc:AlternateContent>
        <mc:AlternateContent xmlns:mc="http://schemas.openxmlformats.org/markup-compatibility/2006">
          <mc:Choice Requires="x14">
            <control shapeId="54692" r:id="rId385" name="Check Box 420">
              <controlPr defaultSize="0" autoFill="0" autoLine="0" autoPict="0">
                <anchor moveWithCells="1">
                  <from>
                    <xdr:col>0</xdr:col>
                    <xdr:colOff>247650</xdr:colOff>
                    <xdr:row>1032</xdr:row>
                    <xdr:rowOff>146050</xdr:rowOff>
                  </from>
                  <to>
                    <xdr:col>2</xdr:col>
                    <xdr:colOff>3695700</xdr:colOff>
                    <xdr:row>1034</xdr:row>
                    <xdr:rowOff>57150</xdr:rowOff>
                  </to>
                </anchor>
              </controlPr>
            </control>
          </mc:Choice>
        </mc:AlternateContent>
        <mc:AlternateContent xmlns:mc="http://schemas.openxmlformats.org/markup-compatibility/2006">
          <mc:Choice Requires="x14">
            <control shapeId="54693" r:id="rId386" name="Check Box 421">
              <controlPr defaultSize="0" autoFill="0" autoLine="0" autoPict="0">
                <anchor moveWithCells="1">
                  <from>
                    <xdr:col>0</xdr:col>
                    <xdr:colOff>247650</xdr:colOff>
                    <xdr:row>1031</xdr:row>
                    <xdr:rowOff>19050</xdr:rowOff>
                  </from>
                  <to>
                    <xdr:col>4</xdr:col>
                    <xdr:colOff>266700</xdr:colOff>
                    <xdr:row>1033</xdr:row>
                    <xdr:rowOff>50800</xdr:rowOff>
                  </to>
                </anchor>
              </controlPr>
            </control>
          </mc:Choice>
        </mc:AlternateContent>
        <mc:AlternateContent xmlns:mc="http://schemas.openxmlformats.org/markup-compatibility/2006">
          <mc:Choice Requires="x14">
            <control shapeId="54694" r:id="rId387" name="Check Box 422">
              <controlPr defaultSize="0" autoFill="0" autoLine="0" autoPict="0">
                <anchor moveWithCells="1">
                  <from>
                    <xdr:col>0</xdr:col>
                    <xdr:colOff>247650</xdr:colOff>
                    <xdr:row>1032</xdr:row>
                    <xdr:rowOff>146050</xdr:rowOff>
                  </from>
                  <to>
                    <xdr:col>2</xdr:col>
                    <xdr:colOff>3695700</xdr:colOff>
                    <xdr:row>1034</xdr:row>
                    <xdr:rowOff>57150</xdr:rowOff>
                  </to>
                </anchor>
              </controlPr>
            </control>
          </mc:Choice>
        </mc:AlternateContent>
        <mc:AlternateContent xmlns:mc="http://schemas.openxmlformats.org/markup-compatibility/2006">
          <mc:Choice Requires="x14">
            <control shapeId="54695" r:id="rId388" name="Check Box 423">
              <controlPr defaultSize="0" autoFill="0" autoLine="0" autoPict="0">
                <anchor moveWithCells="1">
                  <from>
                    <xdr:col>0</xdr:col>
                    <xdr:colOff>247650</xdr:colOff>
                    <xdr:row>1031</xdr:row>
                    <xdr:rowOff>19050</xdr:rowOff>
                  </from>
                  <to>
                    <xdr:col>4</xdr:col>
                    <xdr:colOff>266700</xdr:colOff>
                    <xdr:row>1033</xdr:row>
                    <xdr:rowOff>50800</xdr:rowOff>
                  </to>
                </anchor>
              </controlPr>
            </control>
          </mc:Choice>
        </mc:AlternateContent>
        <mc:AlternateContent xmlns:mc="http://schemas.openxmlformats.org/markup-compatibility/2006">
          <mc:Choice Requires="x14">
            <control shapeId="54696" r:id="rId389" name="Check Box 424">
              <controlPr defaultSize="0" autoFill="0" autoLine="0" autoPict="0">
                <anchor moveWithCells="1">
                  <from>
                    <xdr:col>0</xdr:col>
                    <xdr:colOff>247650</xdr:colOff>
                    <xdr:row>1032</xdr:row>
                    <xdr:rowOff>146050</xdr:rowOff>
                  </from>
                  <to>
                    <xdr:col>2</xdr:col>
                    <xdr:colOff>3695700</xdr:colOff>
                    <xdr:row>1034</xdr:row>
                    <xdr:rowOff>57150</xdr:rowOff>
                  </to>
                </anchor>
              </controlPr>
            </control>
          </mc:Choice>
        </mc:AlternateContent>
        <mc:AlternateContent xmlns:mc="http://schemas.openxmlformats.org/markup-compatibility/2006">
          <mc:Choice Requires="x14">
            <control shapeId="54697" r:id="rId390" name="Check Box 425">
              <controlPr defaultSize="0" autoFill="0" autoLine="0" autoPict="0">
                <anchor moveWithCells="1">
                  <from>
                    <xdr:col>0</xdr:col>
                    <xdr:colOff>247650</xdr:colOff>
                    <xdr:row>1031</xdr:row>
                    <xdr:rowOff>19050</xdr:rowOff>
                  </from>
                  <to>
                    <xdr:col>4</xdr:col>
                    <xdr:colOff>266700</xdr:colOff>
                    <xdr:row>1033</xdr:row>
                    <xdr:rowOff>50800</xdr:rowOff>
                  </to>
                </anchor>
              </controlPr>
            </control>
          </mc:Choice>
        </mc:AlternateContent>
        <mc:AlternateContent xmlns:mc="http://schemas.openxmlformats.org/markup-compatibility/2006">
          <mc:Choice Requires="x14">
            <control shapeId="54698" r:id="rId391" name="Check Box 426">
              <controlPr defaultSize="0" autoFill="0" autoLine="0" autoPict="0">
                <anchor moveWithCells="1">
                  <from>
                    <xdr:col>0</xdr:col>
                    <xdr:colOff>247650</xdr:colOff>
                    <xdr:row>1032</xdr:row>
                    <xdr:rowOff>146050</xdr:rowOff>
                  </from>
                  <to>
                    <xdr:col>2</xdr:col>
                    <xdr:colOff>3695700</xdr:colOff>
                    <xdr:row>1034</xdr:row>
                    <xdr:rowOff>57150</xdr:rowOff>
                  </to>
                </anchor>
              </controlPr>
            </control>
          </mc:Choice>
        </mc:AlternateContent>
        <mc:AlternateContent xmlns:mc="http://schemas.openxmlformats.org/markup-compatibility/2006">
          <mc:Choice Requires="x14">
            <control shapeId="54699" r:id="rId392" name="Check Box 427">
              <controlPr defaultSize="0" autoFill="0" autoLine="0" autoPict="0">
                <anchor moveWithCells="1">
                  <from>
                    <xdr:col>0</xdr:col>
                    <xdr:colOff>247650</xdr:colOff>
                    <xdr:row>1031</xdr:row>
                    <xdr:rowOff>19050</xdr:rowOff>
                  </from>
                  <to>
                    <xdr:col>4</xdr:col>
                    <xdr:colOff>266700</xdr:colOff>
                    <xdr:row>1033</xdr:row>
                    <xdr:rowOff>50800</xdr:rowOff>
                  </to>
                </anchor>
              </controlPr>
            </control>
          </mc:Choice>
        </mc:AlternateContent>
        <mc:AlternateContent xmlns:mc="http://schemas.openxmlformats.org/markup-compatibility/2006">
          <mc:Choice Requires="x14">
            <control shapeId="54700" r:id="rId393" name="Check Box 428">
              <controlPr defaultSize="0" autoFill="0" autoLine="0" autoPict="0">
                <anchor moveWithCells="1">
                  <from>
                    <xdr:col>0</xdr:col>
                    <xdr:colOff>247650</xdr:colOff>
                    <xdr:row>1032</xdr:row>
                    <xdr:rowOff>146050</xdr:rowOff>
                  </from>
                  <to>
                    <xdr:col>2</xdr:col>
                    <xdr:colOff>3695700</xdr:colOff>
                    <xdr:row>1034</xdr:row>
                    <xdr:rowOff>57150</xdr:rowOff>
                  </to>
                </anchor>
              </controlPr>
            </control>
          </mc:Choice>
        </mc:AlternateContent>
        <mc:AlternateContent xmlns:mc="http://schemas.openxmlformats.org/markup-compatibility/2006">
          <mc:Choice Requires="x14">
            <control shapeId="54701" r:id="rId394" name="Check Box 429">
              <controlPr defaultSize="0" autoFill="0" autoLine="0" autoPict="0">
                <anchor moveWithCells="1">
                  <from>
                    <xdr:col>0</xdr:col>
                    <xdr:colOff>247650</xdr:colOff>
                    <xdr:row>1031</xdr:row>
                    <xdr:rowOff>19050</xdr:rowOff>
                  </from>
                  <to>
                    <xdr:col>4</xdr:col>
                    <xdr:colOff>266700</xdr:colOff>
                    <xdr:row>1033</xdr:row>
                    <xdr:rowOff>50800</xdr:rowOff>
                  </to>
                </anchor>
              </controlPr>
            </control>
          </mc:Choice>
        </mc:AlternateContent>
        <mc:AlternateContent xmlns:mc="http://schemas.openxmlformats.org/markup-compatibility/2006">
          <mc:Choice Requires="x14">
            <control shapeId="54702" r:id="rId395" name="Check Box 430">
              <controlPr defaultSize="0" autoFill="0" autoLine="0" autoPict="0">
                <anchor moveWithCells="1">
                  <from>
                    <xdr:col>0</xdr:col>
                    <xdr:colOff>247650</xdr:colOff>
                    <xdr:row>1032</xdr:row>
                    <xdr:rowOff>146050</xdr:rowOff>
                  </from>
                  <to>
                    <xdr:col>2</xdr:col>
                    <xdr:colOff>3695700</xdr:colOff>
                    <xdr:row>1034</xdr:row>
                    <xdr:rowOff>57150</xdr:rowOff>
                  </to>
                </anchor>
              </controlPr>
            </control>
          </mc:Choice>
        </mc:AlternateContent>
        <mc:AlternateContent xmlns:mc="http://schemas.openxmlformats.org/markup-compatibility/2006">
          <mc:Choice Requires="x14">
            <control shapeId="54703" r:id="rId396" name="Check Box 431">
              <controlPr defaultSize="0" autoFill="0" autoLine="0" autoPict="0">
                <anchor moveWithCells="1">
                  <from>
                    <xdr:col>0</xdr:col>
                    <xdr:colOff>247650</xdr:colOff>
                    <xdr:row>1031</xdr:row>
                    <xdr:rowOff>19050</xdr:rowOff>
                  </from>
                  <to>
                    <xdr:col>4</xdr:col>
                    <xdr:colOff>266700</xdr:colOff>
                    <xdr:row>1033</xdr:row>
                    <xdr:rowOff>50800</xdr:rowOff>
                  </to>
                </anchor>
              </controlPr>
            </control>
          </mc:Choice>
        </mc:AlternateContent>
        <mc:AlternateContent xmlns:mc="http://schemas.openxmlformats.org/markup-compatibility/2006">
          <mc:Choice Requires="x14">
            <control shapeId="54704" r:id="rId397" name="Check Box 432">
              <controlPr defaultSize="0" autoFill="0" autoLine="0" autoPict="0">
                <anchor moveWithCells="1">
                  <from>
                    <xdr:col>0</xdr:col>
                    <xdr:colOff>247650</xdr:colOff>
                    <xdr:row>1032</xdr:row>
                    <xdr:rowOff>146050</xdr:rowOff>
                  </from>
                  <to>
                    <xdr:col>2</xdr:col>
                    <xdr:colOff>3695700</xdr:colOff>
                    <xdr:row>1034</xdr:row>
                    <xdr:rowOff>57150</xdr:rowOff>
                  </to>
                </anchor>
              </controlPr>
            </control>
          </mc:Choice>
        </mc:AlternateContent>
        <mc:AlternateContent xmlns:mc="http://schemas.openxmlformats.org/markup-compatibility/2006">
          <mc:Choice Requires="x14">
            <control shapeId="54705" r:id="rId398" name="Check Box 433">
              <controlPr defaultSize="0" autoFill="0" autoLine="0" autoPict="0">
                <anchor moveWithCells="1">
                  <from>
                    <xdr:col>0</xdr:col>
                    <xdr:colOff>247650</xdr:colOff>
                    <xdr:row>1031</xdr:row>
                    <xdr:rowOff>19050</xdr:rowOff>
                  </from>
                  <to>
                    <xdr:col>4</xdr:col>
                    <xdr:colOff>266700</xdr:colOff>
                    <xdr:row>1033</xdr:row>
                    <xdr:rowOff>50800</xdr:rowOff>
                  </to>
                </anchor>
              </controlPr>
            </control>
          </mc:Choice>
        </mc:AlternateContent>
        <mc:AlternateContent xmlns:mc="http://schemas.openxmlformats.org/markup-compatibility/2006">
          <mc:Choice Requires="x14">
            <control shapeId="54706" r:id="rId399" name="Check Box 434">
              <controlPr defaultSize="0" autoFill="0" autoLine="0" autoPict="0">
                <anchor moveWithCells="1">
                  <from>
                    <xdr:col>0</xdr:col>
                    <xdr:colOff>247650</xdr:colOff>
                    <xdr:row>1032</xdr:row>
                    <xdr:rowOff>146050</xdr:rowOff>
                  </from>
                  <to>
                    <xdr:col>2</xdr:col>
                    <xdr:colOff>3695700</xdr:colOff>
                    <xdr:row>1034</xdr:row>
                    <xdr:rowOff>57150</xdr:rowOff>
                  </to>
                </anchor>
              </controlPr>
            </control>
          </mc:Choice>
        </mc:AlternateContent>
        <mc:AlternateContent xmlns:mc="http://schemas.openxmlformats.org/markup-compatibility/2006">
          <mc:Choice Requires="x14">
            <control shapeId="54707" r:id="rId400" name="Check Box 435">
              <controlPr defaultSize="0" autoFill="0" autoLine="0" autoPict="0">
                <anchor moveWithCells="1">
                  <from>
                    <xdr:col>0</xdr:col>
                    <xdr:colOff>247650</xdr:colOff>
                    <xdr:row>1031</xdr:row>
                    <xdr:rowOff>19050</xdr:rowOff>
                  </from>
                  <to>
                    <xdr:col>4</xdr:col>
                    <xdr:colOff>266700</xdr:colOff>
                    <xdr:row>1033</xdr:row>
                    <xdr:rowOff>50800</xdr:rowOff>
                  </to>
                </anchor>
              </controlPr>
            </control>
          </mc:Choice>
        </mc:AlternateContent>
        <mc:AlternateContent xmlns:mc="http://schemas.openxmlformats.org/markup-compatibility/2006">
          <mc:Choice Requires="x14">
            <control shapeId="54708" r:id="rId401" name="Check Box 436">
              <controlPr defaultSize="0" autoFill="0" autoLine="0" autoPict="0">
                <anchor moveWithCells="1">
                  <from>
                    <xdr:col>0</xdr:col>
                    <xdr:colOff>247650</xdr:colOff>
                    <xdr:row>1032</xdr:row>
                    <xdr:rowOff>146050</xdr:rowOff>
                  </from>
                  <to>
                    <xdr:col>2</xdr:col>
                    <xdr:colOff>3695700</xdr:colOff>
                    <xdr:row>1034</xdr:row>
                    <xdr:rowOff>57150</xdr:rowOff>
                  </to>
                </anchor>
              </controlPr>
            </control>
          </mc:Choice>
        </mc:AlternateContent>
        <mc:AlternateContent xmlns:mc="http://schemas.openxmlformats.org/markup-compatibility/2006">
          <mc:Choice Requires="x14">
            <control shapeId="54709" r:id="rId402" name="Check Box 437">
              <controlPr defaultSize="0" autoFill="0" autoLine="0" autoPict="0">
                <anchor moveWithCells="1">
                  <from>
                    <xdr:col>0</xdr:col>
                    <xdr:colOff>247650</xdr:colOff>
                    <xdr:row>1031</xdr:row>
                    <xdr:rowOff>19050</xdr:rowOff>
                  </from>
                  <to>
                    <xdr:col>4</xdr:col>
                    <xdr:colOff>266700</xdr:colOff>
                    <xdr:row>1033</xdr:row>
                    <xdr:rowOff>50800</xdr:rowOff>
                  </to>
                </anchor>
              </controlPr>
            </control>
          </mc:Choice>
        </mc:AlternateContent>
        <mc:AlternateContent xmlns:mc="http://schemas.openxmlformats.org/markup-compatibility/2006">
          <mc:Choice Requires="x14">
            <control shapeId="54710" r:id="rId403" name="Check Box 438">
              <controlPr defaultSize="0" autoFill="0" autoLine="0" autoPict="0">
                <anchor moveWithCells="1">
                  <from>
                    <xdr:col>0</xdr:col>
                    <xdr:colOff>247650</xdr:colOff>
                    <xdr:row>1032</xdr:row>
                    <xdr:rowOff>146050</xdr:rowOff>
                  </from>
                  <to>
                    <xdr:col>2</xdr:col>
                    <xdr:colOff>3695700</xdr:colOff>
                    <xdr:row>1034</xdr:row>
                    <xdr:rowOff>57150</xdr:rowOff>
                  </to>
                </anchor>
              </controlPr>
            </control>
          </mc:Choice>
        </mc:AlternateContent>
        <mc:AlternateContent xmlns:mc="http://schemas.openxmlformats.org/markup-compatibility/2006">
          <mc:Choice Requires="x14">
            <control shapeId="54711" r:id="rId404" name="Check Box 439">
              <controlPr defaultSize="0" autoFill="0" autoLine="0" autoPict="0">
                <anchor moveWithCells="1">
                  <from>
                    <xdr:col>0</xdr:col>
                    <xdr:colOff>247650</xdr:colOff>
                    <xdr:row>1031</xdr:row>
                    <xdr:rowOff>19050</xdr:rowOff>
                  </from>
                  <to>
                    <xdr:col>4</xdr:col>
                    <xdr:colOff>266700</xdr:colOff>
                    <xdr:row>1033</xdr:row>
                    <xdr:rowOff>50800</xdr:rowOff>
                  </to>
                </anchor>
              </controlPr>
            </control>
          </mc:Choice>
        </mc:AlternateContent>
        <mc:AlternateContent xmlns:mc="http://schemas.openxmlformats.org/markup-compatibility/2006">
          <mc:Choice Requires="x14">
            <control shapeId="54712" r:id="rId405" name="Check Box 440">
              <controlPr defaultSize="0" autoFill="0" autoLine="0" autoPict="0">
                <anchor moveWithCells="1">
                  <from>
                    <xdr:col>0</xdr:col>
                    <xdr:colOff>247650</xdr:colOff>
                    <xdr:row>1032</xdr:row>
                    <xdr:rowOff>146050</xdr:rowOff>
                  </from>
                  <to>
                    <xdr:col>2</xdr:col>
                    <xdr:colOff>3695700</xdr:colOff>
                    <xdr:row>1034</xdr:row>
                    <xdr:rowOff>57150</xdr:rowOff>
                  </to>
                </anchor>
              </controlPr>
            </control>
          </mc:Choice>
        </mc:AlternateContent>
        <mc:AlternateContent xmlns:mc="http://schemas.openxmlformats.org/markup-compatibility/2006">
          <mc:Choice Requires="x14">
            <control shapeId="54713" r:id="rId406" name="Check Box 441">
              <controlPr defaultSize="0" autoFill="0" autoLine="0" autoPict="0">
                <anchor moveWithCells="1">
                  <from>
                    <xdr:col>0</xdr:col>
                    <xdr:colOff>247650</xdr:colOff>
                    <xdr:row>1086</xdr:row>
                    <xdr:rowOff>19050</xdr:rowOff>
                  </from>
                  <to>
                    <xdr:col>4</xdr:col>
                    <xdr:colOff>266700</xdr:colOff>
                    <xdr:row>1088</xdr:row>
                    <xdr:rowOff>50800</xdr:rowOff>
                  </to>
                </anchor>
              </controlPr>
            </control>
          </mc:Choice>
        </mc:AlternateContent>
        <mc:AlternateContent xmlns:mc="http://schemas.openxmlformats.org/markup-compatibility/2006">
          <mc:Choice Requires="x14">
            <control shapeId="54714" r:id="rId407" name="Check Box 442">
              <controlPr defaultSize="0" autoFill="0" autoLine="0" autoPict="0">
                <anchor moveWithCells="1">
                  <from>
                    <xdr:col>0</xdr:col>
                    <xdr:colOff>247650</xdr:colOff>
                    <xdr:row>1087</xdr:row>
                    <xdr:rowOff>146050</xdr:rowOff>
                  </from>
                  <to>
                    <xdr:col>2</xdr:col>
                    <xdr:colOff>3695700</xdr:colOff>
                    <xdr:row>1089</xdr:row>
                    <xdr:rowOff>57150</xdr:rowOff>
                  </to>
                </anchor>
              </controlPr>
            </control>
          </mc:Choice>
        </mc:AlternateContent>
        <mc:AlternateContent xmlns:mc="http://schemas.openxmlformats.org/markup-compatibility/2006">
          <mc:Choice Requires="x14">
            <control shapeId="54715" r:id="rId408" name="Check Box 443">
              <controlPr defaultSize="0" autoFill="0" autoLine="0" autoPict="0">
                <anchor moveWithCells="1">
                  <from>
                    <xdr:col>0</xdr:col>
                    <xdr:colOff>247650</xdr:colOff>
                    <xdr:row>1086</xdr:row>
                    <xdr:rowOff>19050</xdr:rowOff>
                  </from>
                  <to>
                    <xdr:col>4</xdr:col>
                    <xdr:colOff>266700</xdr:colOff>
                    <xdr:row>1088</xdr:row>
                    <xdr:rowOff>50800</xdr:rowOff>
                  </to>
                </anchor>
              </controlPr>
            </control>
          </mc:Choice>
        </mc:AlternateContent>
        <mc:AlternateContent xmlns:mc="http://schemas.openxmlformats.org/markup-compatibility/2006">
          <mc:Choice Requires="x14">
            <control shapeId="54716" r:id="rId409" name="Check Box 444">
              <controlPr defaultSize="0" autoFill="0" autoLine="0" autoPict="0">
                <anchor moveWithCells="1">
                  <from>
                    <xdr:col>0</xdr:col>
                    <xdr:colOff>247650</xdr:colOff>
                    <xdr:row>1087</xdr:row>
                    <xdr:rowOff>146050</xdr:rowOff>
                  </from>
                  <to>
                    <xdr:col>2</xdr:col>
                    <xdr:colOff>3695700</xdr:colOff>
                    <xdr:row>1089</xdr:row>
                    <xdr:rowOff>57150</xdr:rowOff>
                  </to>
                </anchor>
              </controlPr>
            </control>
          </mc:Choice>
        </mc:AlternateContent>
        <mc:AlternateContent xmlns:mc="http://schemas.openxmlformats.org/markup-compatibility/2006">
          <mc:Choice Requires="x14">
            <control shapeId="54717" r:id="rId410" name="Check Box 445">
              <controlPr defaultSize="0" autoFill="0" autoLine="0" autoPict="0">
                <anchor moveWithCells="1">
                  <from>
                    <xdr:col>0</xdr:col>
                    <xdr:colOff>247650</xdr:colOff>
                    <xdr:row>1086</xdr:row>
                    <xdr:rowOff>19050</xdr:rowOff>
                  </from>
                  <to>
                    <xdr:col>4</xdr:col>
                    <xdr:colOff>266700</xdr:colOff>
                    <xdr:row>1088</xdr:row>
                    <xdr:rowOff>50800</xdr:rowOff>
                  </to>
                </anchor>
              </controlPr>
            </control>
          </mc:Choice>
        </mc:AlternateContent>
        <mc:AlternateContent xmlns:mc="http://schemas.openxmlformats.org/markup-compatibility/2006">
          <mc:Choice Requires="x14">
            <control shapeId="54718" r:id="rId411" name="Check Box 446">
              <controlPr defaultSize="0" autoFill="0" autoLine="0" autoPict="0">
                <anchor moveWithCells="1">
                  <from>
                    <xdr:col>0</xdr:col>
                    <xdr:colOff>247650</xdr:colOff>
                    <xdr:row>1087</xdr:row>
                    <xdr:rowOff>146050</xdr:rowOff>
                  </from>
                  <to>
                    <xdr:col>2</xdr:col>
                    <xdr:colOff>3695700</xdr:colOff>
                    <xdr:row>1089</xdr:row>
                    <xdr:rowOff>57150</xdr:rowOff>
                  </to>
                </anchor>
              </controlPr>
            </control>
          </mc:Choice>
        </mc:AlternateContent>
        <mc:AlternateContent xmlns:mc="http://schemas.openxmlformats.org/markup-compatibility/2006">
          <mc:Choice Requires="x14">
            <control shapeId="54719" r:id="rId412" name="Check Box 447">
              <controlPr defaultSize="0" autoFill="0" autoLine="0" autoPict="0">
                <anchor moveWithCells="1">
                  <from>
                    <xdr:col>0</xdr:col>
                    <xdr:colOff>247650</xdr:colOff>
                    <xdr:row>1086</xdr:row>
                    <xdr:rowOff>19050</xdr:rowOff>
                  </from>
                  <to>
                    <xdr:col>4</xdr:col>
                    <xdr:colOff>266700</xdr:colOff>
                    <xdr:row>1088</xdr:row>
                    <xdr:rowOff>50800</xdr:rowOff>
                  </to>
                </anchor>
              </controlPr>
            </control>
          </mc:Choice>
        </mc:AlternateContent>
        <mc:AlternateContent xmlns:mc="http://schemas.openxmlformats.org/markup-compatibility/2006">
          <mc:Choice Requires="x14">
            <control shapeId="54720" r:id="rId413" name="Check Box 448">
              <controlPr defaultSize="0" autoFill="0" autoLine="0" autoPict="0">
                <anchor moveWithCells="1">
                  <from>
                    <xdr:col>0</xdr:col>
                    <xdr:colOff>247650</xdr:colOff>
                    <xdr:row>1087</xdr:row>
                    <xdr:rowOff>146050</xdr:rowOff>
                  </from>
                  <to>
                    <xdr:col>2</xdr:col>
                    <xdr:colOff>3695700</xdr:colOff>
                    <xdr:row>1089</xdr:row>
                    <xdr:rowOff>57150</xdr:rowOff>
                  </to>
                </anchor>
              </controlPr>
            </control>
          </mc:Choice>
        </mc:AlternateContent>
        <mc:AlternateContent xmlns:mc="http://schemas.openxmlformats.org/markup-compatibility/2006">
          <mc:Choice Requires="x14">
            <control shapeId="54721" r:id="rId414" name="Check Box 449">
              <controlPr defaultSize="0" autoFill="0" autoLine="0" autoPict="0">
                <anchor moveWithCells="1">
                  <from>
                    <xdr:col>0</xdr:col>
                    <xdr:colOff>247650</xdr:colOff>
                    <xdr:row>1086</xdr:row>
                    <xdr:rowOff>19050</xdr:rowOff>
                  </from>
                  <to>
                    <xdr:col>4</xdr:col>
                    <xdr:colOff>266700</xdr:colOff>
                    <xdr:row>1088</xdr:row>
                    <xdr:rowOff>50800</xdr:rowOff>
                  </to>
                </anchor>
              </controlPr>
            </control>
          </mc:Choice>
        </mc:AlternateContent>
        <mc:AlternateContent xmlns:mc="http://schemas.openxmlformats.org/markup-compatibility/2006">
          <mc:Choice Requires="x14">
            <control shapeId="54722" r:id="rId415" name="Check Box 450">
              <controlPr defaultSize="0" autoFill="0" autoLine="0" autoPict="0">
                <anchor moveWithCells="1">
                  <from>
                    <xdr:col>0</xdr:col>
                    <xdr:colOff>247650</xdr:colOff>
                    <xdr:row>1087</xdr:row>
                    <xdr:rowOff>146050</xdr:rowOff>
                  </from>
                  <to>
                    <xdr:col>2</xdr:col>
                    <xdr:colOff>3695700</xdr:colOff>
                    <xdr:row>1089</xdr:row>
                    <xdr:rowOff>57150</xdr:rowOff>
                  </to>
                </anchor>
              </controlPr>
            </control>
          </mc:Choice>
        </mc:AlternateContent>
        <mc:AlternateContent xmlns:mc="http://schemas.openxmlformats.org/markup-compatibility/2006">
          <mc:Choice Requires="x14">
            <control shapeId="54723" r:id="rId416" name="Check Box 451">
              <controlPr defaultSize="0" autoFill="0" autoLine="0" autoPict="0">
                <anchor moveWithCells="1">
                  <from>
                    <xdr:col>0</xdr:col>
                    <xdr:colOff>247650</xdr:colOff>
                    <xdr:row>1086</xdr:row>
                    <xdr:rowOff>19050</xdr:rowOff>
                  </from>
                  <to>
                    <xdr:col>4</xdr:col>
                    <xdr:colOff>266700</xdr:colOff>
                    <xdr:row>1088</xdr:row>
                    <xdr:rowOff>50800</xdr:rowOff>
                  </to>
                </anchor>
              </controlPr>
            </control>
          </mc:Choice>
        </mc:AlternateContent>
        <mc:AlternateContent xmlns:mc="http://schemas.openxmlformats.org/markup-compatibility/2006">
          <mc:Choice Requires="x14">
            <control shapeId="54724" r:id="rId417" name="Check Box 452">
              <controlPr defaultSize="0" autoFill="0" autoLine="0" autoPict="0">
                <anchor moveWithCells="1">
                  <from>
                    <xdr:col>0</xdr:col>
                    <xdr:colOff>247650</xdr:colOff>
                    <xdr:row>1087</xdr:row>
                    <xdr:rowOff>146050</xdr:rowOff>
                  </from>
                  <to>
                    <xdr:col>2</xdr:col>
                    <xdr:colOff>3695700</xdr:colOff>
                    <xdr:row>1089</xdr:row>
                    <xdr:rowOff>57150</xdr:rowOff>
                  </to>
                </anchor>
              </controlPr>
            </control>
          </mc:Choice>
        </mc:AlternateContent>
        <mc:AlternateContent xmlns:mc="http://schemas.openxmlformats.org/markup-compatibility/2006">
          <mc:Choice Requires="x14">
            <control shapeId="54725" r:id="rId418" name="Check Box 453">
              <controlPr defaultSize="0" autoFill="0" autoLine="0" autoPict="0">
                <anchor moveWithCells="1">
                  <from>
                    <xdr:col>0</xdr:col>
                    <xdr:colOff>247650</xdr:colOff>
                    <xdr:row>1086</xdr:row>
                    <xdr:rowOff>19050</xdr:rowOff>
                  </from>
                  <to>
                    <xdr:col>4</xdr:col>
                    <xdr:colOff>266700</xdr:colOff>
                    <xdr:row>1088</xdr:row>
                    <xdr:rowOff>50800</xdr:rowOff>
                  </to>
                </anchor>
              </controlPr>
            </control>
          </mc:Choice>
        </mc:AlternateContent>
        <mc:AlternateContent xmlns:mc="http://schemas.openxmlformats.org/markup-compatibility/2006">
          <mc:Choice Requires="x14">
            <control shapeId="54726" r:id="rId419" name="Check Box 454">
              <controlPr defaultSize="0" autoFill="0" autoLine="0" autoPict="0">
                <anchor moveWithCells="1">
                  <from>
                    <xdr:col>0</xdr:col>
                    <xdr:colOff>247650</xdr:colOff>
                    <xdr:row>1087</xdr:row>
                    <xdr:rowOff>146050</xdr:rowOff>
                  </from>
                  <to>
                    <xdr:col>2</xdr:col>
                    <xdr:colOff>3695700</xdr:colOff>
                    <xdr:row>1089</xdr:row>
                    <xdr:rowOff>57150</xdr:rowOff>
                  </to>
                </anchor>
              </controlPr>
            </control>
          </mc:Choice>
        </mc:AlternateContent>
        <mc:AlternateContent xmlns:mc="http://schemas.openxmlformats.org/markup-compatibility/2006">
          <mc:Choice Requires="x14">
            <control shapeId="54727" r:id="rId420" name="Check Box 455">
              <controlPr defaultSize="0" autoFill="0" autoLine="0" autoPict="0">
                <anchor moveWithCells="1">
                  <from>
                    <xdr:col>0</xdr:col>
                    <xdr:colOff>247650</xdr:colOff>
                    <xdr:row>1086</xdr:row>
                    <xdr:rowOff>19050</xdr:rowOff>
                  </from>
                  <to>
                    <xdr:col>4</xdr:col>
                    <xdr:colOff>266700</xdr:colOff>
                    <xdr:row>1088</xdr:row>
                    <xdr:rowOff>50800</xdr:rowOff>
                  </to>
                </anchor>
              </controlPr>
            </control>
          </mc:Choice>
        </mc:AlternateContent>
        <mc:AlternateContent xmlns:mc="http://schemas.openxmlformats.org/markup-compatibility/2006">
          <mc:Choice Requires="x14">
            <control shapeId="54728" r:id="rId421" name="Check Box 456">
              <controlPr defaultSize="0" autoFill="0" autoLine="0" autoPict="0">
                <anchor moveWithCells="1">
                  <from>
                    <xdr:col>0</xdr:col>
                    <xdr:colOff>247650</xdr:colOff>
                    <xdr:row>1087</xdr:row>
                    <xdr:rowOff>146050</xdr:rowOff>
                  </from>
                  <to>
                    <xdr:col>2</xdr:col>
                    <xdr:colOff>3695700</xdr:colOff>
                    <xdr:row>1089</xdr:row>
                    <xdr:rowOff>57150</xdr:rowOff>
                  </to>
                </anchor>
              </controlPr>
            </control>
          </mc:Choice>
        </mc:AlternateContent>
        <mc:AlternateContent xmlns:mc="http://schemas.openxmlformats.org/markup-compatibility/2006">
          <mc:Choice Requires="x14">
            <control shapeId="54729" r:id="rId422" name="Check Box 457">
              <controlPr defaultSize="0" autoFill="0" autoLine="0" autoPict="0">
                <anchor moveWithCells="1">
                  <from>
                    <xdr:col>0</xdr:col>
                    <xdr:colOff>247650</xdr:colOff>
                    <xdr:row>1086</xdr:row>
                    <xdr:rowOff>19050</xdr:rowOff>
                  </from>
                  <to>
                    <xdr:col>4</xdr:col>
                    <xdr:colOff>266700</xdr:colOff>
                    <xdr:row>1088</xdr:row>
                    <xdr:rowOff>50800</xdr:rowOff>
                  </to>
                </anchor>
              </controlPr>
            </control>
          </mc:Choice>
        </mc:AlternateContent>
        <mc:AlternateContent xmlns:mc="http://schemas.openxmlformats.org/markup-compatibility/2006">
          <mc:Choice Requires="x14">
            <control shapeId="54730" r:id="rId423" name="Check Box 458">
              <controlPr defaultSize="0" autoFill="0" autoLine="0" autoPict="0">
                <anchor moveWithCells="1">
                  <from>
                    <xdr:col>0</xdr:col>
                    <xdr:colOff>247650</xdr:colOff>
                    <xdr:row>1087</xdr:row>
                    <xdr:rowOff>146050</xdr:rowOff>
                  </from>
                  <to>
                    <xdr:col>2</xdr:col>
                    <xdr:colOff>3695700</xdr:colOff>
                    <xdr:row>1089</xdr:row>
                    <xdr:rowOff>57150</xdr:rowOff>
                  </to>
                </anchor>
              </controlPr>
            </control>
          </mc:Choice>
        </mc:AlternateContent>
        <mc:AlternateContent xmlns:mc="http://schemas.openxmlformats.org/markup-compatibility/2006">
          <mc:Choice Requires="x14">
            <control shapeId="54731" r:id="rId424" name="Check Box 459">
              <controlPr defaultSize="0" autoFill="0" autoLine="0" autoPict="0">
                <anchor moveWithCells="1">
                  <from>
                    <xdr:col>0</xdr:col>
                    <xdr:colOff>247650</xdr:colOff>
                    <xdr:row>1086</xdr:row>
                    <xdr:rowOff>19050</xdr:rowOff>
                  </from>
                  <to>
                    <xdr:col>4</xdr:col>
                    <xdr:colOff>266700</xdr:colOff>
                    <xdr:row>1088</xdr:row>
                    <xdr:rowOff>50800</xdr:rowOff>
                  </to>
                </anchor>
              </controlPr>
            </control>
          </mc:Choice>
        </mc:AlternateContent>
        <mc:AlternateContent xmlns:mc="http://schemas.openxmlformats.org/markup-compatibility/2006">
          <mc:Choice Requires="x14">
            <control shapeId="54732" r:id="rId425" name="Check Box 460">
              <controlPr defaultSize="0" autoFill="0" autoLine="0" autoPict="0">
                <anchor moveWithCells="1">
                  <from>
                    <xdr:col>0</xdr:col>
                    <xdr:colOff>247650</xdr:colOff>
                    <xdr:row>1087</xdr:row>
                    <xdr:rowOff>146050</xdr:rowOff>
                  </from>
                  <to>
                    <xdr:col>2</xdr:col>
                    <xdr:colOff>3695700</xdr:colOff>
                    <xdr:row>1089</xdr:row>
                    <xdr:rowOff>57150</xdr:rowOff>
                  </to>
                </anchor>
              </controlPr>
            </control>
          </mc:Choice>
        </mc:AlternateContent>
        <mc:AlternateContent xmlns:mc="http://schemas.openxmlformats.org/markup-compatibility/2006">
          <mc:Choice Requires="x14">
            <control shapeId="54733" r:id="rId426" name="Check Box 461">
              <controlPr defaultSize="0" autoFill="0" autoLine="0" autoPict="0">
                <anchor moveWithCells="1">
                  <from>
                    <xdr:col>0</xdr:col>
                    <xdr:colOff>247650</xdr:colOff>
                    <xdr:row>1086</xdr:row>
                    <xdr:rowOff>19050</xdr:rowOff>
                  </from>
                  <to>
                    <xdr:col>4</xdr:col>
                    <xdr:colOff>266700</xdr:colOff>
                    <xdr:row>1088</xdr:row>
                    <xdr:rowOff>50800</xdr:rowOff>
                  </to>
                </anchor>
              </controlPr>
            </control>
          </mc:Choice>
        </mc:AlternateContent>
        <mc:AlternateContent xmlns:mc="http://schemas.openxmlformats.org/markup-compatibility/2006">
          <mc:Choice Requires="x14">
            <control shapeId="54734" r:id="rId427" name="Check Box 462">
              <controlPr defaultSize="0" autoFill="0" autoLine="0" autoPict="0">
                <anchor moveWithCells="1">
                  <from>
                    <xdr:col>0</xdr:col>
                    <xdr:colOff>247650</xdr:colOff>
                    <xdr:row>1087</xdr:row>
                    <xdr:rowOff>146050</xdr:rowOff>
                  </from>
                  <to>
                    <xdr:col>2</xdr:col>
                    <xdr:colOff>3695700</xdr:colOff>
                    <xdr:row>1089</xdr:row>
                    <xdr:rowOff>57150</xdr:rowOff>
                  </to>
                </anchor>
              </controlPr>
            </control>
          </mc:Choice>
        </mc:AlternateContent>
        <mc:AlternateContent xmlns:mc="http://schemas.openxmlformats.org/markup-compatibility/2006">
          <mc:Choice Requires="x14">
            <control shapeId="54735" r:id="rId428" name="Check Box 463">
              <controlPr defaultSize="0" autoFill="0" autoLine="0" autoPict="0">
                <anchor moveWithCells="1">
                  <from>
                    <xdr:col>0</xdr:col>
                    <xdr:colOff>247650</xdr:colOff>
                    <xdr:row>1086</xdr:row>
                    <xdr:rowOff>19050</xdr:rowOff>
                  </from>
                  <to>
                    <xdr:col>4</xdr:col>
                    <xdr:colOff>266700</xdr:colOff>
                    <xdr:row>1088</xdr:row>
                    <xdr:rowOff>50800</xdr:rowOff>
                  </to>
                </anchor>
              </controlPr>
            </control>
          </mc:Choice>
        </mc:AlternateContent>
        <mc:AlternateContent xmlns:mc="http://schemas.openxmlformats.org/markup-compatibility/2006">
          <mc:Choice Requires="x14">
            <control shapeId="54736" r:id="rId429" name="Check Box 464">
              <controlPr defaultSize="0" autoFill="0" autoLine="0" autoPict="0">
                <anchor moveWithCells="1">
                  <from>
                    <xdr:col>0</xdr:col>
                    <xdr:colOff>247650</xdr:colOff>
                    <xdr:row>1087</xdr:row>
                    <xdr:rowOff>146050</xdr:rowOff>
                  </from>
                  <to>
                    <xdr:col>2</xdr:col>
                    <xdr:colOff>3695700</xdr:colOff>
                    <xdr:row>1089</xdr:row>
                    <xdr:rowOff>57150</xdr:rowOff>
                  </to>
                </anchor>
              </controlPr>
            </control>
          </mc:Choice>
        </mc:AlternateContent>
        <mc:AlternateContent xmlns:mc="http://schemas.openxmlformats.org/markup-compatibility/2006">
          <mc:Choice Requires="x14">
            <control shapeId="54737" r:id="rId430" name="Check Box 465">
              <controlPr defaultSize="0" autoFill="0" autoLine="0" autoPict="0">
                <anchor moveWithCells="1">
                  <from>
                    <xdr:col>0</xdr:col>
                    <xdr:colOff>247650</xdr:colOff>
                    <xdr:row>1086</xdr:row>
                    <xdr:rowOff>19050</xdr:rowOff>
                  </from>
                  <to>
                    <xdr:col>4</xdr:col>
                    <xdr:colOff>266700</xdr:colOff>
                    <xdr:row>1088</xdr:row>
                    <xdr:rowOff>50800</xdr:rowOff>
                  </to>
                </anchor>
              </controlPr>
            </control>
          </mc:Choice>
        </mc:AlternateContent>
        <mc:AlternateContent xmlns:mc="http://schemas.openxmlformats.org/markup-compatibility/2006">
          <mc:Choice Requires="x14">
            <control shapeId="54738" r:id="rId431" name="Check Box 466">
              <controlPr defaultSize="0" autoFill="0" autoLine="0" autoPict="0">
                <anchor moveWithCells="1">
                  <from>
                    <xdr:col>0</xdr:col>
                    <xdr:colOff>247650</xdr:colOff>
                    <xdr:row>1087</xdr:row>
                    <xdr:rowOff>146050</xdr:rowOff>
                  </from>
                  <to>
                    <xdr:col>2</xdr:col>
                    <xdr:colOff>3695700</xdr:colOff>
                    <xdr:row>1089</xdr:row>
                    <xdr:rowOff>57150</xdr:rowOff>
                  </to>
                </anchor>
              </controlPr>
            </control>
          </mc:Choice>
        </mc:AlternateContent>
        <mc:AlternateContent xmlns:mc="http://schemas.openxmlformats.org/markup-compatibility/2006">
          <mc:Choice Requires="x14">
            <control shapeId="54739" r:id="rId432" name="Check Box 467">
              <controlPr defaultSize="0" autoFill="0" autoLine="0" autoPict="0">
                <anchor moveWithCells="1">
                  <from>
                    <xdr:col>0</xdr:col>
                    <xdr:colOff>247650</xdr:colOff>
                    <xdr:row>1086</xdr:row>
                    <xdr:rowOff>19050</xdr:rowOff>
                  </from>
                  <to>
                    <xdr:col>4</xdr:col>
                    <xdr:colOff>266700</xdr:colOff>
                    <xdr:row>1088</xdr:row>
                    <xdr:rowOff>50800</xdr:rowOff>
                  </to>
                </anchor>
              </controlPr>
            </control>
          </mc:Choice>
        </mc:AlternateContent>
        <mc:AlternateContent xmlns:mc="http://schemas.openxmlformats.org/markup-compatibility/2006">
          <mc:Choice Requires="x14">
            <control shapeId="54740" r:id="rId433" name="Check Box 468">
              <controlPr defaultSize="0" autoFill="0" autoLine="0" autoPict="0">
                <anchor moveWithCells="1">
                  <from>
                    <xdr:col>0</xdr:col>
                    <xdr:colOff>247650</xdr:colOff>
                    <xdr:row>1087</xdr:row>
                    <xdr:rowOff>146050</xdr:rowOff>
                  </from>
                  <to>
                    <xdr:col>2</xdr:col>
                    <xdr:colOff>3695700</xdr:colOff>
                    <xdr:row>1089</xdr:row>
                    <xdr:rowOff>57150</xdr:rowOff>
                  </to>
                </anchor>
              </controlPr>
            </control>
          </mc:Choice>
        </mc:AlternateContent>
        <mc:AlternateContent xmlns:mc="http://schemas.openxmlformats.org/markup-compatibility/2006">
          <mc:Choice Requires="x14">
            <control shapeId="54741" r:id="rId434" name="Check Box 469">
              <controlPr defaultSize="0" autoFill="0" autoLine="0" autoPict="0">
                <anchor moveWithCells="1">
                  <from>
                    <xdr:col>0</xdr:col>
                    <xdr:colOff>247650</xdr:colOff>
                    <xdr:row>1086</xdr:row>
                    <xdr:rowOff>19050</xdr:rowOff>
                  </from>
                  <to>
                    <xdr:col>4</xdr:col>
                    <xdr:colOff>266700</xdr:colOff>
                    <xdr:row>1088</xdr:row>
                    <xdr:rowOff>50800</xdr:rowOff>
                  </to>
                </anchor>
              </controlPr>
            </control>
          </mc:Choice>
        </mc:AlternateContent>
        <mc:AlternateContent xmlns:mc="http://schemas.openxmlformats.org/markup-compatibility/2006">
          <mc:Choice Requires="x14">
            <control shapeId="54742" r:id="rId435" name="Check Box 470">
              <controlPr defaultSize="0" autoFill="0" autoLine="0" autoPict="0">
                <anchor moveWithCells="1">
                  <from>
                    <xdr:col>0</xdr:col>
                    <xdr:colOff>247650</xdr:colOff>
                    <xdr:row>1087</xdr:row>
                    <xdr:rowOff>146050</xdr:rowOff>
                  </from>
                  <to>
                    <xdr:col>2</xdr:col>
                    <xdr:colOff>3695700</xdr:colOff>
                    <xdr:row>1089</xdr:row>
                    <xdr:rowOff>57150</xdr:rowOff>
                  </to>
                </anchor>
              </controlPr>
            </control>
          </mc:Choice>
        </mc:AlternateContent>
        <mc:AlternateContent xmlns:mc="http://schemas.openxmlformats.org/markup-compatibility/2006">
          <mc:Choice Requires="x14">
            <control shapeId="54743" r:id="rId436" name="Check Box 471">
              <controlPr defaultSize="0" autoFill="0" autoLine="0" autoPict="0">
                <anchor moveWithCells="1">
                  <from>
                    <xdr:col>0</xdr:col>
                    <xdr:colOff>247650</xdr:colOff>
                    <xdr:row>1086</xdr:row>
                    <xdr:rowOff>19050</xdr:rowOff>
                  </from>
                  <to>
                    <xdr:col>4</xdr:col>
                    <xdr:colOff>266700</xdr:colOff>
                    <xdr:row>1088</xdr:row>
                    <xdr:rowOff>50800</xdr:rowOff>
                  </to>
                </anchor>
              </controlPr>
            </control>
          </mc:Choice>
        </mc:AlternateContent>
        <mc:AlternateContent xmlns:mc="http://schemas.openxmlformats.org/markup-compatibility/2006">
          <mc:Choice Requires="x14">
            <control shapeId="54744" r:id="rId437" name="Check Box 472">
              <controlPr defaultSize="0" autoFill="0" autoLine="0" autoPict="0">
                <anchor moveWithCells="1">
                  <from>
                    <xdr:col>0</xdr:col>
                    <xdr:colOff>247650</xdr:colOff>
                    <xdr:row>1087</xdr:row>
                    <xdr:rowOff>146050</xdr:rowOff>
                  </from>
                  <to>
                    <xdr:col>2</xdr:col>
                    <xdr:colOff>3695700</xdr:colOff>
                    <xdr:row>1089</xdr:row>
                    <xdr:rowOff>57150</xdr:rowOff>
                  </to>
                </anchor>
              </controlPr>
            </control>
          </mc:Choice>
        </mc:AlternateContent>
        <mc:AlternateContent xmlns:mc="http://schemas.openxmlformats.org/markup-compatibility/2006">
          <mc:Choice Requires="x14">
            <control shapeId="54745" r:id="rId438" name="Check Box 473">
              <controlPr defaultSize="0" autoFill="0" autoLine="0" autoPict="0">
                <anchor moveWithCells="1">
                  <from>
                    <xdr:col>0</xdr:col>
                    <xdr:colOff>247650</xdr:colOff>
                    <xdr:row>1086</xdr:row>
                    <xdr:rowOff>19050</xdr:rowOff>
                  </from>
                  <to>
                    <xdr:col>4</xdr:col>
                    <xdr:colOff>266700</xdr:colOff>
                    <xdr:row>1088</xdr:row>
                    <xdr:rowOff>50800</xdr:rowOff>
                  </to>
                </anchor>
              </controlPr>
            </control>
          </mc:Choice>
        </mc:AlternateContent>
        <mc:AlternateContent xmlns:mc="http://schemas.openxmlformats.org/markup-compatibility/2006">
          <mc:Choice Requires="x14">
            <control shapeId="54746" r:id="rId439" name="Check Box 474">
              <controlPr defaultSize="0" autoFill="0" autoLine="0" autoPict="0">
                <anchor moveWithCells="1">
                  <from>
                    <xdr:col>0</xdr:col>
                    <xdr:colOff>247650</xdr:colOff>
                    <xdr:row>1087</xdr:row>
                    <xdr:rowOff>146050</xdr:rowOff>
                  </from>
                  <to>
                    <xdr:col>2</xdr:col>
                    <xdr:colOff>3695700</xdr:colOff>
                    <xdr:row>1089</xdr:row>
                    <xdr:rowOff>57150</xdr:rowOff>
                  </to>
                </anchor>
              </controlPr>
            </control>
          </mc:Choice>
        </mc:AlternateContent>
        <mc:AlternateContent xmlns:mc="http://schemas.openxmlformats.org/markup-compatibility/2006">
          <mc:Choice Requires="x14">
            <control shapeId="54747" r:id="rId440" name="Check Box 475">
              <controlPr defaultSize="0" autoFill="0" autoLine="0" autoPict="0">
                <anchor moveWithCells="1">
                  <from>
                    <xdr:col>0</xdr:col>
                    <xdr:colOff>247650</xdr:colOff>
                    <xdr:row>1086</xdr:row>
                    <xdr:rowOff>19050</xdr:rowOff>
                  </from>
                  <to>
                    <xdr:col>4</xdr:col>
                    <xdr:colOff>266700</xdr:colOff>
                    <xdr:row>1088</xdr:row>
                    <xdr:rowOff>50800</xdr:rowOff>
                  </to>
                </anchor>
              </controlPr>
            </control>
          </mc:Choice>
        </mc:AlternateContent>
        <mc:AlternateContent xmlns:mc="http://schemas.openxmlformats.org/markup-compatibility/2006">
          <mc:Choice Requires="x14">
            <control shapeId="54748" r:id="rId441" name="Check Box 476">
              <controlPr defaultSize="0" autoFill="0" autoLine="0" autoPict="0">
                <anchor moveWithCells="1">
                  <from>
                    <xdr:col>0</xdr:col>
                    <xdr:colOff>247650</xdr:colOff>
                    <xdr:row>1087</xdr:row>
                    <xdr:rowOff>146050</xdr:rowOff>
                  </from>
                  <to>
                    <xdr:col>2</xdr:col>
                    <xdr:colOff>3695700</xdr:colOff>
                    <xdr:row>1089</xdr:row>
                    <xdr:rowOff>57150</xdr:rowOff>
                  </to>
                </anchor>
              </controlPr>
            </control>
          </mc:Choice>
        </mc:AlternateContent>
        <mc:AlternateContent xmlns:mc="http://schemas.openxmlformats.org/markup-compatibility/2006">
          <mc:Choice Requires="x14">
            <control shapeId="54749" r:id="rId442" name="Check Box 477">
              <controlPr defaultSize="0" autoFill="0" autoLine="0" autoPict="0">
                <anchor moveWithCells="1">
                  <from>
                    <xdr:col>0</xdr:col>
                    <xdr:colOff>247650</xdr:colOff>
                    <xdr:row>1086</xdr:row>
                    <xdr:rowOff>19050</xdr:rowOff>
                  </from>
                  <to>
                    <xdr:col>4</xdr:col>
                    <xdr:colOff>266700</xdr:colOff>
                    <xdr:row>1088</xdr:row>
                    <xdr:rowOff>50800</xdr:rowOff>
                  </to>
                </anchor>
              </controlPr>
            </control>
          </mc:Choice>
        </mc:AlternateContent>
        <mc:AlternateContent xmlns:mc="http://schemas.openxmlformats.org/markup-compatibility/2006">
          <mc:Choice Requires="x14">
            <control shapeId="54750" r:id="rId443" name="Check Box 478">
              <controlPr defaultSize="0" autoFill="0" autoLine="0" autoPict="0">
                <anchor moveWithCells="1">
                  <from>
                    <xdr:col>0</xdr:col>
                    <xdr:colOff>247650</xdr:colOff>
                    <xdr:row>1087</xdr:row>
                    <xdr:rowOff>146050</xdr:rowOff>
                  </from>
                  <to>
                    <xdr:col>2</xdr:col>
                    <xdr:colOff>3695700</xdr:colOff>
                    <xdr:row>1089</xdr:row>
                    <xdr:rowOff>57150</xdr:rowOff>
                  </to>
                </anchor>
              </controlPr>
            </control>
          </mc:Choice>
        </mc:AlternateContent>
        <mc:AlternateContent xmlns:mc="http://schemas.openxmlformats.org/markup-compatibility/2006">
          <mc:Choice Requires="x14">
            <control shapeId="54751" r:id="rId444" name="Check Box 479">
              <controlPr defaultSize="0" autoFill="0" autoLine="0" autoPict="0">
                <anchor moveWithCells="1">
                  <from>
                    <xdr:col>0</xdr:col>
                    <xdr:colOff>247650</xdr:colOff>
                    <xdr:row>1141</xdr:row>
                    <xdr:rowOff>19050</xdr:rowOff>
                  </from>
                  <to>
                    <xdr:col>4</xdr:col>
                    <xdr:colOff>266700</xdr:colOff>
                    <xdr:row>1143</xdr:row>
                    <xdr:rowOff>50800</xdr:rowOff>
                  </to>
                </anchor>
              </controlPr>
            </control>
          </mc:Choice>
        </mc:AlternateContent>
        <mc:AlternateContent xmlns:mc="http://schemas.openxmlformats.org/markup-compatibility/2006">
          <mc:Choice Requires="x14">
            <control shapeId="54752" r:id="rId445" name="Check Box 480">
              <controlPr defaultSize="0" autoFill="0" autoLine="0" autoPict="0">
                <anchor moveWithCells="1">
                  <from>
                    <xdr:col>0</xdr:col>
                    <xdr:colOff>247650</xdr:colOff>
                    <xdr:row>1142</xdr:row>
                    <xdr:rowOff>146050</xdr:rowOff>
                  </from>
                  <to>
                    <xdr:col>2</xdr:col>
                    <xdr:colOff>3695700</xdr:colOff>
                    <xdr:row>1144</xdr:row>
                    <xdr:rowOff>57150</xdr:rowOff>
                  </to>
                </anchor>
              </controlPr>
            </control>
          </mc:Choice>
        </mc:AlternateContent>
        <mc:AlternateContent xmlns:mc="http://schemas.openxmlformats.org/markup-compatibility/2006">
          <mc:Choice Requires="x14">
            <control shapeId="54753" r:id="rId446" name="Check Box 481">
              <controlPr defaultSize="0" autoFill="0" autoLine="0" autoPict="0">
                <anchor moveWithCells="1">
                  <from>
                    <xdr:col>0</xdr:col>
                    <xdr:colOff>247650</xdr:colOff>
                    <xdr:row>1141</xdr:row>
                    <xdr:rowOff>19050</xdr:rowOff>
                  </from>
                  <to>
                    <xdr:col>4</xdr:col>
                    <xdr:colOff>266700</xdr:colOff>
                    <xdr:row>1143</xdr:row>
                    <xdr:rowOff>50800</xdr:rowOff>
                  </to>
                </anchor>
              </controlPr>
            </control>
          </mc:Choice>
        </mc:AlternateContent>
        <mc:AlternateContent xmlns:mc="http://schemas.openxmlformats.org/markup-compatibility/2006">
          <mc:Choice Requires="x14">
            <control shapeId="54754" r:id="rId447" name="Check Box 482">
              <controlPr defaultSize="0" autoFill="0" autoLine="0" autoPict="0">
                <anchor moveWithCells="1">
                  <from>
                    <xdr:col>0</xdr:col>
                    <xdr:colOff>247650</xdr:colOff>
                    <xdr:row>1142</xdr:row>
                    <xdr:rowOff>146050</xdr:rowOff>
                  </from>
                  <to>
                    <xdr:col>2</xdr:col>
                    <xdr:colOff>3695700</xdr:colOff>
                    <xdr:row>1144</xdr:row>
                    <xdr:rowOff>57150</xdr:rowOff>
                  </to>
                </anchor>
              </controlPr>
            </control>
          </mc:Choice>
        </mc:AlternateContent>
        <mc:AlternateContent xmlns:mc="http://schemas.openxmlformats.org/markup-compatibility/2006">
          <mc:Choice Requires="x14">
            <control shapeId="54755" r:id="rId448" name="Check Box 483">
              <controlPr defaultSize="0" autoFill="0" autoLine="0" autoPict="0">
                <anchor moveWithCells="1">
                  <from>
                    <xdr:col>0</xdr:col>
                    <xdr:colOff>247650</xdr:colOff>
                    <xdr:row>1141</xdr:row>
                    <xdr:rowOff>19050</xdr:rowOff>
                  </from>
                  <to>
                    <xdr:col>4</xdr:col>
                    <xdr:colOff>266700</xdr:colOff>
                    <xdr:row>1143</xdr:row>
                    <xdr:rowOff>50800</xdr:rowOff>
                  </to>
                </anchor>
              </controlPr>
            </control>
          </mc:Choice>
        </mc:AlternateContent>
        <mc:AlternateContent xmlns:mc="http://schemas.openxmlformats.org/markup-compatibility/2006">
          <mc:Choice Requires="x14">
            <control shapeId="54756" r:id="rId449" name="Check Box 484">
              <controlPr defaultSize="0" autoFill="0" autoLine="0" autoPict="0">
                <anchor moveWithCells="1">
                  <from>
                    <xdr:col>0</xdr:col>
                    <xdr:colOff>247650</xdr:colOff>
                    <xdr:row>1142</xdr:row>
                    <xdr:rowOff>146050</xdr:rowOff>
                  </from>
                  <to>
                    <xdr:col>2</xdr:col>
                    <xdr:colOff>3695700</xdr:colOff>
                    <xdr:row>1144</xdr:row>
                    <xdr:rowOff>57150</xdr:rowOff>
                  </to>
                </anchor>
              </controlPr>
            </control>
          </mc:Choice>
        </mc:AlternateContent>
        <mc:AlternateContent xmlns:mc="http://schemas.openxmlformats.org/markup-compatibility/2006">
          <mc:Choice Requires="x14">
            <control shapeId="54757" r:id="rId450" name="Check Box 485">
              <controlPr defaultSize="0" autoFill="0" autoLine="0" autoPict="0">
                <anchor moveWithCells="1">
                  <from>
                    <xdr:col>0</xdr:col>
                    <xdr:colOff>247650</xdr:colOff>
                    <xdr:row>1141</xdr:row>
                    <xdr:rowOff>19050</xdr:rowOff>
                  </from>
                  <to>
                    <xdr:col>4</xdr:col>
                    <xdr:colOff>266700</xdr:colOff>
                    <xdr:row>1143</xdr:row>
                    <xdr:rowOff>50800</xdr:rowOff>
                  </to>
                </anchor>
              </controlPr>
            </control>
          </mc:Choice>
        </mc:AlternateContent>
        <mc:AlternateContent xmlns:mc="http://schemas.openxmlformats.org/markup-compatibility/2006">
          <mc:Choice Requires="x14">
            <control shapeId="54758" r:id="rId451" name="Check Box 486">
              <controlPr defaultSize="0" autoFill="0" autoLine="0" autoPict="0">
                <anchor moveWithCells="1">
                  <from>
                    <xdr:col>0</xdr:col>
                    <xdr:colOff>247650</xdr:colOff>
                    <xdr:row>1142</xdr:row>
                    <xdr:rowOff>146050</xdr:rowOff>
                  </from>
                  <to>
                    <xdr:col>2</xdr:col>
                    <xdr:colOff>3695700</xdr:colOff>
                    <xdr:row>1144</xdr:row>
                    <xdr:rowOff>57150</xdr:rowOff>
                  </to>
                </anchor>
              </controlPr>
            </control>
          </mc:Choice>
        </mc:AlternateContent>
        <mc:AlternateContent xmlns:mc="http://schemas.openxmlformats.org/markup-compatibility/2006">
          <mc:Choice Requires="x14">
            <control shapeId="54759" r:id="rId452" name="Check Box 487">
              <controlPr defaultSize="0" autoFill="0" autoLine="0" autoPict="0">
                <anchor moveWithCells="1">
                  <from>
                    <xdr:col>0</xdr:col>
                    <xdr:colOff>247650</xdr:colOff>
                    <xdr:row>1141</xdr:row>
                    <xdr:rowOff>19050</xdr:rowOff>
                  </from>
                  <to>
                    <xdr:col>4</xdr:col>
                    <xdr:colOff>266700</xdr:colOff>
                    <xdr:row>1143</xdr:row>
                    <xdr:rowOff>50800</xdr:rowOff>
                  </to>
                </anchor>
              </controlPr>
            </control>
          </mc:Choice>
        </mc:AlternateContent>
        <mc:AlternateContent xmlns:mc="http://schemas.openxmlformats.org/markup-compatibility/2006">
          <mc:Choice Requires="x14">
            <control shapeId="54760" r:id="rId453" name="Check Box 488">
              <controlPr defaultSize="0" autoFill="0" autoLine="0" autoPict="0">
                <anchor moveWithCells="1">
                  <from>
                    <xdr:col>0</xdr:col>
                    <xdr:colOff>247650</xdr:colOff>
                    <xdr:row>1142</xdr:row>
                    <xdr:rowOff>146050</xdr:rowOff>
                  </from>
                  <to>
                    <xdr:col>2</xdr:col>
                    <xdr:colOff>3695700</xdr:colOff>
                    <xdr:row>1144</xdr:row>
                    <xdr:rowOff>57150</xdr:rowOff>
                  </to>
                </anchor>
              </controlPr>
            </control>
          </mc:Choice>
        </mc:AlternateContent>
        <mc:AlternateContent xmlns:mc="http://schemas.openxmlformats.org/markup-compatibility/2006">
          <mc:Choice Requires="x14">
            <control shapeId="54761" r:id="rId454" name="Check Box 489">
              <controlPr defaultSize="0" autoFill="0" autoLine="0" autoPict="0">
                <anchor moveWithCells="1">
                  <from>
                    <xdr:col>0</xdr:col>
                    <xdr:colOff>247650</xdr:colOff>
                    <xdr:row>1141</xdr:row>
                    <xdr:rowOff>19050</xdr:rowOff>
                  </from>
                  <to>
                    <xdr:col>4</xdr:col>
                    <xdr:colOff>266700</xdr:colOff>
                    <xdr:row>1143</xdr:row>
                    <xdr:rowOff>50800</xdr:rowOff>
                  </to>
                </anchor>
              </controlPr>
            </control>
          </mc:Choice>
        </mc:AlternateContent>
        <mc:AlternateContent xmlns:mc="http://schemas.openxmlformats.org/markup-compatibility/2006">
          <mc:Choice Requires="x14">
            <control shapeId="54762" r:id="rId455" name="Check Box 490">
              <controlPr defaultSize="0" autoFill="0" autoLine="0" autoPict="0">
                <anchor moveWithCells="1">
                  <from>
                    <xdr:col>0</xdr:col>
                    <xdr:colOff>247650</xdr:colOff>
                    <xdr:row>1142</xdr:row>
                    <xdr:rowOff>146050</xdr:rowOff>
                  </from>
                  <to>
                    <xdr:col>2</xdr:col>
                    <xdr:colOff>3695700</xdr:colOff>
                    <xdr:row>1144</xdr:row>
                    <xdr:rowOff>57150</xdr:rowOff>
                  </to>
                </anchor>
              </controlPr>
            </control>
          </mc:Choice>
        </mc:AlternateContent>
        <mc:AlternateContent xmlns:mc="http://schemas.openxmlformats.org/markup-compatibility/2006">
          <mc:Choice Requires="x14">
            <control shapeId="54763" r:id="rId456" name="Check Box 491">
              <controlPr defaultSize="0" autoFill="0" autoLine="0" autoPict="0">
                <anchor moveWithCells="1">
                  <from>
                    <xdr:col>0</xdr:col>
                    <xdr:colOff>247650</xdr:colOff>
                    <xdr:row>1141</xdr:row>
                    <xdr:rowOff>19050</xdr:rowOff>
                  </from>
                  <to>
                    <xdr:col>4</xdr:col>
                    <xdr:colOff>266700</xdr:colOff>
                    <xdr:row>1143</xdr:row>
                    <xdr:rowOff>50800</xdr:rowOff>
                  </to>
                </anchor>
              </controlPr>
            </control>
          </mc:Choice>
        </mc:AlternateContent>
        <mc:AlternateContent xmlns:mc="http://schemas.openxmlformats.org/markup-compatibility/2006">
          <mc:Choice Requires="x14">
            <control shapeId="54764" r:id="rId457" name="Check Box 492">
              <controlPr defaultSize="0" autoFill="0" autoLine="0" autoPict="0">
                <anchor moveWithCells="1">
                  <from>
                    <xdr:col>0</xdr:col>
                    <xdr:colOff>247650</xdr:colOff>
                    <xdr:row>1142</xdr:row>
                    <xdr:rowOff>146050</xdr:rowOff>
                  </from>
                  <to>
                    <xdr:col>2</xdr:col>
                    <xdr:colOff>3695700</xdr:colOff>
                    <xdr:row>1144</xdr:row>
                    <xdr:rowOff>57150</xdr:rowOff>
                  </to>
                </anchor>
              </controlPr>
            </control>
          </mc:Choice>
        </mc:AlternateContent>
        <mc:AlternateContent xmlns:mc="http://schemas.openxmlformats.org/markup-compatibility/2006">
          <mc:Choice Requires="x14">
            <control shapeId="54765" r:id="rId458" name="Check Box 493">
              <controlPr defaultSize="0" autoFill="0" autoLine="0" autoPict="0">
                <anchor moveWithCells="1">
                  <from>
                    <xdr:col>0</xdr:col>
                    <xdr:colOff>247650</xdr:colOff>
                    <xdr:row>1141</xdr:row>
                    <xdr:rowOff>19050</xdr:rowOff>
                  </from>
                  <to>
                    <xdr:col>4</xdr:col>
                    <xdr:colOff>266700</xdr:colOff>
                    <xdr:row>1143</xdr:row>
                    <xdr:rowOff>50800</xdr:rowOff>
                  </to>
                </anchor>
              </controlPr>
            </control>
          </mc:Choice>
        </mc:AlternateContent>
        <mc:AlternateContent xmlns:mc="http://schemas.openxmlformats.org/markup-compatibility/2006">
          <mc:Choice Requires="x14">
            <control shapeId="54766" r:id="rId459" name="Check Box 494">
              <controlPr defaultSize="0" autoFill="0" autoLine="0" autoPict="0">
                <anchor moveWithCells="1">
                  <from>
                    <xdr:col>0</xdr:col>
                    <xdr:colOff>247650</xdr:colOff>
                    <xdr:row>1142</xdr:row>
                    <xdr:rowOff>146050</xdr:rowOff>
                  </from>
                  <to>
                    <xdr:col>2</xdr:col>
                    <xdr:colOff>3695700</xdr:colOff>
                    <xdr:row>1144</xdr:row>
                    <xdr:rowOff>57150</xdr:rowOff>
                  </to>
                </anchor>
              </controlPr>
            </control>
          </mc:Choice>
        </mc:AlternateContent>
        <mc:AlternateContent xmlns:mc="http://schemas.openxmlformats.org/markup-compatibility/2006">
          <mc:Choice Requires="x14">
            <control shapeId="54767" r:id="rId460" name="Check Box 495">
              <controlPr defaultSize="0" autoFill="0" autoLine="0" autoPict="0">
                <anchor moveWithCells="1">
                  <from>
                    <xdr:col>0</xdr:col>
                    <xdr:colOff>247650</xdr:colOff>
                    <xdr:row>1141</xdr:row>
                    <xdr:rowOff>19050</xdr:rowOff>
                  </from>
                  <to>
                    <xdr:col>4</xdr:col>
                    <xdr:colOff>266700</xdr:colOff>
                    <xdr:row>1143</xdr:row>
                    <xdr:rowOff>50800</xdr:rowOff>
                  </to>
                </anchor>
              </controlPr>
            </control>
          </mc:Choice>
        </mc:AlternateContent>
        <mc:AlternateContent xmlns:mc="http://schemas.openxmlformats.org/markup-compatibility/2006">
          <mc:Choice Requires="x14">
            <control shapeId="54768" r:id="rId461" name="Check Box 496">
              <controlPr defaultSize="0" autoFill="0" autoLine="0" autoPict="0">
                <anchor moveWithCells="1">
                  <from>
                    <xdr:col>0</xdr:col>
                    <xdr:colOff>247650</xdr:colOff>
                    <xdr:row>1142</xdr:row>
                    <xdr:rowOff>146050</xdr:rowOff>
                  </from>
                  <to>
                    <xdr:col>2</xdr:col>
                    <xdr:colOff>3695700</xdr:colOff>
                    <xdr:row>1144</xdr:row>
                    <xdr:rowOff>57150</xdr:rowOff>
                  </to>
                </anchor>
              </controlPr>
            </control>
          </mc:Choice>
        </mc:AlternateContent>
        <mc:AlternateContent xmlns:mc="http://schemas.openxmlformats.org/markup-compatibility/2006">
          <mc:Choice Requires="x14">
            <control shapeId="54769" r:id="rId462" name="Check Box 497">
              <controlPr defaultSize="0" autoFill="0" autoLine="0" autoPict="0">
                <anchor moveWithCells="1">
                  <from>
                    <xdr:col>0</xdr:col>
                    <xdr:colOff>247650</xdr:colOff>
                    <xdr:row>1141</xdr:row>
                    <xdr:rowOff>19050</xdr:rowOff>
                  </from>
                  <to>
                    <xdr:col>4</xdr:col>
                    <xdr:colOff>266700</xdr:colOff>
                    <xdr:row>1143</xdr:row>
                    <xdr:rowOff>50800</xdr:rowOff>
                  </to>
                </anchor>
              </controlPr>
            </control>
          </mc:Choice>
        </mc:AlternateContent>
        <mc:AlternateContent xmlns:mc="http://schemas.openxmlformats.org/markup-compatibility/2006">
          <mc:Choice Requires="x14">
            <control shapeId="54770" r:id="rId463" name="Check Box 498">
              <controlPr defaultSize="0" autoFill="0" autoLine="0" autoPict="0">
                <anchor moveWithCells="1">
                  <from>
                    <xdr:col>0</xdr:col>
                    <xdr:colOff>247650</xdr:colOff>
                    <xdr:row>1142</xdr:row>
                    <xdr:rowOff>146050</xdr:rowOff>
                  </from>
                  <to>
                    <xdr:col>2</xdr:col>
                    <xdr:colOff>3695700</xdr:colOff>
                    <xdr:row>1144</xdr:row>
                    <xdr:rowOff>57150</xdr:rowOff>
                  </to>
                </anchor>
              </controlPr>
            </control>
          </mc:Choice>
        </mc:AlternateContent>
        <mc:AlternateContent xmlns:mc="http://schemas.openxmlformats.org/markup-compatibility/2006">
          <mc:Choice Requires="x14">
            <control shapeId="54771" r:id="rId464" name="Check Box 499">
              <controlPr defaultSize="0" autoFill="0" autoLine="0" autoPict="0">
                <anchor moveWithCells="1">
                  <from>
                    <xdr:col>0</xdr:col>
                    <xdr:colOff>247650</xdr:colOff>
                    <xdr:row>1141</xdr:row>
                    <xdr:rowOff>19050</xdr:rowOff>
                  </from>
                  <to>
                    <xdr:col>4</xdr:col>
                    <xdr:colOff>266700</xdr:colOff>
                    <xdr:row>1143</xdr:row>
                    <xdr:rowOff>50800</xdr:rowOff>
                  </to>
                </anchor>
              </controlPr>
            </control>
          </mc:Choice>
        </mc:AlternateContent>
        <mc:AlternateContent xmlns:mc="http://schemas.openxmlformats.org/markup-compatibility/2006">
          <mc:Choice Requires="x14">
            <control shapeId="54772" r:id="rId465" name="Check Box 500">
              <controlPr defaultSize="0" autoFill="0" autoLine="0" autoPict="0">
                <anchor moveWithCells="1">
                  <from>
                    <xdr:col>0</xdr:col>
                    <xdr:colOff>247650</xdr:colOff>
                    <xdr:row>1142</xdr:row>
                    <xdr:rowOff>146050</xdr:rowOff>
                  </from>
                  <to>
                    <xdr:col>2</xdr:col>
                    <xdr:colOff>3695700</xdr:colOff>
                    <xdr:row>1144</xdr:row>
                    <xdr:rowOff>57150</xdr:rowOff>
                  </to>
                </anchor>
              </controlPr>
            </control>
          </mc:Choice>
        </mc:AlternateContent>
        <mc:AlternateContent xmlns:mc="http://schemas.openxmlformats.org/markup-compatibility/2006">
          <mc:Choice Requires="x14">
            <control shapeId="54773" r:id="rId466" name="Check Box 501">
              <controlPr defaultSize="0" autoFill="0" autoLine="0" autoPict="0">
                <anchor moveWithCells="1">
                  <from>
                    <xdr:col>0</xdr:col>
                    <xdr:colOff>247650</xdr:colOff>
                    <xdr:row>1141</xdr:row>
                    <xdr:rowOff>19050</xdr:rowOff>
                  </from>
                  <to>
                    <xdr:col>4</xdr:col>
                    <xdr:colOff>266700</xdr:colOff>
                    <xdr:row>1143</xdr:row>
                    <xdr:rowOff>50800</xdr:rowOff>
                  </to>
                </anchor>
              </controlPr>
            </control>
          </mc:Choice>
        </mc:AlternateContent>
        <mc:AlternateContent xmlns:mc="http://schemas.openxmlformats.org/markup-compatibility/2006">
          <mc:Choice Requires="x14">
            <control shapeId="54774" r:id="rId467" name="Check Box 502">
              <controlPr defaultSize="0" autoFill="0" autoLine="0" autoPict="0">
                <anchor moveWithCells="1">
                  <from>
                    <xdr:col>0</xdr:col>
                    <xdr:colOff>247650</xdr:colOff>
                    <xdr:row>1142</xdr:row>
                    <xdr:rowOff>146050</xdr:rowOff>
                  </from>
                  <to>
                    <xdr:col>2</xdr:col>
                    <xdr:colOff>3695700</xdr:colOff>
                    <xdr:row>1144</xdr:row>
                    <xdr:rowOff>57150</xdr:rowOff>
                  </to>
                </anchor>
              </controlPr>
            </control>
          </mc:Choice>
        </mc:AlternateContent>
        <mc:AlternateContent xmlns:mc="http://schemas.openxmlformats.org/markup-compatibility/2006">
          <mc:Choice Requires="x14">
            <control shapeId="54775" r:id="rId468" name="Check Box 503">
              <controlPr defaultSize="0" autoFill="0" autoLine="0" autoPict="0">
                <anchor moveWithCells="1">
                  <from>
                    <xdr:col>0</xdr:col>
                    <xdr:colOff>247650</xdr:colOff>
                    <xdr:row>1141</xdr:row>
                    <xdr:rowOff>19050</xdr:rowOff>
                  </from>
                  <to>
                    <xdr:col>4</xdr:col>
                    <xdr:colOff>266700</xdr:colOff>
                    <xdr:row>1143</xdr:row>
                    <xdr:rowOff>50800</xdr:rowOff>
                  </to>
                </anchor>
              </controlPr>
            </control>
          </mc:Choice>
        </mc:AlternateContent>
        <mc:AlternateContent xmlns:mc="http://schemas.openxmlformats.org/markup-compatibility/2006">
          <mc:Choice Requires="x14">
            <control shapeId="54776" r:id="rId469" name="Check Box 504">
              <controlPr defaultSize="0" autoFill="0" autoLine="0" autoPict="0">
                <anchor moveWithCells="1">
                  <from>
                    <xdr:col>0</xdr:col>
                    <xdr:colOff>247650</xdr:colOff>
                    <xdr:row>1142</xdr:row>
                    <xdr:rowOff>146050</xdr:rowOff>
                  </from>
                  <to>
                    <xdr:col>2</xdr:col>
                    <xdr:colOff>3695700</xdr:colOff>
                    <xdr:row>1144</xdr:row>
                    <xdr:rowOff>57150</xdr:rowOff>
                  </to>
                </anchor>
              </controlPr>
            </control>
          </mc:Choice>
        </mc:AlternateContent>
        <mc:AlternateContent xmlns:mc="http://schemas.openxmlformats.org/markup-compatibility/2006">
          <mc:Choice Requires="x14">
            <control shapeId="54777" r:id="rId470" name="Check Box 505">
              <controlPr defaultSize="0" autoFill="0" autoLine="0" autoPict="0">
                <anchor moveWithCells="1">
                  <from>
                    <xdr:col>0</xdr:col>
                    <xdr:colOff>247650</xdr:colOff>
                    <xdr:row>1141</xdr:row>
                    <xdr:rowOff>19050</xdr:rowOff>
                  </from>
                  <to>
                    <xdr:col>4</xdr:col>
                    <xdr:colOff>266700</xdr:colOff>
                    <xdr:row>1143</xdr:row>
                    <xdr:rowOff>50800</xdr:rowOff>
                  </to>
                </anchor>
              </controlPr>
            </control>
          </mc:Choice>
        </mc:AlternateContent>
        <mc:AlternateContent xmlns:mc="http://schemas.openxmlformats.org/markup-compatibility/2006">
          <mc:Choice Requires="x14">
            <control shapeId="54778" r:id="rId471" name="Check Box 506">
              <controlPr defaultSize="0" autoFill="0" autoLine="0" autoPict="0">
                <anchor moveWithCells="1">
                  <from>
                    <xdr:col>0</xdr:col>
                    <xdr:colOff>247650</xdr:colOff>
                    <xdr:row>1142</xdr:row>
                    <xdr:rowOff>146050</xdr:rowOff>
                  </from>
                  <to>
                    <xdr:col>2</xdr:col>
                    <xdr:colOff>3695700</xdr:colOff>
                    <xdr:row>1144</xdr:row>
                    <xdr:rowOff>57150</xdr:rowOff>
                  </to>
                </anchor>
              </controlPr>
            </control>
          </mc:Choice>
        </mc:AlternateContent>
        <mc:AlternateContent xmlns:mc="http://schemas.openxmlformats.org/markup-compatibility/2006">
          <mc:Choice Requires="x14">
            <control shapeId="54779" r:id="rId472" name="Check Box 507">
              <controlPr defaultSize="0" autoFill="0" autoLine="0" autoPict="0">
                <anchor moveWithCells="1">
                  <from>
                    <xdr:col>0</xdr:col>
                    <xdr:colOff>247650</xdr:colOff>
                    <xdr:row>1141</xdr:row>
                    <xdr:rowOff>19050</xdr:rowOff>
                  </from>
                  <to>
                    <xdr:col>4</xdr:col>
                    <xdr:colOff>266700</xdr:colOff>
                    <xdr:row>1143</xdr:row>
                    <xdr:rowOff>50800</xdr:rowOff>
                  </to>
                </anchor>
              </controlPr>
            </control>
          </mc:Choice>
        </mc:AlternateContent>
        <mc:AlternateContent xmlns:mc="http://schemas.openxmlformats.org/markup-compatibility/2006">
          <mc:Choice Requires="x14">
            <control shapeId="54780" r:id="rId473" name="Check Box 508">
              <controlPr defaultSize="0" autoFill="0" autoLine="0" autoPict="0">
                <anchor moveWithCells="1">
                  <from>
                    <xdr:col>0</xdr:col>
                    <xdr:colOff>247650</xdr:colOff>
                    <xdr:row>1142</xdr:row>
                    <xdr:rowOff>146050</xdr:rowOff>
                  </from>
                  <to>
                    <xdr:col>2</xdr:col>
                    <xdr:colOff>3695700</xdr:colOff>
                    <xdr:row>1144</xdr:row>
                    <xdr:rowOff>57150</xdr:rowOff>
                  </to>
                </anchor>
              </controlPr>
            </control>
          </mc:Choice>
        </mc:AlternateContent>
        <mc:AlternateContent xmlns:mc="http://schemas.openxmlformats.org/markup-compatibility/2006">
          <mc:Choice Requires="x14">
            <control shapeId="54781" r:id="rId474" name="Check Box 509">
              <controlPr defaultSize="0" autoFill="0" autoLine="0" autoPict="0">
                <anchor moveWithCells="1">
                  <from>
                    <xdr:col>0</xdr:col>
                    <xdr:colOff>247650</xdr:colOff>
                    <xdr:row>1141</xdr:row>
                    <xdr:rowOff>19050</xdr:rowOff>
                  </from>
                  <to>
                    <xdr:col>4</xdr:col>
                    <xdr:colOff>266700</xdr:colOff>
                    <xdr:row>1143</xdr:row>
                    <xdr:rowOff>50800</xdr:rowOff>
                  </to>
                </anchor>
              </controlPr>
            </control>
          </mc:Choice>
        </mc:AlternateContent>
        <mc:AlternateContent xmlns:mc="http://schemas.openxmlformats.org/markup-compatibility/2006">
          <mc:Choice Requires="x14">
            <control shapeId="54782" r:id="rId475" name="Check Box 510">
              <controlPr defaultSize="0" autoFill="0" autoLine="0" autoPict="0">
                <anchor moveWithCells="1">
                  <from>
                    <xdr:col>0</xdr:col>
                    <xdr:colOff>247650</xdr:colOff>
                    <xdr:row>1142</xdr:row>
                    <xdr:rowOff>146050</xdr:rowOff>
                  </from>
                  <to>
                    <xdr:col>2</xdr:col>
                    <xdr:colOff>3695700</xdr:colOff>
                    <xdr:row>1144</xdr:row>
                    <xdr:rowOff>57150</xdr:rowOff>
                  </to>
                </anchor>
              </controlPr>
            </control>
          </mc:Choice>
        </mc:AlternateContent>
        <mc:AlternateContent xmlns:mc="http://schemas.openxmlformats.org/markup-compatibility/2006">
          <mc:Choice Requires="x14">
            <control shapeId="54783" r:id="rId476" name="Check Box 511">
              <controlPr defaultSize="0" autoFill="0" autoLine="0" autoPict="0">
                <anchor moveWithCells="1">
                  <from>
                    <xdr:col>0</xdr:col>
                    <xdr:colOff>247650</xdr:colOff>
                    <xdr:row>1141</xdr:row>
                    <xdr:rowOff>19050</xdr:rowOff>
                  </from>
                  <to>
                    <xdr:col>4</xdr:col>
                    <xdr:colOff>266700</xdr:colOff>
                    <xdr:row>1143</xdr:row>
                    <xdr:rowOff>50800</xdr:rowOff>
                  </to>
                </anchor>
              </controlPr>
            </control>
          </mc:Choice>
        </mc:AlternateContent>
        <mc:AlternateContent xmlns:mc="http://schemas.openxmlformats.org/markup-compatibility/2006">
          <mc:Choice Requires="x14">
            <control shapeId="54784" r:id="rId477" name="Check Box 512">
              <controlPr defaultSize="0" autoFill="0" autoLine="0" autoPict="0">
                <anchor moveWithCells="1">
                  <from>
                    <xdr:col>0</xdr:col>
                    <xdr:colOff>247650</xdr:colOff>
                    <xdr:row>1142</xdr:row>
                    <xdr:rowOff>146050</xdr:rowOff>
                  </from>
                  <to>
                    <xdr:col>2</xdr:col>
                    <xdr:colOff>3695700</xdr:colOff>
                    <xdr:row>1144</xdr:row>
                    <xdr:rowOff>57150</xdr:rowOff>
                  </to>
                </anchor>
              </controlPr>
            </control>
          </mc:Choice>
        </mc:AlternateContent>
        <mc:AlternateContent xmlns:mc="http://schemas.openxmlformats.org/markup-compatibility/2006">
          <mc:Choice Requires="x14">
            <control shapeId="54785" r:id="rId478" name="Check Box 513">
              <controlPr defaultSize="0" autoFill="0" autoLine="0" autoPict="0">
                <anchor moveWithCells="1">
                  <from>
                    <xdr:col>0</xdr:col>
                    <xdr:colOff>247650</xdr:colOff>
                    <xdr:row>1141</xdr:row>
                    <xdr:rowOff>19050</xdr:rowOff>
                  </from>
                  <to>
                    <xdr:col>4</xdr:col>
                    <xdr:colOff>266700</xdr:colOff>
                    <xdr:row>1143</xdr:row>
                    <xdr:rowOff>50800</xdr:rowOff>
                  </to>
                </anchor>
              </controlPr>
            </control>
          </mc:Choice>
        </mc:AlternateContent>
        <mc:AlternateContent xmlns:mc="http://schemas.openxmlformats.org/markup-compatibility/2006">
          <mc:Choice Requires="x14">
            <control shapeId="54786" r:id="rId479" name="Check Box 514">
              <controlPr defaultSize="0" autoFill="0" autoLine="0" autoPict="0">
                <anchor moveWithCells="1">
                  <from>
                    <xdr:col>0</xdr:col>
                    <xdr:colOff>247650</xdr:colOff>
                    <xdr:row>1142</xdr:row>
                    <xdr:rowOff>146050</xdr:rowOff>
                  </from>
                  <to>
                    <xdr:col>2</xdr:col>
                    <xdr:colOff>3695700</xdr:colOff>
                    <xdr:row>1144</xdr:row>
                    <xdr:rowOff>57150</xdr:rowOff>
                  </to>
                </anchor>
              </controlPr>
            </control>
          </mc:Choice>
        </mc:AlternateContent>
        <mc:AlternateContent xmlns:mc="http://schemas.openxmlformats.org/markup-compatibility/2006">
          <mc:Choice Requires="x14">
            <control shapeId="54787" r:id="rId480" name="Check Box 515">
              <controlPr defaultSize="0" autoFill="0" autoLine="0" autoPict="0">
                <anchor moveWithCells="1">
                  <from>
                    <xdr:col>0</xdr:col>
                    <xdr:colOff>247650</xdr:colOff>
                    <xdr:row>1141</xdr:row>
                    <xdr:rowOff>19050</xdr:rowOff>
                  </from>
                  <to>
                    <xdr:col>4</xdr:col>
                    <xdr:colOff>266700</xdr:colOff>
                    <xdr:row>1143</xdr:row>
                    <xdr:rowOff>50800</xdr:rowOff>
                  </to>
                </anchor>
              </controlPr>
            </control>
          </mc:Choice>
        </mc:AlternateContent>
        <mc:AlternateContent xmlns:mc="http://schemas.openxmlformats.org/markup-compatibility/2006">
          <mc:Choice Requires="x14">
            <control shapeId="54788" r:id="rId481" name="Check Box 516">
              <controlPr defaultSize="0" autoFill="0" autoLine="0" autoPict="0">
                <anchor moveWithCells="1">
                  <from>
                    <xdr:col>0</xdr:col>
                    <xdr:colOff>247650</xdr:colOff>
                    <xdr:row>1142</xdr:row>
                    <xdr:rowOff>146050</xdr:rowOff>
                  </from>
                  <to>
                    <xdr:col>2</xdr:col>
                    <xdr:colOff>3695700</xdr:colOff>
                    <xdr:row>1144</xdr:row>
                    <xdr:rowOff>57150</xdr:rowOff>
                  </to>
                </anchor>
              </controlPr>
            </control>
          </mc:Choice>
        </mc:AlternateContent>
        <mc:AlternateContent xmlns:mc="http://schemas.openxmlformats.org/markup-compatibility/2006">
          <mc:Choice Requires="x14">
            <control shapeId="54789" r:id="rId482" name="Check Box 517">
              <controlPr defaultSize="0" autoFill="0" autoLine="0" autoPict="0">
                <anchor moveWithCells="1">
                  <from>
                    <xdr:col>0</xdr:col>
                    <xdr:colOff>247650</xdr:colOff>
                    <xdr:row>1141</xdr:row>
                    <xdr:rowOff>19050</xdr:rowOff>
                  </from>
                  <to>
                    <xdr:col>4</xdr:col>
                    <xdr:colOff>266700</xdr:colOff>
                    <xdr:row>1143</xdr:row>
                    <xdr:rowOff>50800</xdr:rowOff>
                  </to>
                </anchor>
              </controlPr>
            </control>
          </mc:Choice>
        </mc:AlternateContent>
        <mc:AlternateContent xmlns:mc="http://schemas.openxmlformats.org/markup-compatibility/2006">
          <mc:Choice Requires="x14">
            <control shapeId="54790" r:id="rId483" name="Check Box 518">
              <controlPr defaultSize="0" autoFill="0" autoLine="0" autoPict="0">
                <anchor moveWithCells="1">
                  <from>
                    <xdr:col>0</xdr:col>
                    <xdr:colOff>247650</xdr:colOff>
                    <xdr:row>1142</xdr:row>
                    <xdr:rowOff>146050</xdr:rowOff>
                  </from>
                  <to>
                    <xdr:col>2</xdr:col>
                    <xdr:colOff>3695700</xdr:colOff>
                    <xdr:row>1144</xdr:row>
                    <xdr:rowOff>57150</xdr:rowOff>
                  </to>
                </anchor>
              </controlPr>
            </control>
          </mc:Choice>
        </mc:AlternateContent>
        <mc:AlternateContent xmlns:mc="http://schemas.openxmlformats.org/markup-compatibility/2006">
          <mc:Choice Requires="x14">
            <control shapeId="54791" r:id="rId484" name="Check Box 519">
              <controlPr defaultSize="0" autoFill="0" autoLine="0" autoPict="0">
                <anchor moveWithCells="1">
                  <from>
                    <xdr:col>0</xdr:col>
                    <xdr:colOff>247650</xdr:colOff>
                    <xdr:row>1196</xdr:row>
                    <xdr:rowOff>19050</xdr:rowOff>
                  </from>
                  <to>
                    <xdr:col>4</xdr:col>
                    <xdr:colOff>266700</xdr:colOff>
                    <xdr:row>1198</xdr:row>
                    <xdr:rowOff>50800</xdr:rowOff>
                  </to>
                </anchor>
              </controlPr>
            </control>
          </mc:Choice>
        </mc:AlternateContent>
        <mc:AlternateContent xmlns:mc="http://schemas.openxmlformats.org/markup-compatibility/2006">
          <mc:Choice Requires="x14">
            <control shapeId="54792" r:id="rId485" name="Check Box 520">
              <controlPr defaultSize="0" autoFill="0" autoLine="0" autoPict="0">
                <anchor moveWithCells="1">
                  <from>
                    <xdr:col>0</xdr:col>
                    <xdr:colOff>247650</xdr:colOff>
                    <xdr:row>1197</xdr:row>
                    <xdr:rowOff>146050</xdr:rowOff>
                  </from>
                  <to>
                    <xdr:col>2</xdr:col>
                    <xdr:colOff>3695700</xdr:colOff>
                    <xdr:row>1199</xdr:row>
                    <xdr:rowOff>57150</xdr:rowOff>
                  </to>
                </anchor>
              </controlPr>
            </control>
          </mc:Choice>
        </mc:AlternateContent>
        <mc:AlternateContent xmlns:mc="http://schemas.openxmlformats.org/markup-compatibility/2006">
          <mc:Choice Requires="x14">
            <control shapeId="54793" r:id="rId486" name="Check Box 521">
              <controlPr defaultSize="0" autoFill="0" autoLine="0" autoPict="0">
                <anchor moveWithCells="1">
                  <from>
                    <xdr:col>0</xdr:col>
                    <xdr:colOff>247650</xdr:colOff>
                    <xdr:row>1196</xdr:row>
                    <xdr:rowOff>19050</xdr:rowOff>
                  </from>
                  <to>
                    <xdr:col>4</xdr:col>
                    <xdr:colOff>266700</xdr:colOff>
                    <xdr:row>1198</xdr:row>
                    <xdr:rowOff>50800</xdr:rowOff>
                  </to>
                </anchor>
              </controlPr>
            </control>
          </mc:Choice>
        </mc:AlternateContent>
        <mc:AlternateContent xmlns:mc="http://schemas.openxmlformats.org/markup-compatibility/2006">
          <mc:Choice Requires="x14">
            <control shapeId="54794" r:id="rId487" name="Check Box 522">
              <controlPr defaultSize="0" autoFill="0" autoLine="0" autoPict="0">
                <anchor moveWithCells="1">
                  <from>
                    <xdr:col>0</xdr:col>
                    <xdr:colOff>247650</xdr:colOff>
                    <xdr:row>1197</xdr:row>
                    <xdr:rowOff>146050</xdr:rowOff>
                  </from>
                  <to>
                    <xdr:col>2</xdr:col>
                    <xdr:colOff>3695700</xdr:colOff>
                    <xdr:row>1199</xdr:row>
                    <xdr:rowOff>57150</xdr:rowOff>
                  </to>
                </anchor>
              </controlPr>
            </control>
          </mc:Choice>
        </mc:AlternateContent>
        <mc:AlternateContent xmlns:mc="http://schemas.openxmlformats.org/markup-compatibility/2006">
          <mc:Choice Requires="x14">
            <control shapeId="54795" r:id="rId488" name="Check Box 523">
              <controlPr defaultSize="0" autoFill="0" autoLine="0" autoPict="0">
                <anchor moveWithCells="1">
                  <from>
                    <xdr:col>0</xdr:col>
                    <xdr:colOff>247650</xdr:colOff>
                    <xdr:row>1196</xdr:row>
                    <xdr:rowOff>19050</xdr:rowOff>
                  </from>
                  <to>
                    <xdr:col>4</xdr:col>
                    <xdr:colOff>266700</xdr:colOff>
                    <xdr:row>1198</xdr:row>
                    <xdr:rowOff>50800</xdr:rowOff>
                  </to>
                </anchor>
              </controlPr>
            </control>
          </mc:Choice>
        </mc:AlternateContent>
        <mc:AlternateContent xmlns:mc="http://schemas.openxmlformats.org/markup-compatibility/2006">
          <mc:Choice Requires="x14">
            <control shapeId="54796" r:id="rId489" name="Check Box 524">
              <controlPr defaultSize="0" autoFill="0" autoLine="0" autoPict="0">
                <anchor moveWithCells="1">
                  <from>
                    <xdr:col>0</xdr:col>
                    <xdr:colOff>247650</xdr:colOff>
                    <xdr:row>1197</xdr:row>
                    <xdr:rowOff>146050</xdr:rowOff>
                  </from>
                  <to>
                    <xdr:col>2</xdr:col>
                    <xdr:colOff>3695700</xdr:colOff>
                    <xdr:row>1199</xdr:row>
                    <xdr:rowOff>57150</xdr:rowOff>
                  </to>
                </anchor>
              </controlPr>
            </control>
          </mc:Choice>
        </mc:AlternateContent>
        <mc:AlternateContent xmlns:mc="http://schemas.openxmlformats.org/markup-compatibility/2006">
          <mc:Choice Requires="x14">
            <control shapeId="54797" r:id="rId490" name="Check Box 525">
              <controlPr defaultSize="0" autoFill="0" autoLine="0" autoPict="0">
                <anchor moveWithCells="1">
                  <from>
                    <xdr:col>0</xdr:col>
                    <xdr:colOff>247650</xdr:colOff>
                    <xdr:row>1196</xdr:row>
                    <xdr:rowOff>19050</xdr:rowOff>
                  </from>
                  <to>
                    <xdr:col>4</xdr:col>
                    <xdr:colOff>266700</xdr:colOff>
                    <xdr:row>1198</xdr:row>
                    <xdr:rowOff>50800</xdr:rowOff>
                  </to>
                </anchor>
              </controlPr>
            </control>
          </mc:Choice>
        </mc:AlternateContent>
        <mc:AlternateContent xmlns:mc="http://schemas.openxmlformats.org/markup-compatibility/2006">
          <mc:Choice Requires="x14">
            <control shapeId="54798" r:id="rId491" name="Check Box 526">
              <controlPr defaultSize="0" autoFill="0" autoLine="0" autoPict="0">
                <anchor moveWithCells="1">
                  <from>
                    <xdr:col>0</xdr:col>
                    <xdr:colOff>247650</xdr:colOff>
                    <xdr:row>1197</xdr:row>
                    <xdr:rowOff>146050</xdr:rowOff>
                  </from>
                  <to>
                    <xdr:col>2</xdr:col>
                    <xdr:colOff>3695700</xdr:colOff>
                    <xdr:row>1199</xdr:row>
                    <xdr:rowOff>57150</xdr:rowOff>
                  </to>
                </anchor>
              </controlPr>
            </control>
          </mc:Choice>
        </mc:AlternateContent>
        <mc:AlternateContent xmlns:mc="http://schemas.openxmlformats.org/markup-compatibility/2006">
          <mc:Choice Requires="x14">
            <control shapeId="54799" r:id="rId492" name="Check Box 527">
              <controlPr defaultSize="0" autoFill="0" autoLine="0" autoPict="0">
                <anchor moveWithCells="1">
                  <from>
                    <xdr:col>0</xdr:col>
                    <xdr:colOff>247650</xdr:colOff>
                    <xdr:row>1196</xdr:row>
                    <xdr:rowOff>19050</xdr:rowOff>
                  </from>
                  <to>
                    <xdr:col>4</xdr:col>
                    <xdr:colOff>266700</xdr:colOff>
                    <xdr:row>1198</xdr:row>
                    <xdr:rowOff>50800</xdr:rowOff>
                  </to>
                </anchor>
              </controlPr>
            </control>
          </mc:Choice>
        </mc:AlternateContent>
        <mc:AlternateContent xmlns:mc="http://schemas.openxmlformats.org/markup-compatibility/2006">
          <mc:Choice Requires="x14">
            <control shapeId="54800" r:id="rId493" name="Check Box 528">
              <controlPr defaultSize="0" autoFill="0" autoLine="0" autoPict="0">
                <anchor moveWithCells="1">
                  <from>
                    <xdr:col>0</xdr:col>
                    <xdr:colOff>247650</xdr:colOff>
                    <xdr:row>1197</xdr:row>
                    <xdr:rowOff>146050</xdr:rowOff>
                  </from>
                  <to>
                    <xdr:col>2</xdr:col>
                    <xdr:colOff>3695700</xdr:colOff>
                    <xdr:row>1199</xdr:row>
                    <xdr:rowOff>57150</xdr:rowOff>
                  </to>
                </anchor>
              </controlPr>
            </control>
          </mc:Choice>
        </mc:AlternateContent>
        <mc:AlternateContent xmlns:mc="http://schemas.openxmlformats.org/markup-compatibility/2006">
          <mc:Choice Requires="x14">
            <control shapeId="54801" r:id="rId494" name="Check Box 529">
              <controlPr defaultSize="0" autoFill="0" autoLine="0" autoPict="0">
                <anchor moveWithCells="1">
                  <from>
                    <xdr:col>0</xdr:col>
                    <xdr:colOff>247650</xdr:colOff>
                    <xdr:row>1196</xdr:row>
                    <xdr:rowOff>19050</xdr:rowOff>
                  </from>
                  <to>
                    <xdr:col>4</xdr:col>
                    <xdr:colOff>266700</xdr:colOff>
                    <xdr:row>1198</xdr:row>
                    <xdr:rowOff>50800</xdr:rowOff>
                  </to>
                </anchor>
              </controlPr>
            </control>
          </mc:Choice>
        </mc:AlternateContent>
        <mc:AlternateContent xmlns:mc="http://schemas.openxmlformats.org/markup-compatibility/2006">
          <mc:Choice Requires="x14">
            <control shapeId="54802" r:id="rId495" name="Check Box 530">
              <controlPr defaultSize="0" autoFill="0" autoLine="0" autoPict="0">
                <anchor moveWithCells="1">
                  <from>
                    <xdr:col>0</xdr:col>
                    <xdr:colOff>247650</xdr:colOff>
                    <xdr:row>1197</xdr:row>
                    <xdr:rowOff>146050</xdr:rowOff>
                  </from>
                  <to>
                    <xdr:col>2</xdr:col>
                    <xdr:colOff>3695700</xdr:colOff>
                    <xdr:row>1199</xdr:row>
                    <xdr:rowOff>57150</xdr:rowOff>
                  </to>
                </anchor>
              </controlPr>
            </control>
          </mc:Choice>
        </mc:AlternateContent>
        <mc:AlternateContent xmlns:mc="http://schemas.openxmlformats.org/markup-compatibility/2006">
          <mc:Choice Requires="x14">
            <control shapeId="54803" r:id="rId496" name="Check Box 531">
              <controlPr defaultSize="0" autoFill="0" autoLine="0" autoPict="0">
                <anchor moveWithCells="1">
                  <from>
                    <xdr:col>0</xdr:col>
                    <xdr:colOff>247650</xdr:colOff>
                    <xdr:row>1196</xdr:row>
                    <xdr:rowOff>19050</xdr:rowOff>
                  </from>
                  <to>
                    <xdr:col>4</xdr:col>
                    <xdr:colOff>266700</xdr:colOff>
                    <xdr:row>1198</xdr:row>
                    <xdr:rowOff>50800</xdr:rowOff>
                  </to>
                </anchor>
              </controlPr>
            </control>
          </mc:Choice>
        </mc:AlternateContent>
        <mc:AlternateContent xmlns:mc="http://schemas.openxmlformats.org/markup-compatibility/2006">
          <mc:Choice Requires="x14">
            <control shapeId="54804" r:id="rId497" name="Check Box 532">
              <controlPr defaultSize="0" autoFill="0" autoLine="0" autoPict="0">
                <anchor moveWithCells="1">
                  <from>
                    <xdr:col>0</xdr:col>
                    <xdr:colOff>247650</xdr:colOff>
                    <xdr:row>1197</xdr:row>
                    <xdr:rowOff>146050</xdr:rowOff>
                  </from>
                  <to>
                    <xdr:col>2</xdr:col>
                    <xdr:colOff>3695700</xdr:colOff>
                    <xdr:row>1199</xdr:row>
                    <xdr:rowOff>57150</xdr:rowOff>
                  </to>
                </anchor>
              </controlPr>
            </control>
          </mc:Choice>
        </mc:AlternateContent>
        <mc:AlternateContent xmlns:mc="http://schemas.openxmlformats.org/markup-compatibility/2006">
          <mc:Choice Requires="x14">
            <control shapeId="54805" r:id="rId498" name="Check Box 533">
              <controlPr defaultSize="0" autoFill="0" autoLine="0" autoPict="0">
                <anchor moveWithCells="1">
                  <from>
                    <xdr:col>0</xdr:col>
                    <xdr:colOff>247650</xdr:colOff>
                    <xdr:row>1196</xdr:row>
                    <xdr:rowOff>19050</xdr:rowOff>
                  </from>
                  <to>
                    <xdr:col>4</xdr:col>
                    <xdr:colOff>266700</xdr:colOff>
                    <xdr:row>1198</xdr:row>
                    <xdr:rowOff>50800</xdr:rowOff>
                  </to>
                </anchor>
              </controlPr>
            </control>
          </mc:Choice>
        </mc:AlternateContent>
        <mc:AlternateContent xmlns:mc="http://schemas.openxmlformats.org/markup-compatibility/2006">
          <mc:Choice Requires="x14">
            <control shapeId="54806" r:id="rId499" name="Check Box 534">
              <controlPr defaultSize="0" autoFill="0" autoLine="0" autoPict="0">
                <anchor moveWithCells="1">
                  <from>
                    <xdr:col>0</xdr:col>
                    <xdr:colOff>247650</xdr:colOff>
                    <xdr:row>1197</xdr:row>
                    <xdr:rowOff>146050</xdr:rowOff>
                  </from>
                  <to>
                    <xdr:col>2</xdr:col>
                    <xdr:colOff>3695700</xdr:colOff>
                    <xdr:row>1199</xdr:row>
                    <xdr:rowOff>57150</xdr:rowOff>
                  </to>
                </anchor>
              </controlPr>
            </control>
          </mc:Choice>
        </mc:AlternateContent>
        <mc:AlternateContent xmlns:mc="http://schemas.openxmlformats.org/markup-compatibility/2006">
          <mc:Choice Requires="x14">
            <control shapeId="54807" r:id="rId500" name="Check Box 535">
              <controlPr defaultSize="0" autoFill="0" autoLine="0" autoPict="0">
                <anchor moveWithCells="1">
                  <from>
                    <xdr:col>0</xdr:col>
                    <xdr:colOff>247650</xdr:colOff>
                    <xdr:row>1196</xdr:row>
                    <xdr:rowOff>19050</xdr:rowOff>
                  </from>
                  <to>
                    <xdr:col>4</xdr:col>
                    <xdr:colOff>266700</xdr:colOff>
                    <xdr:row>1198</xdr:row>
                    <xdr:rowOff>50800</xdr:rowOff>
                  </to>
                </anchor>
              </controlPr>
            </control>
          </mc:Choice>
        </mc:AlternateContent>
        <mc:AlternateContent xmlns:mc="http://schemas.openxmlformats.org/markup-compatibility/2006">
          <mc:Choice Requires="x14">
            <control shapeId="54808" r:id="rId501" name="Check Box 536">
              <controlPr defaultSize="0" autoFill="0" autoLine="0" autoPict="0">
                <anchor moveWithCells="1">
                  <from>
                    <xdr:col>0</xdr:col>
                    <xdr:colOff>247650</xdr:colOff>
                    <xdr:row>1197</xdr:row>
                    <xdr:rowOff>146050</xdr:rowOff>
                  </from>
                  <to>
                    <xdr:col>2</xdr:col>
                    <xdr:colOff>3695700</xdr:colOff>
                    <xdr:row>1199</xdr:row>
                    <xdr:rowOff>57150</xdr:rowOff>
                  </to>
                </anchor>
              </controlPr>
            </control>
          </mc:Choice>
        </mc:AlternateContent>
        <mc:AlternateContent xmlns:mc="http://schemas.openxmlformats.org/markup-compatibility/2006">
          <mc:Choice Requires="x14">
            <control shapeId="54809" r:id="rId502" name="Check Box 537">
              <controlPr defaultSize="0" autoFill="0" autoLine="0" autoPict="0">
                <anchor moveWithCells="1">
                  <from>
                    <xdr:col>0</xdr:col>
                    <xdr:colOff>247650</xdr:colOff>
                    <xdr:row>1196</xdr:row>
                    <xdr:rowOff>19050</xdr:rowOff>
                  </from>
                  <to>
                    <xdr:col>4</xdr:col>
                    <xdr:colOff>266700</xdr:colOff>
                    <xdr:row>1198</xdr:row>
                    <xdr:rowOff>50800</xdr:rowOff>
                  </to>
                </anchor>
              </controlPr>
            </control>
          </mc:Choice>
        </mc:AlternateContent>
        <mc:AlternateContent xmlns:mc="http://schemas.openxmlformats.org/markup-compatibility/2006">
          <mc:Choice Requires="x14">
            <control shapeId="54810" r:id="rId503" name="Check Box 538">
              <controlPr defaultSize="0" autoFill="0" autoLine="0" autoPict="0">
                <anchor moveWithCells="1">
                  <from>
                    <xdr:col>0</xdr:col>
                    <xdr:colOff>247650</xdr:colOff>
                    <xdr:row>1197</xdr:row>
                    <xdr:rowOff>146050</xdr:rowOff>
                  </from>
                  <to>
                    <xdr:col>2</xdr:col>
                    <xdr:colOff>3695700</xdr:colOff>
                    <xdr:row>1199</xdr:row>
                    <xdr:rowOff>57150</xdr:rowOff>
                  </to>
                </anchor>
              </controlPr>
            </control>
          </mc:Choice>
        </mc:AlternateContent>
        <mc:AlternateContent xmlns:mc="http://schemas.openxmlformats.org/markup-compatibility/2006">
          <mc:Choice Requires="x14">
            <control shapeId="54811" r:id="rId504" name="Check Box 539">
              <controlPr defaultSize="0" autoFill="0" autoLine="0" autoPict="0">
                <anchor moveWithCells="1">
                  <from>
                    <xdr:col>0</xdr:col>
                    <xdr:colOff>247650</xdr:colOff>
                    <xdr:row>1196</xdr:row>
                    <xdr:rowOff>19050</xdr:rowOff>
                  </from>
                  <to>
                    <xdr:col>4</xdr:col>
                    <xdr:colOff>266700</xdr:colOff>
                    <xdr:row>1198</xdr:row>
                    <xdr:rowOff>50800</xdr:rowOff>
                  </to>
                </anchor>
              </controlPr>
            </control>
          </mc:Choice>
        </mc:AlternateContent>
        <mc:AlternateContent xmlns:mc="http://schemas.openxmlformats.org/markup-compatibility/2006">
          <mc:Choice Requires="x14">
            <control shapeId="54812" r:id="rId505" name="Check Box 540">
              <controlPr defaultSize="0" autoFill="0" autoLine="0" autoPict="0">
                <anchor moveWithCells="1">
                  <from>
                    <xdr:col>0</xdr:col>
                    <xdr:colOff>247650</xdr:colOff>
                    <xdr:row>1197</xdr:row>
                    <xdr:rowOff>146050</xdr:rowOff>
                  </from>
                  <to>
                    <xdr:col>2</xdr:col>
                    <xdr:colOff>3695700</xdr:colOff>
                    <xdr:row>1199</xdr:row>
                    <xdr:rowOff>57150</xdr:rowOff>
                  </to>
                </anchor>
              </controlPr>
            </control>
          </mc:Choice>
        </mc:AlternateContent>
        <mc:AlternateContent xmlns:mc="http://schemas.openxmlformats.org/markup-compatibility/2006">
          <mc:Choice Requires="x14">
            <control shapeId="54813" r:id="rId506" name="Check Box 541">
              <controlPr defaultSize="0" autoFill="0" autoLine="0" autoPict="0">
                <anchor moveWithCells="1">
                  <from>
                    <xdr:col>0</xdr:col>
                    <xdr:colOff>247650</xdr:colOff>
                    <xdr:row>1196</xdr:row>
                    <xdr:rowOff>19050</xdr:rowOff>
                  </from>
                  <to>
                    <xdr:col>4</xdr:col>
                    <xdr:colOff>266700</xdr:colOff>
                    <xdr:row>1198</xdr:row>
                    <xdr:rowOff>50800</xdr:rowOff>
                  </to>
                </anchor>
              </controlPr>
            </control>
          </mc:Choice>
        </mc:AlternateContent>
        <mc:AlternateContent xmlns:mc="http://schemas.openxmlformats.org/markup-compatibility/2006">
          <mc:Choice Requires="x14">
            <control shapeId="54814" r:id="rId507" name="Check Box 542">
              <controlPr defaultSize="0" autoFill="0" autoLine="0" autoPict="0">
                <anchor moveWithCells="1">
                  <from>
                    <xdr:col>0</xdr:col>
                    <xdr:colOff>247650</xdr:colOff>
                    <xdr:row>1197</xdr:row>
                    <xdr:rowOff>146050</xdr:rowOff>
                  </from>
                  <to>
                    <xdr:col>2</xdr:col>
                    <xdr:colOff>3695700</xdr:colOff>
                    <xdr:row>1199</xdr:row>
                    <xdr:rowOff>57150</xdr:rowOff>
                  </to>
                </anchor>
              </controlPr>
            </control>
          </mc:Choice>
        </mc:AlternateContent>
        <mc:AlternateContent xmlns:mc="http://schemas.openxmlformats.org/markup-compatibility/2006">
          <mc:Choice Requires="x14">
            <control shapeId="54815" r:id="rId508" name="Check Box 543">
              <controlPr defaultSize="0" autoFill="0" autoLine="0" autoPict="0">
                <anchor moveWithCells="1">
                  <from>
                    <xdr:col>0</xdr:col>
                    <xdr:colOff>247650</xdr:colOff>
                    <xdr:row>1196</xdr:row>
                    <xdr:rowOff>19050</xdr:rowOff>
                  </from>
                  <to>
                    <xdr:col>4</xdr:col>
                    <xdr:colOff>266700</xdr:colOff>
                    <xdr:row>1198</xdr:row>
                    <xdr:rowOff>50800</xdr:rowOff>
                  </to>
                </anchor>
              </controlPr>
            </control>
          </mc:Choice>
        </mc:AlternateContent>
        <mc:AlternateContent xmlns:mc="http://schemas.openxmlformats.org/markup-compatibility/2006">
          <mc:Choice Requires="x14">
            <control shapeId="54816" r:id="rId509" name="Check Box 544">
              <controlPr defaultSize="0" autoFill="0" autoLine="0" autoPict="0">
                <anchor moveWithCells="1">
                  <from>
                    <xdr:col>0</xdr:col>
                    <xdr:colOff>247650</xdr:colOff>
                    <xdr:row>1197</xdr:row>
                    <xdr:rowOff>146050</xdr:rowOff>
                  </from>
                  <to>
                    <xdr:col>2</xdr:col>
                    <xdr:colOff>3695700</xdr:colOff>
                    <xdr:row>1199</xdr:row>
                    <xdr:rowOff>57150</xdr:rowOff>
                  </to>
                </anchor>
              </controlPr>
            </control>
          </mc:Choice>
        </mc:AlternateContent>
        <mc:AlternateContent xmlns:mc="http://schemas.openxmlformats.org/markup-compatibility/2006">
          <mc:Choice Requires="x14">
            <control shapeId="54817" r:id="rId510" name="Check Box 545">
              <controlPr defaultSize="0" autoFill="0" autoLine="0" autoPict="0">
                <anchor moveWithCells="1">
                  <from>
                    <xdr:col>0</xdr:col>
                    <xdr:colOff>247650</xdr:colOff>
                    <xdr:row>1196</xdr:row>
                    <xdr:rowOff>19050</xdr:rowOff>
                  </from>
                  <to>
                    <xdr:col>4</xdr:col>
                    <xdr:colOff>266700</xdr:colOff>
                    <xdr:row>1198</xdr:row>
                    <xdr:rowOff>50800</xdr:rowOff>
                  </to>
                </anchor>
              </controlPr>
            </control>
          </mc:Choice>
        </mc:AlternateContent>
        <mc:AlternateContent xmlns:mc="http://schemas.openxmlformats.org/markup-compatibility/2006">
          <mc:Choice Requires="x14">
            <control shapeId="54818" r:id="rId511" name="Check Box 546">
              <controlPr defaultSize="0" autoFill="0" autoLine="0" autoPict="0">
                <anchor moveWithCells="1">
                  <from>
                    <xdr:col>0</xdr:col>
                    <xdr:colOff>247650</xdr:colOff>
                    <xdr:row>1197</xdr:row>
                    <xdr:rowOff>146050</xdr:rowOff>
                  </from>
                  <to>
                    <xdr:col>2</xdr:col>
                    <xdr:colOff>3695700</xdr:colOff>
                    <xdr:row>1199</xdr:row>
                    <xdr:rowOff>57150</xdr:rowOff>
                  </to>
                </anchor>
              </controlPr>
            </control>
          </mc:Choice>
        </mc:AlternateContent>
        <mc:AlternateContent xmlns:mc="http://schemas.openxmlformats.org/markup-compatibility/2006">
          <mc:Choice Requires="x14">
            <control shapeId="54819" r:id="rId512" name="Check Box 547">
              <controlPr defaultSize="0" autoFill="0" autoLine="0" autoPict="0">
                <anchor moveWithCells="1">
                  <from>
                    <xdr:col>0</xdr:col>
                    <xdr:colOff>247650</xdr:colOff>
                    <xdr:row>1196</xdr:row>
                    <xdr:rowOff>19050</xdr:rowOff>
                  </from>
                  <to>
                    <xdr:col>4</xdr:col>
                    <xdr:colOff>266700</xdr:colOff>
                    <xdr:row>1198</xdr:row>
                    <xdr:rowOff>50800</xdr:rowOff>
                  </to>
                </anchor>
              </controlPr>
            </control>
          </mc:Choice>
        </mc:AlternateContent>
        <mc:AlternateContent xmlns:mc="http://schemas.openxmlformats.org/markup-compatibility/2006">
          <mc:Choice Requires="x14">
            <control shapeId="54820" r:id="rId513" name="Check Box 548">
              <controlPr defaultSize="0" autoFill="0" autoLine="0" autoPict="0">
                <anchor moveWithCells="1">
                  <from>
                    <xdr:col>0</xdr:col>
                    <xdr:colOff>247650</xdr:colOff>
                    <xdr:row>1197</xdr:row>
                    <xdr:rowOff>146050</xdr:rowOff>
                  </from>
                  <to>
                    <xdr:col>2</xdr:col>
                    <xdr:colOff>3695700</xdr:colOff>
                    <xdr:row>1199</xdr:row>
                    <xdr:rowOff>57150</xdr:rowOff>
                  </to>
                </anchor>
              </controlPr>
            </control>
          </mc:Choice>
        </mc:AlternateContent>
        <mc:AlternateContent xmlns:mc="http://schemas.openxmlformats.org/markup-compatibility/2006">
          <mc:Choice Requires="x14">
            <control shapeId="54821" r:id="rId514" name="Check Box 549">
              <controlPr defaultSize="0" autoFill="0" autoLine="0" autoPict="0">
                <anchor moveWithCells="1">
                  <from>
                    <xdr:col>0</xdr:col>
                    <xdr:colOff>247650</xdr:colOff>
                    <xdr:row>1196</xdr:row>
                    <xdr:rowOff>19050</xdr:rowOff>
                  </from>
                  <to>
                    <xdr:col>4</xdr:col>
                    <xdr:colOff>266700</xdr:colOff>
                    <xdr:row>1198</xdr:row>
                    <xdr:rowOff>50800</xdr:rowOff>
                  </to>
                </anchor>
              </controlPr>
            </control>
          </mc:Choice>
        </mc:AlternateContent>
        <mc:AlternateContent xmlns:mc="http://schemas.openxmlformats.org/markup-compatibility/2006">
          <mc:Choice Requires="x14">
            <control shapeId="54822" r:id="rId515" name="Check Box 550">
              <controlPr defaultSize="0" autoFill="0" autoLine="0" autoPict="0">
                <anchor moveWithCells="1">
                  <from>
                    <xdr:col>0</xdr:col>
                    <xdr:colOff>247650</xdr:colOff>
                    <xdr:row>1197</xdr:row>
                    <xdr:rowOff>146050</xdr:rowOff>
                  </from>
                  <to>
                    <xdr:col>2</xdr:col>
                    <xdr:colOff>3695700</xdr:colOff>
                    <xdr:row>1199</xdr:row>
                    <xdr:rowOff>57150</xdr:rowOff>
                  </to>
                </anchor>
              </controlPr>
            </control>
          </mc:Choice>
        </mc:AlternateContent>
        <mc:AlternateContent xmlns:mc="http://schemas.openxmlformats.org/markup-compatibility/2006">
          <mc:Choice Requires="x14">
            <control shapeId="54823" r:id="rId516" name="Check Box 551">
              <controlPr defaultSize="0" autoFill="0" autoLine="0" autoPict="0">
                <anchor moveWithCells="1">
                  <from>
                    <xdr:col>0</xdr:col>
                    <xdr:colOff>247650</xdr:colOff>
                    <xdr:row>1196</xdr:row>
                    <xdr:rowOff>19050</xdr:rowOff>
                  </from>
                  <to>
                    <xdr:col>4</xdr:col>
                    <xdr:colOff>266700</xdr:colOff>
                    <xdr:row>1198</xdr:row>
                    <xdr:rowOff>50800</xdr:rowOff>
                  </to>
                </anchor>
              </controlPr>
            </control>
          </mc:Choice>
        </mc:AlternateContent>
        <mc:AlternateContent xmlns:mc="http://schemas.openxmlformats.org/markup-compatibility/2006">
          <mc:Choice Requires="x14">
            <control shapeId="54824" r:id="rId517" name="Check Box 552">
              <controlPr defaultSize="0" autoFill="0" autoLine="0" autoPict="0">
                <anchor moveWithCells="1">
                  <from>
                    <xdr:col>0</xdr:col>
                    <xdr:colOff>247650</xdr:colOff>
                    <xdr:row>1197</xdr:row>
                    <xdr:rowOff>146050</xdr:rowOff>
                  </from>
                  <to>
                    <xdr:col>2</xdr:col>
                    <xdr:colOff>3695700</xdr:colOff>
                    <xdr:row>1199</xdr:row>
                    <xdr:rowOff>57150</xdr:rowOff>
                  </to>
                </anchor>
              </controlPr>
            </control>
          </mc:Choice>
        </mc:AlternateContent>
        <mc:AlternateContent xmlns:mc="http://schemas.openxmlformats.org/markup-compatibility/2006">
          <mc:Choice Requires="x14">
            <control shapeId="54825" r:id="rId518" name="Check Box 553">
              <controlPr defaultSize="0" autoFill="0" autoLine="0" autoPict="0">
                <anchor moveWithCells="1">
                  <from>
                    <xdr:col>0</xdr:col>
                    <xdr:colOff>247650</xdr:colOff>
                    <xdr:row>1196</xdr:row>
                    <xdr:rowOff>19050</xdr:rowOff>
                  </from>
                  <to>
                    <xdr:col>4</xdr:col>
                    <xdr:colOff>266700</xdr:colOff>
                    <xdr:row>1198</xdr:row>
                    <xdr:rowOff>50800</xdr:rowOff>
                  </to>
                </anchor>
              </controlPr>
            </control>
          </mc:Choice>
        </mc:AlternateContent>
        <mc:AlternateContent xmlns:mc="http://schemas.openxmlformats.org/markup-compatibility/2006">
          <mc:Choice Requires="x14">
            <control shapeId="54826" r:id="rId519" name="Check Box 554">
              <controlPr defaultSize="0" autoFill="0" autoLine="0" autoPict="0">
                <anchor moveWithCells="1">
                  <from>
                    <xdr:col>0</xdr:col>
                    <xdr:colOff>247650</xdr:colOff>
                    <xdr:row>1197</xdr:row>
                    <xdr:rowOff>146050</xdr:rowOff>
                  </from>
                  <to>
                    <xdr:col>2</xdr:col>
                    <xdr:colOff>3695700</xdr:colOff>
                    <xdr:row>1199</xdr:row>
                    <xdr:rowOff>57150</xdr:rowOff>
                  </to>
                </anchor>
              </controlPr>
            </control>
          </mc:Choice>
        </mc:AlternateContent>
        <mc:AlternateContent xmlns:mc="http://schemas.openxmlformats.org/markup-compatibility/2006">
          <mc:Choice Requires="x14">
            <control shapeId="54827" r:id="rId520" name="Check Box 555">
              <controlPr defaultSize="0" autoFill="0" autoLine="0" autoPict="0">
                <anchor moveWithCells="1">
                  <from>
                    <xdr:col>0</xdr:col>
                    <xdr:colOff>247650</xdr:colOff>
                    <xdr:row>1196</xdr:row>
                    <xdr:rowOff>19050</xdr:rowOff>
                  </from>
                  <to>
                    <xdr:col>4</xdr:col>
                    <xdr:colOff>266700</xdr:colOff>
                    <xdr:row>1198</xdr:row>
                    <xdr:rowOff>50800</xdr:rowOff>
                  </to>
                </anchor>
              </controlPr>
            </control>
          </mc:Choice>
        </mc:AlternateContent>
        <mc:AlternateContent xmlns:mc="http://schemas.openxmlformats.org/markup-compatibility/2006">
          <mc:Choice Requires="x14">
            <control shapeId="54828" r:id="rId521" name="Check Box 556">
              <controlPr defaultSize="0" autoFill="0" autoLine="0" autoPict="0">
                <anchor moveWithCells="1">
                  <from>
                    <xdr:col>0</xdr:col>
                    <xdr:colOff>247650</xdr:colOff>
                    <xdr:row>1197</xdr:row>
                    <xdr:rowOff>146050</xdr:rowOff>
                  </from>
                  <to>
                    <xdr:col>2</xdr:col>
                    <xdr:colOff>3695700</xdr:colOff>
                    <xdr:row>1199</xdr:row>
                    <xdr:rowOff>57150</xdr:rowOff>
                  </to>
                </anchor>
              </controlPr>
            </control>
          </mc:Choice>
        </mc:AlternateContent>
        <mc:AlternateContent xmlns:mc="http://schemas.openxmlformats.org/markup-compatibility/2006">
          <mc:Choice Requires="x14">
            <control shapeId="54829" r:id="rId522" name="Check Box 557">
              <controlPr defaultSize="0" autoFill="0" autoLine="0" autoPict="0">
                <anchor moveWithCells="1">
                  <from>
                    <xdr:col>0</xdr:col>
                    <xdr:colOff>247650</xdr:colOff>
                    <xdr:row>1196</xdr:row>
                    <xdr:rowOff>19050</xdr:rowOff>
                  </from>
                  <to>
                    <xdr:col>4</xdr:col>
                    <xdr:colOff>266700</xdr:colOff>
                    <xdr:row>1198</xdr:row>
                    <xdr:rowOff>50800</xdr:rowOff>
                  </to>
                </anchor>
              </controlPr>
            </control>
          </mc:Choice>
        </mc:AlternateContent>
        <mc:AlternateContent xmlns:mc="http://schemas.openxmlformats.org/markup-compatibility/2006">
          <mc:Choice Requires="x14">
            <control shapeId="54830" r:id="rId523" name="Check Box 558">
              <controlPr defaultSize="0" autoFill="0" autoLine="0" autoPict="0">
                <anchor moveWithCells="1">
                  <from>
                    <xdr:col>0</xdr:col>
                    <xdr:colOff>247650</xdr:colOff>
                    <xdr:row>1197</xdr:row>
                    <xdr:rowOff>146050</xdr:rowOff>
                  </from>
                  <to>
                    <xdr:col>2</xdr:col>
                    <xdr:colOff>3695700</xdr:colOff>
                    <xdr:row>1199</xdr:row>
                    <xdr:rowOff>57150</xdr:rowOff>
                  </to>
                </anchor>
              </controlPr>
            </control>
          </mc:Choice>
        </mc:AlternateContent>
        <mc:AlternateContent xmlns:mc="http://schemas.openxmlformats.org/markup-compatibility/2006">
          <mc:Choice Requires="x14">
            <control shapeId="54831" r:id="rId524" name="Check Box 559">
              <controlPr defaultSize="0" autoFill="0" autoLine="0" autoPict="0">
                <anchor moveWithCells="1">
                  <from>
                    <xdr:col>0</xdr:col>
                    <xdr:colOff>247650</xdr:colOff>
                    <xdr:row>1196</xdr:row>
                    <xdr:rowOff>19050</xdr:rowOff>
                  </from>
                  <to>
                    <xdr:col>4</xdr:col>
                    <xdr:colOff>266700</xdr:colOff>
                    <xdr:row>1198</xdr:row>
                    <xdr:rowOff>50800</xdr:rowOff>
                  </to>
                </anchor>
              </controlPr>
            </control>
          </mc:Choice>
        </mc:AlternateContent>
        <mc:AlternateContent xmlns:mc="http://schemas.openxmlformats.org/markup-compatibility/2006">
          <mc:Choice Requires="x14">
            <control shapeId="54832" r:id="rId525" name="Check Box 560">
              <controlPr defaultSize="0" autoFill="0" autoLine="0" autoPict="0">
                <anchor moveWithCells="1">
                  <from>
                    <xdr:col>0</xdr:col>
                    <xdr:colOff>247650</xdr:colOff>
                    <xdr:row>1197</xdr:row>
                    <xdr:rowOff>146050</xdr:rowOff>
                  </from>
                  <to>
                    <xdr:col>2</xdr:col>
                    <xdr:colOff>3695700</xdr:colOff>
                    <xdr:row>1199</xdr:row>
                    <xdr:rowOff>57150</xdr:rowOff>
                  </to>
                </anchor>
              </controlPr>
            </control>
          </mc:Choice>
        </mc:AlternateContent>
        <mc:AlternateContent xmlns:mc="http://schemas.openxmlformats.org/markup-compatibility/2006">
          <mc:Choice Requires="x14">
            <control shapeId="54833" r:id="rId526" name="Check Box 561">
              <controlPr defaultSize="0" autoFill="0" autoLine="0" autoPict="0">
                <anchor moveWithCells="1">
                  <from>
                    <xdr:col>0</xdr:col>
                    <xdr:colOff>247650</xdr:colOff>
                    <xdr:row>1251</xdr:row>
                    <xdr:rowOff>19050</xdr:rowOff>
                  </from>
                  <to>
                    <xdr:col>4</xdr:col>
                    <xdr:colOff>266700</xdr:colOff>
                    <xdr:row>1253</xdr:row>
                    <xdr:rowOff>50800</xdr:rowOff>
                  </to>
                </anchor>
              </controlPr>
            </control>
          </mc:Choice>
        </mc:AlternateContent>
        <mc:AlternateContent xmlns:mc="http://schemas.openxmlformats.org/markup-compatibility/2006">
          <mc:Choice Requires="x14">
            <control shapeId="54834" r:id="rId527" name="Check Box 562">
              <controlPr defaultSize="0" autoFill="0" autoLine="0" autoPict="0">
                <anchor moveWithCells="1">
                  <from>
                    <xdr:col>0</xdr:col>
                    <xdr:colOff>247650</xdr:colOff>
                    <xdr:row>1252</xdr:row>
                    <xdr:rowOff>146050</xdr:rowOff>
                  </from>
                  <to>
                    <xdr:col>2</xdr:col>
                    <xdr:colOff>3695700</xdr:colOff>
                    <xdr:row>1254</xdr:row>
                    <xdr:rowOff>57150</xdr:rowOff>
                  </to>
                </anchor>
              </controlPr>
            </control>
          </mc:Choice>
        </mc:AlternateContent>
        <mc:AlternateContent xmlns:mc="http://schemas.openxmlformats.org/markup-compatibility/2006">
          <mc:Choice Requires="x14">
            <control shapeId="54835" r:id="rId528" name="Check Box 563">
              <controlPr defaultSize="0" autoFill="0" autoLine="0" autoPict="0">
                <anchor moveWithCells="1">
                  <from>
                    <xdr:col>0</xdr:col>
                    <xdr:colOff>247650</xdr:colOff>
                    <xdr:row>1251</xdr:row>
                    <xdr:rowOff>19050</xdr:rowOff>
                  </from>
                  <to>
                    <xdr:col>4</xdr:col>
                    <xdr:colOff>266700</xdr:colOff>
                    <xdr:row>1253</xdr:row>
                    <xdr:rowOff>50800</xdr:rowOff>
                  </to>
                </anchor>
              </controlPr>
            </control>
          </mc:Choice>
        </mc:AlternateContent>
        <mc:AlternateContent xmlns:mc="http://schemas.openxmlformats.org/markup-compatibility/2006">
          <mc:Choice Requires="x14">
            <control shapeId="54836" r:id="rId529" name="Check Box 564">
              <controlPr defaultSize="0" autoFill="0" autoLine="0" autoPict="0">
                <anchor moveWithCells="1">
                  <from>
                    <xdr:col>0</xdr:col>
                    <xdr:colOff>247650</xdr:colOff>
                    <xdr:row>1252</xdr:row>
                    <xdr:rowOff>146050</xdr:rowOff>
                  </from>
                  <to>
                    <xdr:col>2</xdr:col>
                    <xdr:colOff>3695700</xdr:colOff>
                    <xdr:row>1254</xdr:row>
                    <xdr:rowOff>57150</xdr:rowOff>
                  </to>
                </anchor>
              </controlPr>
            </control>
          </mc:Choice>
        </mc:AlternateContent>
        <mc:AlternateContent xmlns:mc="http://schemas.openxmlformats.org/markup-compatibility/2006">
          <mc:Choice Requires="x14">
            <control shapeId="54837" r:id="rId530" name="Check Box 565">
              <controlPr defaultSize="0" autoFill="0" autoLine="0" autoPict="0">
                <anchor moveWithCells="1">
                  <from>
                    <xdr:col>0</xdr:col>
                    <xdr:colOff>247650</xdr:colOff>
                    <xdr:row>1251</xdr:row>
                    <xdr:rowOff>19050</xdr:rowOff>
                  </from>
                  <to>
                    <xdr:col>4</xdr:col>
                    <xdr:colOff>266700</xdr:colOff>
                    <xdr:row>1253</xdr:row>
                    <xdr:rowOff>50800</xdr:rowOff>
                  </to>
                </anchor>
              </controlPr>
            </control>
          </mc:Choice>
        </mc:AlternateContent>
        <mc:AlternateContent xmlns:mc="http://schemas.openxmlformats.org/markup-compatibility/2006">
          <mc:Choice Requires="x14">
            <control shapeId="54838" r:id="rId531" name="Check Box 566">
              <controlPr defaultSize="0" autoFill="0" autoLine="0" autoPict="0">
                <anchor moveWithCells="1">
                  <from>
                    <xdr:col>0</xdr:col>
                    <xdr:colOff>247650</xdr:colOff>
                    <xdr:row>1252</xdr:row>
                    <xdr:rowOff>146050</xdr:rowOff>
                  </from>
                  <to>
                    <xdr:col>2</xdr:col>
                    <xdr:colOff>3695700</xdr:colOff>
                    <xdr:row>1254</xdr:row>
                    <xdr:rowOff>57150</xdr:rowOff>
                  </to>
                </anchor>
              </controlPr>
            </control>
          </mc:Choice>
        </mc:AlternateContent>
        <mc:AlternateContent xmlns:mc="http://schemas.openxmlformats.org/markup-compatibility/2006">
          <mc:Choice Requires="x14">
            <control shapeId="54839" r:id="rId532" name="Check Box 567">
              <controlPr defaultSize="0" autoFill="0" autoLine="0" autoPict="0">
                <anchor moveWithCells="1">
                  <from>
                    <xdr:col>0</xdr:col>
                    <xdr:colOff>247650</xdr:colOff>
                    <xdr:row>1251</xdr:row>
                    <xdr:rowOff>19050</xdr:rowOff>
                  </from>
                  <to>
                    <xdr:col>4</xdr:col>
                    <xdr:colOff>266700</xdr:colOff>
                    <xdr:row>1253</xdr:row>
                    <xdr:rowOff>50800</xdr:rowOff>
                  </to>
                </anchor>
              </controlPr>
            </control>
          </mc:Choice>
        </mc:AlternateContent>
        <mc:AlternateContent xmlns:mc="http://schemas.openxmlformats.org/markup-compatibility/2006">
          <mc:Choice Requires="x14">
            <control shapeId="54840" r:id="rId533" name="Check Box 568">
              <controlPr defaultSize="0" autoFill="0" autoLine="0" autoPict="0">
                <anchor moveWithCells="1">
                  <from>
                    <xdr:col>0</xdr:col>
                    <xdr:colOff>247650</xdr:colOff>
                    <xdr:row>1252</xdr:row>
                    <xdr:rowOff>146050</xdr:rowOff>
                  </from>
                  <to>
                    <xdr:col>2</xdr:col>
                    <xdr:colOff>3695700</xdr:colOff>
                    <xdr:row>1254</xdr:row>
                    <xdr:rowOff>57150</xdr:rowOff>
                  </to>
                </anchor>
              </controlPr>
            </control>
          </mc:Choice>
        </mc:AlternateContent>
        <mc:AlternateContent xmlns:mc="http://schemas.openxmlformats.org/markup-compatibility/2006">
          <mc:Choice Requires="x14">
            <control shapeId="54841" r:id="rId534" name="Check Box 569">
              <controlPr defaultSize="0" autoFill="0" autoLine="0" autoPict="0">
                <anchor moveWithCells="1">
                  <from>
                    <xdr:col>0</xdr:col>
                    <xdr:colOff>247650</xdr:colOff>
                    <xdr:row>1251</xdr:row>
                    <xdr:rowOff>19050</xdr:rowOff>
                  </from>
                  <to>
                    <xdr:col>4</xdr:col>
                    <xdr:colOff>266700</xdr:colOff>
                    <xdr:row>1253</xdr:row>
                    <xdr:rowOff>50800</xdr:rowOff>
                  </to>
                </anchor>
              </controlPr>
            </control>
          </mc:Choice>
        </mc:AlternateContent>
        <mc:AlternateContent xmlns:mc="http://schemas.openxmlformats.org/markup-compatibility/2006">
          <mc:Choice Requires="x14">
            <control shapeId="54842" r:id="rId535" name="Check Box 570">
              <controlPr defaultSize="0" autoFill="0" autoLine="0" autoPict="0">
                <anchor moveWithCells="1">
                  <from>
                    <xdr:col>0</xdr:col>
                    <xdr:colOff>247650</xdr:colOff>
                    <xdr:row>1252</xdr:row>
                    <xdr:rowOff>146050</xdr:rowOff>
                  </from>
                  <to>
                    <xdr:col>2</xdr:col>
                    <xdr:colOff>3695700</xdr:colOff>
                    <xdr:row>1254</xdr:row>
                    <xdr:rowOff>57150</xdr:rowOff>
                  </to>
                </anchor>
              </controlPr>
            </control>
          </mc:Choice>
        </mc:AlternateContent>
        <mc:AlternateContent xmlns:mc="http://schemas.openxmlformats.org/markup-compatibility/2006">
          <mc:Choice Requires="x14">
            <control shapeId="54843" r:id="rId536" name="Check Box 571">
              <controlPr defaultSize="0" autoFill="0" autoLine="0" autoPict="0">
                <anchor moveWithCells="1">
                  <from>
                    <xdr:col>0</xdr:col>
                    <xdr:colOff>247650</xdr:colOff>
                    <xdr:row>1251</xdr:row>
                    <xdr:rowOff>19050</xdr:rowOff>
                  </from>
                  <to>
                    <xdr:col>4</xdr:col>
                    <xdr:colOff>266700</xdr:colOff>
                    <xdr:row>1253</xdr:row>
                    <xdr:rowOff>50800</xdr:rowOff>
                  </to>
                </anchor>
              </controlPr>
            </control>
          </mc:Choice>
        </mc:AlternateContent>
        <mc:AlternateContent xmlns:mc="http://schemas.openxmlformats.org/markup-compatibility/2006">
          <mc:Choice Requires="x14">
            <control shapeId="54844" r:id="rId537" name="Check Box 572">
              <controlPr defaultSize="0" autoFill="0" autoLine="0" autoPict="0">
                <anchor moveWithCells="1">
                  <from>
                    <xdr:col>0</xdr:col>
                    <xdr:colOff>247650</xdr:colOff>
                    <xdr:row>1252</xdr:row>
                    <xdr:rowOff>146050</xdr:rowOff>
                  </from>
                  <to>
                    <xdr:col>2</xdr:col>
                    <xdr:colOff>3695700</xdr:colOff>
                    <xdr:row>1254</xdr:row>
                    <xdr:rowOff>57150</xdr:rowOff>
                  </to>
                </anchor>
              </controlPr>
            </control>
          </mc:Choice>
        </mc:AlternateContent>
        <mc:AlternateContent xmlns:mc="http://schemas.openxmlformats.org/markup-compatibility/2006">
          <mc:Choice Requires="x14">
            <control shapeId="54845" r:id="rId538" name="Check Box 573">
              <controlPr defaultSize="0" autoFill="0" autoLine="0" autoPict="0">
                <anchor moveWithCells="1">
                  <from>
                    <xdr:col>0</xdr:col>
                    <xdr:colOff>247650</xdr:colOff>
                    <xdr:row>1251</xdr:row>
                    <xdr:rowOff>19050</xdr:rowOff>
                  </from>
                  <to>
                    <xdr:col>4</xdr:col>
                    <xdr:colOff>266700</xdr:colOff>
                    <xdr:row>1253</xdr:row>
                    <xdr:rowOff>50800</xdr:rowOff>
                  </to>
                </anchor>
              </controlPr>
            </control>
          </mc:Choice>
        </mc:AlternateContent>
        <mc:AlternateContent xmlns:mc="http://schemas.openxmlformats.org/markup-compatibility/2006">
          <mc:Choice Requires="x14">
            <control shapeId="54846" r:id="rId539" name="Check Box 574">
              <controlPr defaultSize="0" autoFill="0" autoLine="0" autoPict="0">
                <anchor moveWithCells="1">
                  <from>
                    <xdr:col>0</xdr:col>
                    <xdr:colOff>247650</xdr:colOff>
                    <xdr:row>1252</xdr:row>
                    <xdr:rowOff>146050</xdr:rowOff>
                  </from>
                  <to>
                    <xdr:col>2</xdr:col>
                    <xdr:colOff>3695700</xdr:colOff>
                    <xdr:row>1254</xdr:row>
                    <xdr:rowOff>57150</xdr:rowOff>
                  </to>
                </anchor>
              </controlPr>
            </control>
          </mc:Choice>
        </mc:AlternateContent>
        <mc:AlternateContent xmlns:mc="http://schemas.openxmlformats.org/markup-compatibility/2006">
          <mc:Choice Requires="x14">
            <control shapeId="54847" r:id="rId540" name="Check Box 575">
              <controlPr defaultSize="0" autoFill="0" autoLine="0" autoPict="0">
                <anchor moveWithCells="1">
                  <from>
                    <xdr:col>0</xdr:col>
                    <xdr:colOff>247650</xdr:colOff>
                    <xdr:row>1251</xdr:row>
                    <xdr:rowOff>19050</xdr:rowOff>
                  </from>
                  <to>
                    <xdr:col>4</xdr:col>
                    <xdr:colOff>266700</xdr:colOff>
                    <xdr:row>1253</xdr:row>
                    <xdr:rowOff>50800</xdr:rowOff>
                  </to>
                </anchor>
              </controlPr>
            </control>
          </mc:Choice>
        </mc:AlternateContent>
        <mc:AlternateContent xmlns:mc="http://schemas.openxmlformats.org/markup-compatibility/2006">
          <mc:Choice Requires="x14">
            <control shapeId="54848" r:id="rId541" name="Check Box 576">
              <controlPr defaultSize="0" autoFill="0" autoLine="0" autoPict="0">
                <anchor moveWithCells="1">
                  <from>
                    <xdr:col>0</xdr:col>
                    <xdr:colOff>247650</xdr:colOff>
                    <xdr:row>1252</xdr:row>
                    <xdr:rowOff>146050</xdr:rowOff>
                  </from>
                  <to>
                    <xdr:col>2</xdr:col>
                    <xdr:colOff>3695700</xdr:colOff>
                    <xdr:row>1254</xdr:row>
                    <xdr:rowOff>57150</xdr:rowOff>
                  </to>
                </anchor>
              </controlPr>
            </control>
          </mc:Choice>
        </mc:AlternateContent>
        <mc:AlternateContent xmlns:mc="http://schemas.openxmlformats.org/markup-compatibility/2006">
          <mc:Choice Requires="x14">
            <control shapeId="54849" r:id="rId542" name="Check Box 577">
              <controlPr defaultSize="0" autoFill="0" autoLine="0" autoPict="0">
                <anchor moveWithCells="1">
                  <from>
                    <xdr:col>0</xdr:col>
                    <xdr:colOff>247650</xdr:colOff>
                    <xdr:row>1251</xdr:row>
                    <xdr:rowOff>19050</xdr:rowOff>
                  </from>
                  <to>
                    <xdr:col>4</xdr:col>
                    <xdr:colOff>266700</xdr:colOff>
                    <xdr:row>1253</xdr:row>
                    <xdr:rowOff>50800</xdr:rowOff>
                  </to>
                </anchor>
              </controlPr>
            </control>
          </mc:Choice>
        </mc:AlternateContent>
        <mc:AlternateContent xmlns:mc="http://schemas.openxmlformats.org/markup-compatibility/2006">
          <mc:Choice Requires="x14">
            <control shapeId="54850" r:id="rId543" name="Check Box 578">
              <controlPr defaultSize="0" autoFill="0" autoLine="0" autoPict="0">
                <anchor moveWithCells="1">
                  <from>
                    <xdr:col>0</xdr:col>
                    <xdr:colOff>247650</xdr:colOff>
                    <xdr:row>1252</xdr:row>
                    <xdr:rowOff>146050</xdr:rowOff>
                  </from>
                  <to>
                    <xdr:col>2</xdr:col>
                    <xdr:colOff>3695700</xdr:colOff>
                    <xdr:row>1254</xdr:row>
                    <xdr:rowOff>57150</xdr:rowOff>
                  </to>
                </anchor>
              </controlPr>
            </control>
          </mc:Choice>
        </mc:AlternateContent>
        <mc:AlternateContent xmlns:mc="http://schemas.openxmlformats.org/markup-compatibility/2006">
          <mc:Choice Requires="x14">
            <control shapeId="54851" r:id="rId544" name="Check Box 579">
              <controlPr defaultSize="0" autoFill="0" autoLine="0" autoPict="0">
                <anchor moveWithCells="1">
                  <from>
                    <xdr:col>0</xdr:col>
                    <xdr:colOff>247650</xdr:colOff>
                    <xdr:row>1251</xdr:row>
                    <xdr:rowOff>19050</xdr:rowOff>
                  </from>
                  <to>
                    <xdr:col>4</xdr:col>
                    <xdr:colOff>266700</xdr:colOff>
                    <xdr:row>1253</xdr:row>
                    <xdr:rowOff>50800</xdr:rowOff>
                  </to>
                </anchor>
              </controlPr>
            </control>
          </mc:Choice>
        </mc:AlternateContent>
        <mc:AlternateContent xmlns:mc="http://schemas.openxmlformats.org/markup-compatibility/2006">
          <mc:Choice Requires="x14">
            <control shapeId="54852" r:id="rId545" name="Check Box 580">
              <controlPr defaultSize="0" autoFill="0" autoLine="0" autoPict="0">
                <anchor moveWithCells="1">
                  <from>
                    <xdr:col>0</xdr:col>
                    <xdr:colOff>247650</xdr:colOff>
                    <xdr:row>1252</xdr:row>
                    <xdr:rowOff>146050</xdr:rowOff>
                  </from>
                  <to>
                    <xdr:col>2</xdr:col>
                    <xdr:colOff>3695700</xdr:colOff>
                    <xdr:row>1254</xdr:row>
                    <xdr:rowOff>57150</xdr:rowOff>
                  </to>
                </anchor>
              </controlPr>
            </control>
          </mc:Choice>
        </mc:AlternateContent>
        <mc:AlternateContent xmlns:mc="http://schemas.openxmlformats.org/markup-compatibility/2006">
          <mc:Choice Requires="x14">
            <control shapeId="54853" r:id="rId546" name="Check Box 581">
              <controlPr defaultSize="0" autoFill="0" autoLine="0" autoPict="0">
                <anchor moveWithCells="1">
                  <from>
                    <xdr:col>0</xdr:col>
                    <xdr:colOff>247650</xdr:colOff>
                    <xdr:row>1251</xdr:row>
                    <xdr:rowOff>19050</xdr:rowOff>
                  </from>
                  <to>
                    <xdr:col>4</xdr:col>
                    <xdr:colOff>266700</xdr:colOff>
                    <xdr:row>1253</xdr:row>
                    <xdr:rowOff>50800</xdr:rowOff>
                  </to>
                </anchor>
              </controlPr>
            </control>
          </mc:Choice>
        </mc:AlternateContent>
        <mc:AlternateContent xmlns:mc="http://schemas.openxmlformats.org/markup-compatibility/2006">
          <mc:Choice Requires="x14">
            <control shapeId="54854" r:id="rId547" name="Check Box 582">
              <controlPr defaultSize="0" autoFill="0" autoLine="0" autoPict="0">
                <anchor moveWithCells="1">
                  <from>
                    <xdr:col>0</xdr:col>
                    <xdr:colOff>247650</xdr:colOff>
                    <xdr:row>1252</xdr:row>
                    <xdr:rowOff>146050</xdr:rowOff>
                  </from>
                  <to>
                    <xdr:col>2</xdr:col>
                    <xdr:colOff>3695700</xdr:colOff>
                    <xdr:row>1254</xdr:row>
                    <xdr:rowOff>57150</xdr:rowOff>
                  </to>
                </anchor>
              </controlPr>
            </control>
          </mc:Choice>
        </mc:AlternateContent>
        <mc:AlternateContent xmlns:mc="http://schemas.openxmlformats.org/markup-compatibility/2006">
          <mc:Choice Requires="x14">
            <control shapeId="54855" r:id="rId548" name="Check Box 583">
              <controlPr defaultSize="0" autoFill="0" autoLine="0" autoPict="0">
                <anchor moveWithCells="1">
                  <from>
                    <xdr:col>0</xdr:col>
                    <xdr:colOff>247650</xdr:colOff>
                    <xdr:row>1251</xdr:row>
                    <xdr:rowOff>19050</xdr:rowOff>
                  </from>
                  <to>
                    <xdr:col>4</xdr:col>
                    <xdr:colOff>266700</xdr:colOff>
                    <xdr:row>1253</xdr:row>
                    <xdr:rowOff>50800</xdr:rowOff>
                  </to>
                </anchor>
              </controlPr>
            </control>
          </mc:Choice>
        </mc:AlternateContent>
        <mc:AlternateContent xmlns:mc="http://schemas.openxmlformats.org/markup-compatibility/2006">
          <mc:Choice Requires="x14">
            <control shapeId="54856" r:id="rId549" name="Check Box 584">
              <controlPr defaultSize="0" autoFill="0" autoLine="0" autoPict="0">
                <anchor moveWithCells="1">
                  <from>
                    <xdr:col>0</xdr:col>
                    <xdr:colOff>247650</xdr:colOff>
                    <xdr:row>1252</xdr:row>
                    <xdr:rowOff>146050</xdr:rowOff>
                  </from>
                  <to>
                    <xdr:col>2</xdr:col>
                    <xdr:colOff>3695700</xdr:colOff>
                    <xdr:row>1254</xdr:row>
                    <xdr:rowOff>57150</xdr:rowOff>
                  </to>
                </anchor>
              </controlPr>
            </control>
          </mc:Choice>
        </mc:AlternateContent>
        <mc:AlternateContent xmlns:mc="http://schemas.openxmlformats.org/markup-compatibility/2006">
          <mc:Choice Requires="x14">
            <control shapeId="54857" r:id="rId550" name="Check Box 585">
              <controlPr defaultSize="0" autoFill="0" autoLine="0" autoPict="0">
                <anchor moveWithCells="1">
                  <from>
                    <xdr:col>0</xdr:col>
                    <xdr:colOff>247650</xdr:colOff>
                    <xdr:row>1251</xdr:row>
                    <xdr:rowOff>19050</xdr:rowOff>
                  </from>
                  <to>
                    <xdr:col>4</xdr:col>
                    <xdr:colOff>266700</xdr:colOff>
                    <xdr:row>1253</xdr:row>
                    <xdr:rowOff>50800</xdr:rowOff>
                  </to>
                </anchor>
              </controlPr>
            </control>
          </mc:Choice>
        </mc:AlternateContent>
        <mc:AlternateContent xmlns:mc="http://schemas.openxmlformats.org/markup-compatibility/2006">
          <mc:Choice Requires="x14">
            <control shapeId="54858" r:id="rId551" name="Check Box 586">
              <controlPr defaultSize="0" autoFill="0" autoLine="0" autoPict="0">
                <anchor moveWithCells="1">
                  <from>
                    <xdr:col>0</xdr:col>
                    <xdr:colOff>247650</xdr:colOff>
                    <xdr:row>1252</xdr:row>
                    <xdr:rowOff>146050</xdr:rowOff>
                  </from>
                  <to>
                    <xdr:col>2</xdr:col>
                    <xdr:colOff>3695700</xdr:colOff>
                    <xdr:row>1254</xdr:row>
                    <xdr:rowOff>57150</xdr:rowOff>
                  </to>
                </anchor>
              </controlPr>
            </control>
          </mc:Choice>
        </mc:AlternateContent>
        <mc:AlternateContent xmlns:mc="http://schemas.openxmlformats.org/markup-compatibility/2006">
          <mc:Choice Requires="x14">
            <control shapeId="54859" r:id="rId552" name="Check Box 587">
              <controlPr defaultSize="0" autoFill="0" autoLine="0" autoPict="0">
                <anchor moveWithCells="1">
                  <from>
                    <xdr:col>0</xdr:col>
                    <xdr:colOff>247650</xdr:colOff>
                    <xdr:row>1251</xdr:row>
                    <xdr:rowOff>19050</xdr:rowOff>
                  </from>
                  <to>
                    <xdr:col>4</xdr:col>
                    <xdr:colOff>266700</xdr:colOff>
                    <xdr:row>1253</xdr:row>
                    <xdr:rowOff>50800</xdr:rowOff>
                  </to>
                </anchor>
              </controlPr>
            </control>
          </mc:Choice>
        </mc:AlternateContent>
        <mc:AlternateContent xmlns:mc="http://schemas.openxmlformats.org/markup-compatibility/2006">
          <mc:Choice Requires="x14">
            <control shapeId="54860" r:id="rId553" name="Check Box 588">
              <controlPr defaultSize="0" autoFill="0" autoLine="0" autoPict="0">
                <anchor moveWithCells="1">
                  <from>
                    <xdr:col>0</xdr:col>
                    <xdr:colOff>247650</xdr:colOff>
                    <xdr:row>1252</xdr:row>
                    <xdr:rowOff>146050</xdr:rowOff>
                  </from>
                  <to>
                    <xdr:col>2</xdr:col>
                    <xdr:colOff>3695700</xdr:colOff>
                    <xdr:row>1254</xdr:row>
                    <xdr:rowOff>57150</xdr:rowOff>
                  </to>
                </anchor>
              </controlPr>
            </control>
          </mc:Choice>
        </mc:AlternateContent>
        <mc:AlternateContent xmlns:mc="http://schemas.openxmlformats.org/markup-compatibility/2006">
          <mc:Choice Requires="x14">
            <control shapeId="54861" r:id="rId554" name="Check Box 589">
              <controlPr defaultSize="0" autoFill="0" autoLine="0" autoPict="0">
                <anchor moveWithCells="1">
                  <from>
                    <xdr:col>0</xdr:col>
                    <xdr:colOff>247650</xdr:colOff>
                    <xdr:row>1251</xdr:row>
                    <xdr:rowOff>19050</xdr:rowOff>
                  </from>
                  <to>
                    <xdr:col>4</xdr:col>
                    <xdr:colOff>266700</xdr:colOff>
                    <xdr:row>1253</xdr:row>
                    <xdr:rowOff>50800</xdr:rowOff>
                  </to>
                </anchor>
              </controlPr>
            </control>
          </mc:Choice>
        </mc:AlternateContent>
        <mc:AlternateContent xmlns:mc="http://schemas.openxmlformats.org/markup-compatibility/2006">
          <mc:Choice Requires="x14">
            <control shapeId="54862" r:id="rId555" name="Check Box 590">
              <controlPr defaultSize="0" autoFill="0" autoLine="0" autoPict="0">
                <anchor moveWithCells="1">
                  <from>
                    <xdr:col>0</xdr:col>
                    <xdr:colOff>247650</xdr:colOff>
                    <xdr:row>1252</xdr:row>
                    <xdr:rowOff>146050</xdr:rowOff>
                  </from>
                  <to>
                    <xdr:col>2</xdr:col>
                    <xdr:colOff>3695700</xdr:colOff>
                    <xdr:row>1254</xdr:row>
                    <xdr:rowOff>57150</xdr:rowOff>
                  </to>
                </anchor>
              </controlPr>
            </control>
          </mc:Choice>
        </mc:AlternateContent>
        <mc:AlternateContent xmlns:mc="http://schemas.openxmlformats.org/markup-compatibility/2006">
          <mc:Choice Requires="x14">
            <control shapeId="54863" r:id="rId556" name="Check Box 591">
              <controlPr defaultSize="0" autoFill="0" autoLine="0" autoPict="0">
                <anchor moveWithCells="1">
                  <from>
                    <xdr:col>0</xdr:col>
                    <xdr:colOff>247650</xdr:colOff>
                    <xdr:row>1251</xdr:row>
                    <xdr:rowOff>19050</xdr:rowOff>
                  </from>
                  <to>
                    <xdr:col>4</xdr:col>
                    <xdr:colOff>266700</xdr:colOff>
                    <xdr:row>1253</xdr:row>
                    <xdr:rowOff>50800</xdr:rowOff>
                  </to>
                </anchor>
              </controlPr>
            </control>
          </mc:Choice>
        </mc:AlternateContent>
        <mc:AlternateContent xmlns:mc="http://schemas.openxmlformats.org/markup-compatibility/2006">
          <mc:Choice Requires="x14">
            <control shapeId="54864" r:id="rId557" name="Check Box 592">
              <controlPr defaultSize="0" autoFill="0" autoLine="0" autoPict="0">
                <anchor moveWithCells="1">
                  <from>
                    <xdr:col>0</xdr:col>
                    <xdr:colOff>247650</xdr:colOff>
                    <xdr:row>1252</xdr:row>
                    <xdr:rowOff>146050</xdr:rowOff>
                  </from>
                  <to>
                    <xdr:col>2</xdr:col>
                    <xdr:colOff>3695700</xdr:colOff>
                    <xdr:row>1254</xdr:row>
                    <xdr:rowOff>57150</xdr:rowOff>
                  </to>
                </anchor>
              </controlPr>
            </control>
          </mc:Choice>
        </mc:AlternateContent>
        <mc:AlternateContent xmlns:mc="http://schemas.openxmlformats.org/markup-compatibility/2006">
          <mc:Choice Requires="x14">
            <control shapeId="54865" r:id="rId558" name="Check Box 593">
              <controlPr defaultSize="0" autoFill="0" autoLine="0" autoPict="0">
                <anchor moveWithCells="1">
                  <from>
                    <xdr:col>0</xdr:col>
                    <xdr:colOff>247650</xdr:colOff>
                    <xdr:row>1251</xdr:row>
                    <xdr:rowOff>19050</xdr:rowOff>
                  </from>
                  <to>
                    <xdr:col>4</xdr:col>
                    <xdr:colOff>266700</xdr:colOff>
                    <xdr:row>1253</xdr:row>
                    <xdr:rowOff>50800</xdr:rowOff>
                  </to>
                </anchor>
              </controlPr>
            </control>
          </mc:Choice>
        </mc:AlternateContent>
        <mc:AlternateContent xmlns:mc="http://schemas.openxmlformats.org/markup-compatibility/2006">
          <mc:Choice Requires="x14">
            <control shapeId="54866" r:id="rId559" name="Check Box 594">
              <controlPr defaultSize="0" autoFill="0" autoLine="0" autoPict="0">
                <anchor moveWithCells="1">
                  <from>
                    <xdr:col>0</xdr:col>
                    <xdr:colOff>247650</xdr:colOff>
                    <xdr:row>1252</xdr:row>
                    <xdr:rowOff>146050</xdr:rowOff>
                  </from>
                  <to>
                    <xdr:col>2</xdr:col>
                    <xdr:colOff>3695700</xdr:colOff>
                    <xdr:row>1254</xdr:row>
                    <xdr:rowOff>57150</xdr:rowOff>
                  </to>
                </anchor>
              </controlPr>
            </control>
          </mc:Choice>
        </mc:AlternateContent>
        <mc:AlternateContent xmlns:mc="http://schemas.openxmlformats.org/markup-compatibility/2006">
          <mc:Choice Requires="x14">
            <control shapeId="54867" r:id="rId560" name="Check Box 595">
              <controlPr defaultSize="0" autoFill="0" autoLine="0" autoPict="0">
                <anchor moveWithCells="1">
                  <from>
                    <xdr:col>0</xdr:col>
                    <xdr:colOff>247650</xdr:colOff>
                    <xdr:row>1251</xdr:row>
                    <xdr:rowOff>19050</xdr:rowOff>
                  </from>
                  <to>
                    <xdr:col>4</xdr:col>
                    <xdr:colOff>266700</xdr:colOff>
                    <xdr:row>1253</xdr:row>
                    <xdr:rowOff>50800</xdr:rowOff>
                  </to>
                </anchor>
              </controlPr>
            </control>
          </mc:Choice>
        </mc:AlternateContent>
        <mc:AlternateContent xmlns:mc="http://schemas.openxmlformats.org/markup-compatibility/2006">
          <mc:Choice Requires="x14">
            <control shapeId="54868" r:id="rId561" name="Check Box 596">
              <controlPr defaultSize="0" autoFill="0" autoLine="0" autoPict="0">
                <anchor moveWithCells="1">
                  <from>
                    <xdr:col>0</xdr:col>
                    <xdr:colOff>247650</xdr:colOff>
                    <xdr:row>1252</xdr:row>
                    <xdr:rowOff>146050</xdr:rowOff>
                  </from>
                  <to>
                    <xdr:col>2</xdr:col>
                    <xdr:colOff>3695700</xdr:colOff>
                    <xdr:row>1254</xdr:row>
                    <xdr:rowOff>57150</xdr:rowOff>
                  </to>
                </anchor>
              </controlPr>
            </control>
          </mc:Choice>
        </mc:AlternateContent>
        <mc:AlternateContent xmlns:mc="http://schemas.openxmlformats.org/markup-compatibility/2006">
          <mc:Choice Requires="x14">
            <control shapeId="54869" r:id="rId562" name="Check Box 597">
              <controlPr defaultSize="0" autoFill="0" autoLine="0" autoPict="0">
                <anchor moveWithCells="1">
                  <from>
                    <xdr:col>0</xdr:col>
                    <xdr:colOff>247650</xdr:colOff>
                    <xdr:row>1251</xdr:row>
                    <xdr:rowOff>19050</xdr:rowOff>
                  </from>
                  <to>
                    <xdr:col>4</xdr:col>
                    <xdr:colOff>266700</xdr:colOff>
                    <xdr:row>1253</xdr:row>
                    <xdr:rowOff>50800</xdr:rowOff>
                  </to>
                </anchor>
              </controlPr>
            </control>
          </mc:Choice>
        </mc:AlternateContent>
        <mc:AlternateContent xmlns:mc="http://schemas.openxmlformats.org/markup-compatibility/2006">
          <mc:Choice Requires="x14">
            <control shapeId="54870" r:id="rId563" name="Check Box 598">
              <controlPr defaultSize="0" autoFill="0" autoLine="0" autoPict="0">
                <anchor moveWithCells="1">
                  <from>
                    <xdr:col>0</xdr:col>
                    <xdr:colOff>247650</xdr:colOff>
                    <xdr:row>1252</xdr:row>
                    <xdr:rowOff>146050</xdr:rowOff>
                  </from>
                  <to>
                    <xdr:col>2</xdr:col>
                    <xdr:colOff>3695700</xdr:colOff>
                    <xdr:row>1254</xdr:row>
                    <xdr:rowOff>57150</xdr:rowOff>
                  </to>
                </anchor>
              </controlPr>
            </control>
          </mc:Choice>
        </mc:AlternateContent>
        <mc:AlternateContent xmlns:mc="http://schemas.openxmlformats.org/markup-compatibility/2006">
          <mc:Choice Requires="x14">
            <control shapeId="54871" r:id="rId564" name="Check Box 599">
              <controlPr defaultSize="0" autoFill="0" autoLine="0" autoPict="0">
                <anchor moveWithCells="1">
                  <from>
                    <xdr:col>0</xdr:col>
                    <xdr:colOff>247650</xdr:colOff>
                    <xdr:row>1251</xdr:row>
                    <xdr:rowOff>19050</xdr:rowOff>
                  </from>
                  <to>
                    <xdr:col>4</xdr:col>
                    <xdr:colOff>266700</xdr:colOff>
                    <xdr:row>1253</xdr:row>
                    <xdr:rowOff>50800</xdr:rowOff>
                  </to>
                </anchor>
              </controlPr>
            </control>
          </mc:Choice>
        </mc:AlternateContent>
        <mc:AlternateContent xmlns:mc="http://schemas.openxmlformats.org/markup-compatibility/2006">
          <mc:Choice Requires="x14">
            <control shapeId="54872" r:id="rId565" name="Check Box 600">
              <controlPr defaultSize="0" autoFill="0" autoLine="0" autoPict="0">
                <anchor moveWithCells="1">
                  <from>
                    <xdr:col>0</xdr:col>
                    <xdr:colOff>247650</xdr:colOff>
                    <xdr:row>1252</xdr:row>
                    <xdr:rowOff>146050</xdr:rowOff>
                  </from>
                  <to>
                    <xdr:col>2</xdr:col>
                    <xdr:colOff>3695700</xdr:colOff>
                    <xdr:row>1254</xdr:row>
                    <xdr:rowOff>57150</xdr:rowOff>
                  </to>
                </anchor>
              </controlPr>
            </control>
          </mc:Choice>
        </mc:AlternateContent>
        <mc:AlternateContent xmlns:mc="http://schemas.openxmlformats.org/markup-compatibility/2006">
          <mc:Choice Requires="x14">
            <control shapeId="54873" r:id="rId566" name="Check Box 601">
              <controlPr defaultSize="0" autoFill="0" autoLine="0" autoPict="0">
                <anchor moveWithCells="1">
                  <from>
                    <xdr:col>0</xdr:col>
                    <xdr:colOff>247650</xdr:colOff>
                    <xdr:row>1251</xdr:row>
                    <xdr:rowOff>19050</xdr:rowOff>
                  </from>
                  <to>
                    <xdr:col>4</xdr:col>
                    <xdr:colOff>266700</xdr:colOff>
                    <xdr:row>1253</xdr:row>
                    <xdr:rowOff>50800</xdr:rowOff>
                  </to>
                </anchor>
              </controlPr>
            </control>
          </mc:Choice>
        </mc:AlternateContent>
        <mc:AlternateContent xmlns:mc="http://schemas.openxmlformats.org/markup-compatibility/2006">
          <mc:Choice Requires="x14">
            <control shapeId="54874" r:id="rId567" name="Check Box 602">
              <controlPr defaultSize="0" autoFill="0" autoLine="0" autoPict="0">
                <anchor moveWithCells="1">
                  <from>
                    <xdr:col>0</xdr:col>
                    <xdr:colOff>247650</xdr:colOff>
                    <xdr:row>1252</xdr:row>
                    <xdr:rowOff>146050</xdr:rowOff>
                  </from>
                  <to>
                    <xdr:col>2</xdr:col>
                    <xdr:colOff>3695700</xdr:colOff>
                    <xdr:row>1254</xdr:row>
                    <xdr:rowOff>57150</xdr:rowOff>
                  </to>
                </anchor>
              </controlPr>
            </control>
          </mc:Choice>
        </mc:AlternateContent>
        <mc:AlternateContent xmlns:mc="http://schemas.openxmlformats.org/markup-compatibility/2006">
          <mc:Choice Requires="x14">
            <control shapeId="54875" r:id="rId568" name="Check Box 603">
              <controlPr defaultSize="0" autoFill="0" autoLine="0" autoPict="0">
                <anchor moveWithCells="1">
                  <from>
                    <xdr:col>0</xdr:col>
                    <xdr:colOff>247650</xdr:colOff>
                    <xdr:row>1251</xdr:row>
                    <xdr:rowOff>19050</xdr:rowOff>
                  </from>
                  <to>
                    <xdr:col>4</xdr:col>
                    <xdr:colOff>266700</xdr:colOff>
                    <xdr:row>1253</xdr:row>
                    <xdr:rowOff>50800</xdr:rowOff>
                  </to>
                </anchor>
              </controlPr>
            </control>
          </mc:Choice>
        </mc:AlternateContent>
        <mc:AlternateContent xmlns:mc="http://schemas.openxmlformats.org/markup-compatibility/2006">
          <mc:Choice Requires="x14">
            <control shapeId="54876" r:id="rId569" name="Check Box 604">
              <controlPr defaultSize="0" autoFill="0" autoLine="0" autoPict="0">
                <anchor moveWithCells="1">
                  <from>
                    <xdr:col>0</xdr:col>
                    <xdr:colOff>247650</xdr:colOff>
                    <xdr:row>1252</xdr:row>
                    <xdr:rowOff>146050</xdr:rowOff>
                  </from>
                  <to>
                    <xdr:col>2</xdr:col>
                    <xdr:colOff>3695700</xdr:colOff>
                    <xdr:row>1254</xdr:row>
                    <xdr:rowOff>57150</xdr:rowOff>
                  </to>
                </anchor>
              </controlPr>
            </control>
          </mc:Choice>
        </mc:AlternateContent>
        <mc:AlternateContent xmlns:mc="http://schemas.openxmlformats.org/markup-compatibility/2006">
          <mc:Choice Requires="x14">
            <control shapeId="54877" r:id="rId570" name="Check Box 605">
              <controlPr defaultSize="0" autoFill="0" autoLine="0" autoPict="0">
                <anchor moveWithCells="1">
                  <from>
                    <xdr:col>0</xdr:col>
                    <xdr:colOff>247650</xdr:colOff>
                    <xdr:row>1306</xdr:row>
                    <xdr:rowOff>19050</xdr:rowOff>
                  </from>
                  <to>
                    <xdr:col>4</xdr:col>
                    <xdr:colOff>266700</xdr:colOff>
                    <xdr:row>1308</xdr:row>
                    <xdr:rowOff>50800</xdr:rowOff>
                  </to>
                </anchor>
              </controlPr>
            </control>
          </mc:Choice>
        </mc:AlternateContent>
        <mc:AlternateContent xmlns:mc="http://schemas.openxmlformats.org/markup-compatibility/2006">
          <mc:Choice Requires="x14">
            <control shapeId="54878" r:id="rId571" name="Check Box 606">
              <controlPr defaultSize="0" autoFill="0" autoLine="0" autoPict="0">
                <anchor moveWithCells="1">
                  <from>
                    <xdr:col>0</xdr:col>
                    <xdr:colOff>247650</xdr:colOff>
                    <xdr:row>1307</xdr:row>
                    <xdr:rowOff>146050</xdr:rowOff>
                  </from>
                  <to>
                    <xdr:col>2</xdr:col>
                    <xdr:colOff>3695700</xdr:colOff>
                    <xdr:row>1309</xdr:row>
                    <xdr:rowOff>57150</xdr:rowOff>
                  </to>
                </anchor>
              </controlPr>
            </control>
          </mc:Choice>
        </mc:AlternateContent>
        <mc:AlternateContent xmlns:mc="http://schemas.openxmlformats.org/markup-compatibility/2006">
          <mc:Choice Requires="x14">
            <control shapeId="54879" r:id="rId572" name="Check Box 607">
              <controlPr defaultSize="0" autoFill="0" autoLine="0" autoPict="0">
                <anchor moveWithCells="1">
                  <from>
                    <xdr:col>0</xdr:col>
                    <xdr:colOff>247650</xdr:colOff>
                    <xdr:row>1306</xdr:row>
                    <xdr:rowOff>19050</xdr:rowOff>
                  </from>
                  <to>
                    <xdr:col>4</xdr:col>
                    <xdr:colOff>266700</xdr:colOff>
                    <xdr:row>1308</xdr:row>
                    <xdr:rowOff>50800</xdr:rowOff>
                  </to>
                </anchor>
              </controlPr>
            </control>
          </mc:Choice>
        </mc:AlternateContent>
        <mc:AlternateContent xmlns:mc="http://schemas.openxmlformats.org/markup-compatibility/2006">
          <mc:Choice Requires="x14">
            <control shapeId="54880" r:id="rId573" name="Check Box 608">
              <controlPr defaultSize="0" autoFill="0" autoLine="0" autoPict="0">
                <anchor moveWithCells="1">
                  <from>
                    <xdr:col>0</xdr:col>
                    <xdr:colOff>247650</xdr:colOff>
                    <xdr:row>1307</xdr:row>
                    <xdr:rowOff>146050</xdr:rowOff>
                  </from>
                  <to>
                    <xdr:col>2</xdr:col>
                    <xdr:colOff>3695700</xdr:colOff>
                    <xdr:row>1309</xdr:row>
                    <xdr:rowOff>57150</xdr:rowOff>
                  </to>
                </anchor>
              </controlPr>
            </control>
          </mc:Choice>
        </mc:AlternateContent>
        <mc:AlternateContent xmlns:mc="http://schemas.openxmlformats.org/markup-compatibility/2006">
          <mc:Choice Requires="x14">
            <control shapeId="54881" r:id="rId574" name="Check Box 609">
              <controlPr defaultSize="0" autoFill="0" autoLine="0" autoPict="0">
                <anchor moveWithCells="1">
                  <from>
                    <xdr:col>0</xdr:col>
                    <xdr:colOff>247650</xdr:colOff>
                    <xdr:row>1306</xdr:row>
                    <xdr:rowOff>19050</xdr:rowOff>
                  </from>
                  <to>
                    <xdr:col>4</xdr:col>
                    <xdr:colOff>266700</xdr:colOff>
                    <xdr:row>1308</xdr:row>
                    <xdr:rowOff>50800</xdr:rowOff>
                  </to>
                </anchor>
              </controlPr>
            </control>
          </mc:Choice>
        </mc:AlternateContent>
        <mc:AlternateContent xmlns:mc="http://schemas.openxmlformats.org/markup-compatibility/2006">
          <mc:Choice Requires="x14">
            <control shapeId="54882" r:id="rId575" name="Check Box 610">
              <controlPr defaultSize="0" autoFill="0" autoLine="0" autoPict="0">
                <anchor moveWithCells="1">
                  <from>
                    <xdr:col>0</xdr:col>
                    <xdr:colOff>247650</xdr:colOff>
                    <xdr:row>1307</xdr:row>
                    <xdr:rowOff>146050</xdr:rowOff>
                  </from>
                  <to>
                    <xdr:col>2</xdr:col>
                    <xdr:colOff>3695700</xdr:colOff>
                    <xdr:row>1309</xdr:row>
                    <xdr:rowOff>57150</xdr:rowOff>
                  </to>
                </anchor>
              </controlPr>
            </control>
          </mc:Choice>
        </mc:AlternateContent>
        <mc:AlternateContent xmlns:mc="http://schemas.openxmlformats.org/markup-compatibility/2006">
          <mc:Choice Requires="x14">
            <control shapeId="54883" r:id="rId576" name="Check Box 611">
              <controlPr defaultSize="0" autoFill="0" autoLine="0" autoPict="0">
                <anchor moveWithCells="1">
                  <from>
                    <xdr:col>0</xdr:col>
                    <xdr:colOff>247650</xdr:colOff>
                    <xdr:row>1306</xdr:row>
                    <xdr:rowOff>19050</xdr:rowOff>
                  </from>
                  <to>
                    <xdr:col>4</xdr:col>
                    <xdr:colOff>266700</xdr:colOff>
                    <xdr:row>1308</xdr:row>
                    <xdr:rowOff>50800</xdr:rowOff>
                  </to>
                </anchor>
              </controlPr>
            </control>
          </mc:Choice>
        </mc:AlternateContent>
        <mc:AlternateContent xmlns:mc="http://schemas.openxmlformats.org/markup-compatibility/2006">
          <mc:Choice Requires="x14">
            <control shapeId="54884" r:id="rId577" name="Check Box 612">
              <controlPr defaultSize="0" autoFill="0" autoLine="0" autoPict="0">
                <anchor moveWithCells="1">
                  <from>
                    <xdr:col>0</xdr:col>
                    <xdr:colOff>247650</xdr:colOff>
                    <xdr:row>1307</xdr:row>
                    <xdr:rowOff>146050</xdr:rowOff>
                  </from>
                  <to>
                    <xdr:col>2</xdr:col>
                    <xdr:colOff>3695700</xdr:colOff>
                    <xdr:row>1309</xdr:row>
                    <xdr:rowOff>57150</xdr:rowOff>
                  </to>
                </anchor>
              </controlPr>
            </control>
          </mc:Choice>
        </mc:AlternateContent>
        <mc:AlternateContent xmlns:mc="http://schemas.openxmlformats.org/markup-compatibility/2006">
          <mc:Choice Requires="x14">
            <control shapeId="54885" r:id="rId578" name="Check Box 613">
              <controlPr defaultSize="0" autoFill="0" autoLine="0" autoPict="0">
                <anchor moveWithCells="1">
                  <from>
                    <xdr:col>0</xdr:col>
                    <xdr:colOff>247650</xdr:colOff>
                    <xdr:row>1306</xdr:row>
                    <xdr:rowOff>19050</xdr:rowOff>
                  </from>
                  <to>
                    <xdr:col>4</xdr:col>
                    <xdr:colOff>266700</xdr:colOff>
                    <xdr:row>1308</xdr:row>
                    <xdr:rowOff>50800</xdr:rowOff>
                  </to>
                </anchor>
              </controlPr>
            </control>
          </mc:Choice>
        </mc:AlternateContent>
        <mc:AlternateContent xmlns:mc="http://schemas.openxmlformats.org/markup-compatibility/2006">
          <mc:Choice Requires="x14">
            <control shapeId="54886" r:id="rId579" name="Check Box 614">
              <controlPr defaultSize="0" autoFill="0" autoLine="0" autoPict="0">
                <anchor moveWithCells="1">
                  <from>
                    <xdr:col>0</xdr:col>
                    <xdr:colOff>247650</xdr:colOff>
                    <xdr:row>1307</xdr:row>
                    <xdr:rowOff>146050</xdr:rowOff>
                  </from>
                  <to>
                    <xdr:col>2</xdr:col>
                    <xdr:colOff>3695700</xdr:colOff>
                    <xdr:row>1309</xdr:row>
                    <xdr:rowOff>57150</xdr:rowOff>
                  </to>
                </anchor>
              </controlPr>
            </control>
          </mc:Choice>
        </mc:AlternateContent>
        <mc:AlternateContent xmlns:mc="http://schemas.openxmlformats.org/markup-compatibility/2006">
          <mc:Choice Requires="x14">
            <control shapeId="54887" r:id="rId580" name="Check Box 615">
              <controlPr defaultSize="0" autoFill="0" autoLine="0" autoPict="0">
                <anchor moveWithCells="1">
                  <from>
                    <xdr:col>0</xdr:col>
                    <xdr:colOff>247650</xdr:colOff>
                    <xdr:row>1306</xdr:row>
                    <xdr:rowOff>19050</xdr:rowOff>
                  </from>
                  <to>
                    <xdr:col>4</xdr:col>
                    <xdr:colOff>266700</xdr:colOff>
                    <xdr:row>1308</xdr:row>
                    <xdr:rowOff>50800</xdr:rowOff>
                  </to>
                </anchor>
              </controlPr>
            </control>
          </mc:Choice>
        </mc:AlternateContent>
        <mc:AlternateContent xmlns:mc="http://schemas.openxmlformats.org/markup-compatibility/2006">
          <mc:Choice Requires="x14">
            <control shapeId="54888" r:id="rId581" name="Check Box 616">
              <controlPr defaultSize="0" autoFill="0" autoLine="0" autoPict="0">
                <anchor moveWithCells="1">
                  <from>
                    <xdr:col>0</xdr:col>
                    <xdr:colOff>247650</xdr:colOff>
                    <xdr:row>1307</xdr:row>
                    <xdr:rowOff>146050</xdr:rowOff>
                  </from>
                  <to>
                    <xdr:col>2</xdr:col>
                    <xdr:colOff>3695700</xdr:colOff>
                    <xdr:row>1309</xdr:row>
                    <xdr:rowOff>57150</xdr:rowOff>
                  </to>
                </anchor>
              </controlPr>
            </control>
          </mc:Choice>
        </mc:AlternateContent>
        <mc:AlternateContent xmlns:mc="http://schemas.openxmlformats.org/markup-compatibility/2006">
          <mc:Choice Requires="x14">
            <control shapeId="54889" r:id="rId582" name="Check Box 617">
              <controlPr defaultSize="0" autoFill="0" autoLine="0" autoPict="0">
                <anchor moveWithCells="1">
                  <from>
                    <xdr:col>0</xdr:col>
                    <xdr:colOff>247650</xdr:colOff>
                    <xdr:row>1306</xdr:row>
                    <xdr:rowOff>19050</xdr:rowOff>
                  </from>
                  <to>
                    <xdr:col>4</xdr:col>
                    <xdr:colOff>266700</xdr:colOff>
                    <xdr:row>1308</xdr:row>
                    <xdr:rowOff>50800</xdr:rowOff>
                  </to>
                </anchor>
              </controlPr>
            </control>
          </mc:Choice>
        </mc:AlternateContent>
        <mc:AlternateContent xmlns:mc="http://schemas.openxmlformats.org/markup-compatibility/2006">
          <mc:Choice Requires="x14">
            <control shapeId="54890" r:id="rId583" name="Check Box 618">
              <controlPr defaultSize="0" autoFill="0" autoLine="0" autoPict="0">
                <anchor moveWithCells="1">
                  <from>
                    <xdr:col>0</xdr:col>
                    <xdr:colOff>247650</xdr:colOff>
                    <xdr:row>1307</xdr:row>
                    <xdr:rowOff>146050</xdr:rowOff>
                  </from>
                  <to>
                    <xdr:col>2</xdr:col>
                    <xdr:colOff>3695700</xdr:colOff>
                    <xdr:row>1309</xdr:row>
                    <xdr:rowOff>57150</xdr:rowOff>
                  </to>
                </anchor>
              </controlPr>
            </control>
          </mc:Choice>
        </mc:AlternateContent>
        <mc:AlternateContent xmlns:mc="http://schemas.openxmlformats.org/markup-compatibility/2006">
          <mc:Choice Requires="x14">
            <control shapeId="54891" r:id="rId584" name="Check Box 619">
              <controlPr defaultSize="0" autoFill="0" autoLine="0" autoPict="0">
                <anchor moveWithCells="1">
                  <from>
                    <xdr:col>0</xdr:col>
                    <xdr:colOff>247650</xdr:colOff>
                    <xdr:row>1306</xdr:row>
                    <xdr:rowOff>19050</xdr:rowOff>
                  </from>
                  <to>
                    <xdr:col>4</xdr:col>
                    <xdr:colOff>266700</xdr:colOff>
                    <xdr:row>1308</xdr:row>
                    <xdr:rowOff>50800</xdr:rowOff>
                  </to>
                </anchor>
              </controlPr>
            </control>
          </mc:Choice>
        </mc:AlternateContent>
        <mc:AlternateContent xmlns:mc="http://schemas.openxmlformats.org/markup-compatibility/2006">
          <mc:Choice Requires="x14">
            <control shapeId="54892" r:id="rId585" name="Check Box 620">
              <controlPr defaultSize="0" autoFill="0" autoLine="0" autoPict="0">
                <anchor moveWithCells="1">
                  <from>
                    <xdr:col>0</xdr:col>
                    <xdr:colOff>247650</xdr:colOff>
                    <xdr:row>1307</xdr:row>
                    <xdr:rowOff>146050</xdr:rowOff>
                  </from>
                  <to>
                    <xdr:col>2</xdr:col>
                    <xdr:colOff>3695700</xdr:colOff>
                    <xdr:row>1309</xdr:row>
                    <xdr:rowOff>57150</xdr:rowOff>
                  </to>
                </anchor>
              </controlPr>
            </control>
          </mc:Choice>
        </mc:AlternateContent>
        <mc:AlternateContent xmlns:mc="http://schemas.openxmlformats.org/markup-compatibility/2006">
          <mc:Choice Requires="x14">
            <control shapeId="54893" r:id="rId586" name="Check Box 621">
              <controlPr defaultSize="0" autoFill="0" autoLine="0" autoPict="0">
                <anchor moveWithCells="1">
                  <from>
                    <xdr:col>0</xdr:col>
                    <xdr:colOff>247650</xdr:colOff>
                    <xdr:row>1306</xdr:row>
                    <xdr:rowOff>19050</xdr:rowOff>
                  </from>
                  <to>
                    <xdr:col>4</xdr:col>
                    <xdr:colOff>266700</xdr:colOff>
                    <xdr:row>1308</xdr:row>
                    <xdr:rowOff>50800</xdr:rowOff>
                  </to>
                </anchor>
              </controlPr>
            </control>
          </mc:Choice>
        </mc:AlternateContent>
        <mc:AlternateContent xmlns:mc="http://schemas.openxmlformats.org/markup-compatibility/2006">
          <mc:Choice Requires="x14">
            <control shapeId="54894" r:id="rId587" name="Check Box 622">
              <controlPr defaultSize="0" autoFill="0" autoLine="0" autoPict="0">
                <anchor moveWithCells="1">
                  <from>
                    <xdr:col>0</xdr:col>
                    <xdr:colOff>247650</xdr:colOff>
                    <xdr:row>1307</xdr:row>
                    <xdr:rowOff>146050</xdr:rowOff>
                  </from>
                  <to>
                    <xdr:col>2</xdr:col>
                    <xdr:colOff>3695700</xdr:colOff>
                    <xdr:row>1309</xdr:row>
                    <xdr:rowOff>57150</xdr:rowOff>
                  </to>
                </anchor>
              </controlPr>
            </control>
          </mc:Choice>
        </mc:AlternateContent>
        <mc:AlternateContent xmlns:mc="http://schemas.openxmlformats.org/markup-compatibility/2006">
          <mc:Choice Requires="x14">
            <control shapeId="54895" r:id="rId588" name="Check Box 623">
              <controlPr defaultSize="0" autoFill="0" autoLine="0" autoPict="0">
                <anchor moveWithCells="1">
                  <from>
                    <xdr:col>0</xdr:col>
                    <xdr:colOff>247650</xdr:colOff>
                    <xdr:row>1306</xdr:row>
                    <xdr:rowOff>19050</xdr:rowOff>
                  </from>
                  <to>
                    <xdr:col>4</xdr:col>
                    <xdr:colOff>266700</xdr:colOff>
                    <xdr:row>1308</xdr:row>
                    <xdr:rowOff>50800</xdr:rowOff>
                  </to>
                </anchor>
              </controlPr>
            </control>
          </mc:Choice>
        </mc:AlternateContent>
        <mc:AlternateContent xmlns:mc="http://schemas.openxmlformats.org/markup-compatibility/2006">
          <mc:Choice Requires="x14">
            <control shapeId="54896" r:id="rId589" name="Check Box 624">
              <controlPr defaultSize="0" autoFill="0" autoLine="0" autoPict="0">
                <anchor moveWithCells="1">
                  <from>
                    <xdr:col>0</xdr:col>
                    <xdr:colOff>247650</xdr:colOff>
                    <xdr:row>1307</xdr:row>
                    <xdr:rowOff>146050</xdr:rowOff>
                  </from>
                  <to>
                    <xdr:col>2</xdr:col>
                    <xdr:colOff>3695700</xdr:colOff>
                    <xdr:row>1309</xdr:row>
                    <xdr:rowOff>57150</xdr:rowOff>
                  </to>
                </anchor>
              </controlPr>
            </control>
          </mc:Choice>
        </mc:AlternateContent>
        <mc:AlternateContent xmlns:mc="http://schemas.openxmlformats.org/markup-compatibility/2006">
          <mc:Choice Requires="x14">
            <control shapeId="54897" r:id="rId590" name="Check Box 625">
              <controlPr defaultSize="0" autoFill="0" autoLine="0" autoPict="0">
                <anchor moveWithCells="1">
                  <from>
                    <xdr:col>0</xdr:col>
                    <xdr:colOff>247650</xdr:colOff>
                    <xdr:row>1306</xdr:row>
                    <xdr:rowOff>19050</xdr:rowOff>
                  </from>
                  <to>
                    <xdr:col>4</xdr:col>
                    <xdr:colOff>266700</xdr:colOff>
                    <xdr:row>1308</xdr:row>
                    <xdr:rowOff>50800</xdr:rowOff>
                  </to>
                </anchor>
              </controlPr>
            </control>
          </mc:Choice>
        </mc:AlternateContent>
        <mc:AlternateContent xmlns:mc="http://schemas.openxmlformats.org/markup-compatibility/2006">
          <mc:Choice Requires="x14">
            <control shapeId="54898" r:id="rId591" name="Check Box 626">
              <controlPr defaultSize="0" autoFill="0" autoLine="0" autoPict="0">
                <anchor moveWithCells="1">
                  <from>
                    <xdr:col>0</xdr:col>
                    <xdr:colOff>247650</xdr:colOff>
                    <xdr:row>1307</xdr:row>
                    <xdr:rowOff>146050</xdr:rowOff>
                  </from>
                  <to>
                    <xdr:col>2</xdr:col>
                    <xdr:colOff>3695700</xdr:colOff>
                    <xdr:row>1309</xdr:row>
                    <xdr:rowOff>57150</xdr:rowOff>
                  </to>
                </anchor>
              </controlPr>
            </control>
          </mc:Choice>
        </mc:AlternateContent>
        <mc:AlternateContent xmlns:mc="http://schemas.openxmlformats.org/markup-compatibility/2006">
          <mc:Choice Requires="x14">
            <control shapeId="54899" r:id="rId592" name="Check Box 627">
              <controlPr defaultSize="0" autoFill="0" autoLine="0" autoPict="0">
                <anchor moveWithCells="1">
                  <from>
                    <xdr:col>0</xdr:col>
                    <xdr:colOff>247650</xdr:colOff>
                    <xdr:row>1306</xdr:row>
                    <xdr:rowOff>19050</xdr:rowOff>
                  </from>
                  <to>
                    <xdr:col>4</xdr:col>
                    <xdr:colOff>266700</xdr:colOff>
                    <xdr:row>1308</xdr:row>
                    <xdr:rowOff>50800</xdr:rowOff>
                  </to>
                </anchor>
              </controlPr>
            </control>
          </mc:Choice>
        </mc:AlternateContent>
        <mc:AlternateContent xmlns:mc="http://schemas.openxmlformats.org/markup-compatibility/2006">
          <mc:Choice Requires="x14">
            <control shapeId="54900" r:id="rId593" name="Check Box 628">
              <controlPr defaultSize="0" autoFill="0" autoLine="0" autoPict="0">
                <anchor moveWithCells="1">
                  <from>
                    <xdr:col>0</xdr:col>
                    <xdr:colOff>247650</xdr:colOff>
                    <xdr:row>1307</xdr:row>
                    <xdr:rowOff>146050</xdr:rowOff>
                  </from>
                  <to>
                    <xdr:col>2</xdr:col>
                    <xdr:colOff>3695700</xdr:colOff>
                    <xdr:row>1309</xdr:row>
                    <xdr:rowOff>57150</xdr:rowOff>
                  </to>
                </anchor>
              </controlPr>
            </control>
          </mc:Choice>
        </mc:AlternateContent>
        <mc:AlternateContent xmlns:mc="http://schemas.openxmlformats.org/markup-compatibility/2006">
          <mc:Choice Requires="x14">
            <control shapeId="54901" r:id="rId594" name="Check Box 629">
              <controlPr defaultSize="0" autoFill="0" autoLine="0" autoPict="0">
                <anchor moveWithCells="1">
                  <from>
                    <xdr:col>0</xdr:col>
                    <xdr:colOff>247650</xdr:colOff>
                    <xdr:row>1306</xdr:row>
                    <xdr:rowOff>19050</xdr:rowOff>
                  </from>
                  <to>
                    <xdr:col>4</xdr:col>
                    <xdr:colOff>266700</xdr:colOff>
                    <xdr:row>1308</xdr:row>
                    <xdr:rowOff>50800</xdr:rowOff>
                  </to>
                </anchor>
              </controlPr>
            </control>
          </mc:Choice>
        </mc:AlternateContent>
        <mc:AlternateContent xmlns:mc="http://schemas.openxmlformats.org/markup-compatibility/2006">
          <mc:Choice Requires="x14">
            <control shapeId="54902" r:id="rId595" name="Check Box 630">
              <controlPr defaultSize="0" autoFill="0" autoLine="0" autoPict="0">
                <anchor moveWithCells="1">
                  <from>
                    <xdr:col>0</xdr:col>
                    <xdr:colOff>247650</xdr:colOff>
                    <xdr:row>1307</xdr:row>
                    <xdr:rowOff>146050</xdr:rowOff>
                  </from>
                  <to>
                    <xdr:col>2</xdr:col>
                    <xdr:colOff>3695700</xdr:colOff>
                    <xdr:row>1309</xdr:row>
                    <xdr:rowOff>57150</xdr:rowOff>
                  </to>
                </anchor>
              </controlPr>
            </control>
          </mc:Choice>
        </mc:AlternateContent>
        <mc:AlternateContent xmlns:mc="http://schemas.openxmlformats.org/markup-compatibility/2006">
          <mc:Choice Requires="x14">
            <control shapeId="54903" r:id="rId596" name="Check Box 631">
              <controlPr defaultSize="0" autoFill="0" autoLine="0" autoPict="0">
                <anchor moveWithCells="1">
                  <from>
                    <xdr:col>0</xdr:col>
                    <xdr:colOff>247650</xdr:colOff>
                    <xdr:row>1306</xdr:row>
                    <xdr:rowOff>19050</xdr:rowOff>
                  </from>
                  <to>
                    <xdr:col>4</xdr:col>
                    <xdr:colOff>266700</xdr:colOff>
                    <xdr:row>1308</xdr:row>
                    <xdr:rowOff>50800</xdr:rowOff>
                  </to>
                </anchor>
              </controlPr>
            </control>
          </mc:Choice>
        </mc:AlternateContent>
        <mc:AlternateContent xmlns:mc="http://schemas.openxmlformats.org/markup-compatibility/2006">
          <mc:Choice Requires="x14">
            <control shapeId="54904" r:id="rId597" name="Check Box 632">
              <controlPr defaultSize="0" autoFill="0" autoLine="0" autoPict="0">
                <anchor moveWithCells="1">
                  <from>
                    <xdr:col>0</xdr:col>
                    <xdr:colOff>247650</xdr:colOff>
                    <xdr:row>1307</xdr:row>
                    <xdr:rowOff>146050</xdr:rowOff>
                  </from>
                  <to>
                    <xdr:col>2</xdr:col>
                    <xdr:colOff>3695700</xdr:colOff>
                    <xdr:row>1309</xdr:row>
                    <xdr:rowOff>57150</xdr:rowOff>
                  </to>
                </anchor>
              </controlPr>
            </control>
          </mc:Choice>
        </mc:AlternateContent>
        <mc:AlternateContent xmlns:mc="http://schemas.openxmlformats.org/markup-compatibility/2006">
          <mc:Choice Requires="x14">
            <control shapeId="54905" r:id="rId598" name="Check Box 633">
              <controlPr defaultSize="0" autoFill="0" autoLine="0" autoPict="0">
                <anchor moveWithCells="1">
                  <from>
                    <xdr:col>0</xdr:col>
                    <xdr:colOff>247650</xdr:colOff>
                    <xdr:row>1306</xdr:row>
                    <xdr:rowOff>19050</xdr:rowOff>
                  </from>
                  <to>
                    <xdr:col>4</xdr:col>
                    <xdr:colOff>266700</xdr:colOff>
                    <xdr:row>1308</xdr:row>
                    <xdr:rowOff>50800</xdr:rowOff>
                  </to>
                </anchor>
              </controlPr>
            </control>
          </mc:Choice>
        </mc:AlternateContent>
        <mc:AlternateContent xmlns:mc="http://schemas.openxmlformats.org/markup-compatibility/2006">
          <mc:Choice Requires="x14">
            <control shapeId="54906" r:id="rId599" name="Check Box 634">
              <controlPr defaultSize="0" autoFill="0" autoLine="0" autoPict="0">
                <anchor moveWithCells="1">
                  <from>
                    <xdr:col>0</xdr:col>
                    <xdr:colOff>247650</xdr:colOff>
                    <xdr:row>1307</xdr:row>
                    <xdr:rowOff>146050</xdr:rowOff>
                  </from>
                  <to>
                    <xdr:col>2</xdr:col>
                    <xdr:colOff>3695700</xdr:colOff>
                    <xdr:row>1309</xdr:row>
                    <xdr:rowOff>57150</xdr:rowOff>
                  </to>
                </anchor>
              </controlPr>
            </control>
          </mc:Choice>
        </mc:AlternateContent>
        <mc:AlternateContent xmlns:mc="http://schemas.openxmlformats.org/markup-compatibility/2006">
          <mc:Choice Requires="x14">
            <control shapeId="54907" r:id="rId600" name="Check Box 635">
              <controlPr defaultSize="0" autoFill="0" autoLine="0" autoPict="0">
                <anchor moveWithCells="1">
                  <from>
                    <xdr:col>0</xdr:col>
                    <xdr:colOff>247650</xdr:colOff>
                    <xdr:row>1306</xdr:row>
                    <xdr:rowOff>19050</xdr:rowOff>
                  </from>
                  <to>
                    <xdr:col>4</xdr:col>
                    <xdr:colOff>266700</xdr:colOff>
                    <xdr:row>1308</xdr:row>
                    <xdr:rowOff>50800</xdr:rowOff>
                  </to>
                </anchor>
              </controlPr>
            </control>
          </mc:Choice>
        </mc:AlternateContent>
        <mc:AlternateContent xmlns:mc="http://schemas.openxmlformats.org/markup-compatibility/2006">
          <mc:Choice Requires="x14">
            <control shapeId="54908" r:id="rId601" name="Check Box 636">
              <controlPr defaultSize="0" autoFill="0" autoLine="0" autoPict="0">
                <anchor moveWithCells="1">
                  <from>
                    <xdr:col>0</xdr:col>
                    <xdr:colOff>247650</xdr:colOff>
                    <xdr:row>1307</xdr:row>
                    <xdr:rowOff>146050</xdr:rowOff>
                  </from>
                  <to>
                    <xdr:col>2</xdr:col>
                    <xdr:colOff>3695700</xdr:colOff>
                    <xdr:row>1309</xdr:row>
                    <xdr:rowOff>57150</xdr:rowOff>
                  </to>
                </anchor>
              </controlPr>
            </control>
          </mc:Choice>
        </mc:AlternateContent>
        <mc:AlternateContent xmlns:mc="http://schemas.openxmlformats.org/markup-compatibility/2006">
          <mc:Choice Requires="x14">
            <control shapeId="54909" r:id="rId602" name="Check Box 637">
              <controlPr defaultSize="0" autoFill="0" autoLine="0" autoPict="0">
                <anchor moveWithCells="1">
                  <from>
                    <xdr:col>0</xdr:col>
                    <xdr:colOff>247650</xdr:colOff>
                    <xdr:row>1306</xdr:row>
                    <xdr:rowOff>19050</xdr:rowOff>
                  </from>
                  <to>
                    <xdr:col>4</xdr:col>
                    <xdr:colOff>266700</xdr:colOff>
                    <xdr:row>1308</xdr:row>
                    <xdr:rowOff>50800</xdr:rowOff>
                  </to>
                </anchor>
              </controlPr>
            </control>
          </mc:Choice>
        </mc:AlternateContent>
        <mc:AlternateContent xmlns:mc="http://schemas.openxmlformats.org/markup-compatibility/2006">
          <mc:Choice Requires="x14">
            <control shapeId="54910" r:id="rId603" name="Check Box 638">
              <controlPr defaultSize="0" autoFill="0" autoLine="0" autoPict="0">
                <anchor moveWithCells="1">
                  <from>
                    <xdr:col>0</xdr:col>
                    <xdr:colOff>247650</xdr:colOff>
                    <xdr:row>1307</xdr:row>
                    <xdr:rowOff>146050</xdr:rowOff>
                  </from>
                  <to>
                    <xdr:col>2</xdr:col>
                    <xdr:colOff>3695700</xdr:colOff>
                    <xdr:row>1309</xdr:row>
                    <xdr:rowOff>57150</xdr:rowOff>
                  </to>
                </anchor>
              </controlPr>
            </control>
          </mc:Choice>
        </mc:AlternateContent>
        <mc:AlternateContent xmlns:mc="http://schemas.openxmlformats.org/markup-compatibility/2006">
          <mc:Choice Requires="x14">
            <control shapeId="54911" r:id="rId604" name="Check Box 639">
              <controlPr defaultSize="0" autoFill="0" autoLine="0" autoPict="0">
                <anchor moveWithCells="1">
                  <from>
                    <xdr:col>0</xdr:col>
                    <xdr:colOff>247650</xdr:colOff>
                    <xdr:row>1306</xdr:row>
                    <xdr:rowOff>19050</xdr:rowOff>
                  </from>
                  <to>
                    <xdr:col>4</xdr:col>
                    <xdr:colOff>266700</xdr:colOff>
                    <xdr:row>1308</xdr:row>
                    <xdr:rowOff>50800</xdr:rowOff>
                  </to>
                </anchor>
              </controlPr>
            </control>
          </mc:Choice>
        </mc:AlternateContent>
        <mc:AlternateContent xmlns:mc="http://schemas.openxmlformats.org/markup-compatibility/2006">
          <mc:Choice Requires="x14">
            <control shapeId="54912" r:id="rId605" name="Check Box 640">
              <controlPr defaultSize="0" autoFill="0" autoLine="0" autoPict="0">
                <anchor moveWithCells="1">
                  <from>
                    <xdr:col>0</xdr:col>
                    <xdr:colOff>247650</xdr:colOff>
                    <xdr:row>1307</xdr:row>
                    <xdr:rowOff>146050</xdr:rowOff>
                  </from>
                  <to>
                    <xdr:col>2</xdr:col>
                    <xdr:colOff>3695700</xdr:colOff>
                    <xdr:row>1309</xdr:row>
                    <xdr:rowOff>57150</xdr:rowOff>
                  </to>
                </anchor>
              </controlPr>
            </control>
          </mc:Choice>
        </mc:AlternateContent>
        <mc:AlternateContent xmlns:mc="http://schemas.openxmlformats.org/markup-compatibility/2006">
          <mc:Choice Requires="x14">
            <control shapeId="54913" r:id="rId606" name="Check Box 641">
              <controlPr defaultSize="0" autoFill="0" autoLine="0" autoPict="0">
                <anchor moveWithCells="1">
                  <from>
                    <xdr:col>0</xdr:col>
                    <xdr:colOff>247650</xdr:colOff>
                    <xdr:row>1306</xdr:row>
                    <xdr:rowOff>19050</xdr:rowOff>
                  </from>
                  <to>
                    <xdr:col>4</xdr:col>
                    <xdr:colOff>266700</xdr:colOff>
                    <xdr:row>1308</xdr:row>
                    <xdr:rowOff>50800</xdr:rowOff>
                  </to>
                </anchor>
              </controlPr>
            </control>
          </mc:Choice>
        </mc:AlternateContent>
        <mc:AlternateContent xmlns:mc="http://schemas.openxmlformats.org/markup-compatibility/2006">
          <mc:Choice Requires="x14">
            <control shapeId="54914" r:id="rId607" name="Check Box 642">
              <controlPr defaultSize="0" autoFill="0" autoLine="0" autoPict="0">
                <anchor moveWithCells="1">
                  <from>
                    <xdr:col>0</xdr:col>
                    <xdr:colOff>247650</xdr:colOff>
                    <xdr:row>1307</xdr:row>
                    <xdr:rowOff>146050</xdr:rowOff>
                  </from>
                  <to>
                    <xdr:col>2</xdr:col>
                    <xdr:colOff>3695700</xdr:colOff>
                    <xdr:row>1309</xdr:row>
                    <xdr:rowOff>57150</xdr:rowOff>
                  </to>
                </anchor>
              </controlPr>
            </control>
          </mc:Choice>
        </mc:AlternateContent>
        <mc:AlternateContent xmlns:mc="http://schemas.openxmlformats.org/markup-compatibility/2006">
          <mc:Choice Requires="x14">
            <control shapeId="54915" r:id="rId608" name="Check Box 643">
              <controlPr defaultSize="0" autoFill="0" autoLine="0" autoPict="0">
                <anchor moveWithCells="1">
                  <from>
                    <xdr:col>0</xdr:col>
                    <xdr:colOff>247650</xdr:colOff>
                    <xdr:row>1306</xdr:row>
                    <xdr:rowOff>19050</xdr:rowOff>
                  </from>
                  <to>
                    <xdr:col>4</xdr:col>
                    <xdr:colOff>266700</xdr:colOff>
                    <xdr:row>1308</xdr:row>
                    <xdr:rowOff>50800</xdr:rowOff>
                  </to>
                </anchor>
              </controlPr>
            </control>
          </mc:Choice>
        </mc:AlternateContent>
        <mc:AlternateContent xmlns:mc="http://schemas.openxmlformats.org/markup-compatibility/2006">
          <mc:Choice Requires="x14">
            <control shapeId="54916" r:id="rId609" name="Check Box 644">
              <controlPr defaultSize="0" autoFill="0" autoLine="0" autoPict="0">
                <anchor moveWithCells="1">
                  <from>
                    <xdr:col>0</xdr:col>
                    <xdr:colOff>247650</xdr:colOff>
                    <xdr:row>1307</xdr:row>
                    <xdr:rowOff>146050</xdr:rowOff>
                  </from>
                  <to>
                    <xdr:col>2</xdr:col>
                    <xdr:colOff>3695700</xdr:colOff>
                    <xdr:row>1309</xdr:row>
                    <xdr:rowOff>57150</xdr:rowOff>
                  </to>
                </anchor>
              </controlPr>
            </control>
          </mc:Choice>
        </mc:AlternateContent>
        <mc:AlternateContent xmlns:mc="http://schemas.openxmlformats.org/markup-compatibility/2006">
          <mc:Choice Requires="x14">
            <control shapeId="54917" r:id="rId610" name="Check Box 645">
              <controlPr defaultSize="0" autoFill="0" autoLine="0" autoPict="0">
                <anchor moveWithCells="1">
                  <from>
                    <xdr:col>0</xdr:col>
                    <xdr:colOff>247650</xdr:colOff>
                    <xdr:row>1306</xdr:row>
                    <xdr:rowOff>19050</xdr:rowOff>
                  </from>
                  <to>
                    <xdr:col>4</xdr:col>
                    <xdr:colOff>266700</xdr:colOff>
                    <xdr:row>1308</xdr:row>
                    <xdr:rowOff>50800</xdr:rowOff>
                  </to>
                </anchor>
              </controlPr>
            </control>
          </mc:Choice>
        </mc:AlternateContent>
        <mc:AlternateContent xmlns:mc="http://schemas.openxmlformats.org/markup-compatibility/2006">
          <mc:Choice Requires="x14">
            <control shapeId="54918" r:id="rId611" name="Check Box 646">
              <controlPr defaultSize="0" autoFill="0" autoLine="0" autoPict="0">
                <anchor moveWithCells="1">
                  <from>
                    <xdr:col>0</xdr:col>
                    <xdr:colOff>247650</xdr:colOff>
                    <xdr:row>1307</xdr:row>
                    <xdr:rowOff>146050</xdr:rowOff>
                  </from>
                  <to>
                    <xdr:col>2</xdr:col>
                    <xdr:colOff>3695700</xdr:colOff>
                    <xdr:row>1309</xdr:row>
                    <xdr:rowOff>57150</xdr:rowOff>
                  </to>
                </anchor>
              </controlPr>
            </control>
          </mc:Choice>
        </mc:AlternateContent>
        <mc:AlternateContent xmlns:mc="http://schemas.openxmlformats.org/markup-compatibility/2006">
          <mc:Choice Requires="x14">
            <control shapeId="54919" r:id="rId612" name="Check Box 647">
              <controlPr defaultSize="0" autoFill="0" autoLine="0" autoPict="0">
                <anchor moveWithCells="1">
                  <from>
                    <xdr:col>0</xdr:col>
                    <xdr:colOff>247650</xdr:colOff>
                    <xdr:row>1306</xdr:row>
                    <xdr:rowOff>19050</xdr:rowOff>
                  </from>
                  <to>
                    <xdr:col>4</xdr:col>
                    <xdr:colOff>266700</xdr:colOff>
                    <xdr:row>1308</xdr:row>
                    <xdr:rowOff>50800</xdr:rowOff>
                  </to>
                </anchor>
              </controlPr>
            </control>
          </mc:Choice>
        </mc:AlternateContent>
        <mc:AlternateContent xmlns:mc="http://schemas.openxmlformats.org/markup-compatibility/2006">
          <mc:Choice Requires="x14">
            <control shapeId="54920" r:id="rId613" name="Check Box 648">
              <controlPr defaultSize="0" autoFill="0" autoLine="0" autoPict="0">
                <anchor moveWithCells="1">
                  <from>
                    <xdr:col>0</xdr:col>
                    <xdr:colOff>247650</xdr:colOff>
                    <xdr:row>1307</xdr:row>
                    <xdr:rowOff>146050</xdr:rowOff>
                  </from>
                  <to>
                    <xdr:col>2</xdr:col>
                    <xdr:colOff>3695700</xdr:colOff>
                    <xdr:row>1309</xdr:row>
                    <xdr:rowOff>57150</xdr:rowOff>
                  </to>
                </anchor>
              </controlPr>
            </control>
          </mc:Choice>
        </mc:AlternateContent>
        <mc:AlternateContent xmlns:mc="http://schemas.openxmlformats.org/markup-compatibility/2006">
          <mc:Choice Requires="x14">
            <control shapeId="54921" r:id="rId614" name="Check Box 649">
              <controlPr defaultSize="0" autoFill="0" autoLine="0" autoPict="0">
                <anchor moveWithCells="1">
                  <from>
                    <xdr:col>0</xdr:col>
                    <xdr:colOff>247650</xdr:colOff>
                    <xdr:row>1306</xdr:row>
                    <xdr:rowOff>19050</xdr:rowOff>
                  </from>
                  <to>
                    <xdr:col>4</xdr:col>
                    <xdr:colOff>266700</xdr:colOff>
                    <xdr:row>1308</xdr:row>
                    <xdr:rowOff>50800</xdr:rowOff>
                  </to>
                </anchor>
              </controlPr>
            </control>
          </mc:Choice>
        </mc:AlternateContent>
        <mc:AlternateContent xmlns:mc="http://schemas.openxmlformats.org/markup-compatibility/2006">
          <mc:Choice Requires="x14">
            <control shapeId="54922" r:id="rId615" name="Check Box 650">
              <controlPr defaultSize="0" autoFill="0" autoLine="0" autoPict="0">
                <anchor moveWithCells="1">
                  <from>
                    <xdr:col>0</xdr:col>
                    <xdr:colOff>247650</xdr:colOff>
                    <xdr:row>1307</xdr:row>
                    <xdr:rowOff>146050</xdr:rowOff>
                  </from>
                  <to>
                    <xdr:col>2</xdr:col>
                    <xdr:colOff>3695700</xdr:colOff>
                    <xdr:row>1309</xdr:row>
                    <xdr:rowOff>57150</xdr:rowOff>
                  </to>
                </anchor>
              </controlPr>
            </control>
          </mc:Choice>
        </mc:AlternateContent>
        <mc:AlternateContent xmlns:mc="http://schemas.openxmlformats.org/markup-compatibility/2006">
          <mc:Choice Requires="x14">
            <control shapeId="54923" r:id="rId616" name="Check Box 651">
              <controlPr defaultSize="0" autoFill="0" autoLine="0" autoPict="0">
                <anchor moveWithCells="1">
                  <from>
                    <xdr:col>0</xdr:col>
                    <xdr:colOff>247650</xdr:colOff>
                    <xdr:row>1361</xdr:row>
                    <xdr:rowOff>19050</xdr:rowOff>
                  </from>
                  <to>
                    <xdr:col>4</xdr:col>
                    <xdr:colOff>266700</xdr:colOff>
                    <xdr:row>1363</xdr:row>
                    <xdr:rowOff>50800</xdr:rowOff>
                  </to>
                </anchor>
              </controlPr>
            </control>
          </mc:Choice>
        </mc:AlternateContent>
        <mc:AlternateContent xmlns:mc="http://schemas.openxmlformats.org/markup-compatibility/2006">
          <mc:Choice Requires="x14">
            <control shapeId="54924" r:id="rId617" name="Check Box 652">
              <controlPr defaultSize="0" autoFill="0" autoLine="0" autoPict="0">
                <anchor moveWithCells="1">
                  <from>
                    <xdr:col>0</xdr:col>
                    <xdr:colOff>247650</xdr:colOff>
                    <xdr:row>1362</xdr:row>
                    <xdr:rowOff>146050</xdr:rowOff>
                  </from>
                  <to>
                    <xdr:col>2</xdr:col>
                    <xdr:colOff>3695700</xdr:colOff>
                    <xdr:row>1364</xdr:row>
                    <xdr:rowOff>57150</xdr:rowOff>
                  </to>
                </anchor>
              </controlPr>
            </control>
          </mc:Choice>
        </mc:AlternateContent>
        <mc:AlternateContent xmlns:mc="http://schemas.openxmlformats.org/markup-compatibility/2006">
          <mc:Choice Requires="x14">
            <control shapeId="54925" r:id="rId618" name="Check Box 653">
              <controlPr defaultSize="0" autoFill="0" autoLine="0" autoPict="0">
                <anchor moveWithCells="1">
                  <from>
                    <xdr:col>0</xdr:col>
                    <xdr:colOff>247650</xdr:colOff>
                    <xdr:row>1361</xdr:row>
                    <xdr:rowOff>19050</xdr:rowOff>
                  </from>
                  <to>
                    <xdr:col>4</xdr:col>
                    <xdr:colOff>266700</xdr:colOff>
                    <xdr:row>1363</xdr:row>
                    <xdr:rowOff>50800</xdr:rowOff>
                  </to>
                </anchor>
              </controlPr>
            </control>
          </mc:Choice>
        </mc:AlternateContent>
        <mc:AlternateContent xmlns:mc="http://schemas.openxmlformats.org/markup-compatibility/2006">
          <mc:Choice Requires="x14">
            <control shapeId="54926" r:id="rId619" name="Check Box 654">
              <controlPr defaultSize="0" autoFill="0" autoLine="0" autoPict="0">
                <anchor moveWithCells="1">
                  <from>
                    <xdr:col>0</xdr:col>
                    <xdr:colOff>247650</xdr:colOff>
                    <xdr:row>1362</xdr:row>
                    <xdr:rowOff>146050</xdr:rowOff>
                  </from>
                  <to>
                    <xdr:col>2</xdr:col>
                    <xdr:colOff>3695700</xdr:colOff>
                    <xdr:row>1364</xdr:row>
                    <xdr:rowOff>57150</xdr:rowOff>
                  </to>
                </anchor>
              </controlPr>
            </control>
          </mc:Choice>
        </mc:AlternateContent>
        <mc:AlternateContent xmlns:mc="http://schemas.openxmlformats.org/markup-compatibility/2006">
          <mc:Choice Requires="x14">
            <control shapeId="54927" r:id="rId620" name="Check Box 655">
              <controlPr defaultSize="0" autoFill="0" autoLine="0" autoPict="0">
                <anchor moveWithCells="1">
                  <from>
                    <xdr:col>0</xdr:col>
                    <xdr:colOff>247650</xdr:colOff>
                    <xdr:row>1361</xdr:row>
                    <xdr:rowOff>19050</xdr:rowOff>
                  </from>
                  <to>
                    <xdr:col>4</xdr:col>
                    <xdr:colOff>266700</xdr:colOff>
                    <xdr:row>1363</xdr:row>
                    <xdr:rowOff>50800</xdr:rowOff>
                  </to>
                </anchor>
              </controlPr>
            </control>
          </mc:Choice>
        </mc:AlternateContent>
        <mc:AlternateContent xmlns:mc="http://schemas.openxmlformats.org/markup-compatibility/2006">
          <mc:Choice Requires="x14">
            <control shapeId="54928" r:id="rId621" name="Check Box 656">
              <controlPr defaultSize="0" autoFill="0" autoLine="0" autoPict="0">
                <anchor moveWithCells="1">
                  <from>
                    <xdr:col>0</xdr:col>
                    <xdr:colOff>247650</xdr:colOff>
                    <xdr:row>1362</xdr:row>
                    <xdr:rowOff>146050</xdr:rowOff>
                  </from>
                  <to>
                    <xdr:col>2</xdr:col>
                    <xdr:colOff>3695700</xdr:colOff>
                    <xdr:row>1364</xdr:row>
                    <xdr:rowOff>57150</xdr:rowOff>
                  </to>
                </anchor>
              </controlPr>
            </control>
          </mc:Choice>
        </mc:AlternateContent>
        <mc:AlternateContent xmlns:mc="http://schemas.openxmlformats.org/markup-compatibility/2006">
          <mc:Choice Requires="x14">
            <control shapeId="54929" r:id="rId622" name="Check Box 657">
              <controlPr defaultSize="0" autoFill="0" autoLine="0" autoPict="0">
                <anchor moveWithCells="1">
                  <from>
                    <xdr:col>0</xdr:col>
                    <xdr:colOff>247650</xdr:colOff>
                    <xdr:row>1361</xdr:row>
                    <xdr:rowOff>19050</xdr:rowOff>
                  </from>
                  <to>
                    <xdr:col>4</xdr:col>
                    <xdr:colOff>266700</xdr:colOff>
                    <xdr:row>1363</xdr:row>
                    <xdr:rowOff>50800</xdr:rowOff>
                  </to>
                </anchor>
              </controlPr>
            </control>
          </mc:Choice>
        </mc:AlternateContent>
        <mc:AlternateContent xmlns:mc="http://schemas.openxmlformats.org/markup-compatibility/2006">
          <mc:Choice Requires="x14">
            <control shapeId="54930" r:id="rId623" name="Check Box 658">
              <controlPr defaultSize="0" autoFill="0" autoLine="0" autoPict="0">
                <anchor moveWithCells="1">
                  <from>
                    <xdr:col>0</xdr:col>
                    <xdr:colOff>247650</xdr:colOff>
                    <xdr:row>1362</xdr:row>
                    <xdr:rowOff>146050</xdr:rowOff>
                  </from>
                  <to>
                    <xdr:col>2</xdr:col>
                    <xdr:colOff>3695700</xdr:colOff>
                    <xdr:row>1364</xdr:row>
                    <xdr:rowOff>57150</xdr:rowOff>
                  </to>
                </anchor>
              </controlPr>
            </control>
          </mc:Choice>
        </mc:AlternateContent>
        <mc:AlternateContent xmlns:mc="http://schemas.openxmlformats.org/markup-compatibility/2006">
          <mc:Choice Requires="x14">
            <control shapeId="54931" r:id="rId624" name="Check Box 659">
              <controlPr defaultSize="0" autoFill="0" autoLine="0" autoPict="0">
                <anchor moveWithCells="1">
                  <from>
                    <xdr:col>0</xdr:col>
                    <xdr:colOff>247650</xdr:colOff>
                    <xdr:row>1361</xdr:row>
                    <xdr:rowOff>19050</xdr:rowOff>
                  </from>
                  <to>
                    <xdr:col>4</xdr:col>
                    <xdr:colOff>266700</xdr:colOff>
                    <xdr:row>1363</xdr:row>
                    <xdr:rowOff>50800</xdr:rowOff>
                  </to>
                </anchor>
              </controlPr>
            </control>
          </mc:Choice>
        </mc:AlternateContent>
        <mc:AlternateContent xmlns:mc="http://schemas.openxmlformats.org/markup-compatibility/2006">
          <mc:Choice Requires="x14">
            <control shapeId="54932" r:id="rId625" name="Check Box 660">
              <controlPr defaultSize="0" autoFill="0" autoLine="0" autoPict="0">
                <anchor moveWithCells="1">
                  <from>
                    <xdr:col>0</xdr:col>
                    <xdr:colOff>247650</xdr:colOff>
                    <xdr:row>1362</xdr:row>
                    <xdr:rowOff>146050</xdr:rowOff>
                  </from>
                  <to>
                    <xdr:col>2</xdr:col>
                    <xdr:colOff>3695700</xdr:colOff>
                    <xdr:row>1364</xdr:row>
                    <xdr:rowOff>57150</xdr:rowOff>
                  </to>
                </anchor>
              </controlPr>
            </control>
          </mc:Choice>
        </mc:AlternateContent>
        <mc:AlternateContent xmlns:mc="http://schemas.openxmlformats.org/markup-compatibility/2006">
          <mc:Choice Requires="x14">
            <control shapeId="54933" r:id="rId626" name="Check Box 661">
              <controlPr defaultSize="0" autoFill="0" autoLine="0" autoPict="0">
                <anchor moveWithCells="1">
                  <from>
                    <xdr:col>0</xdr:col>
                    <xdr:colOff>247650</xdr:colOff>
                    <xdr:row>1361</xdr:row>
                    <xdr:rowOff>19050</xdr:rowOff>
                  </from>
                  <to>
                    <xdr:col>4</xdr:col>
                    <xdr:colOff>266700</xdr:colOff>
                    <xdr:row>1363</xdr:row>
                    <xdr:rowOff>50800</xdr:rowOff>
                  </to>
                </anchor>
              </controlPr>
            </control>
          </mc:Choice>
        </mc:AlternateContent>
        <mc:AlternateContent xmlns:mc="http://schemas.openxmlformats.org/markup-compatibility/2006">
          <mc:Choice Requires="x14">
            <control shapeId="54934" r:id="rId627" name="Check Box 662">
              <controlPr defaultSize="0" autoFill="0" autoLine="0" autoPict="0">
                <anchor moveWithCells="1">
                  <from>
                    <xdr:col>0</xdr:col>
                    <xdr:colOff>247650</xdr:colOff>
                    <xdr:row>1362</xdr:row>
                    <xdr:rowOff>146050</xdr:rowOff>
                  </from>
                  <to>
                    <xdr:col>2</xdr:col>
                    <xdr:colOff>3695700</xdr:colOff>
                    <xdr:row>1364</xdr:row>
                    <xdr:rowOff>57150</xdr:rowOff>
                  </to>
                </anchor>
              </controlPr>
            </control>
          </mc:Choice>
        </mc:AlternateContent>
        <mc:AlternateContent xmlns:mc="http://schemas.openxmlformats.org/markup-compatibility/2006">
          <mc:Choice Requires="x14">
            <control shapeId="54935" r:id="rId628" name="Check Box 663">
              <controlPr defaultSize="0" autoFill="0" autoLine="0" autoPict="0">
                <anchor moveWithCells="1">
                  <from>
                    <xdr:col>0</xdr:col>
                    <xdr:colOff>247650</xdr:colOff>
                    <xdr:row>1361</xdr:row>
                    <xdr:rowOff>19050</xdr:rowOff>
                  </from>
                  <to>
                    <xdr:col>4</xdr:col>
                    <xdr:colOff>266700</xdr:colOff>
                    <xdr:row>1363</xdr:row>
                    <xdr:rowOff>50800</xdr:rowOff>
                  </to>
                </anchor>
              </controlPr>
            </control>
          </mc:Choice>
        </mc:AlternateContent>
        <mc:AlternateContent xmlns:mc="http://schemas.openxmlformats.org/markup-compatibility/2006">
          <mc:Choice Requires="x14">
            <control shapeId="54936" r:id="rId629" name="Check Box 664">
              <controlPr defaultSize="0" autoFill="0" autoLine="0" autoPict="0">
                <anchor moveWithCells="1">
                  <from>
                    <xdr:col>0</xdr:col>
                    <xdr:colOff>247650</xdr:colOff>
                    <xdr:row>1362</xdr:row>
                    <xdr:rowOff>146050</xdr:rowOff>
                  </from>
                  <to>
                    <xdr:col>2</xdr:col>
                    <xdr:colOff>3695700</xdr:colOff>
                    <xdr:row>1364</xdr:row>
                    <xdr:rowOff>57150</xdr:rowOff>
                  </to>
                </anchor>
              </controlPr>
            </control>
          </mc:Choice>
        </mc:AlternateContent>
        <mc:AlternateContent xmlns:mc="http://schemas.openxmlformats.org/markup-compatibility/2006">
          <mc:Choice Requires="x14">
            <control shapeId="54937" r:id="rId630" name="Check Box 665">
              <controlPr defaultSize="0" autoFill="0" autoLine="0" autoPict="0">
                <anchor moveWithCells="1">
                  <from>
                    <xdr:col>0</xdr:col>
                    <xdr:colOff>247650</xdr:colOff>
                    <xdr:row>1361</xdr:row>
                    <xdr:rowOff>19050</xdr:rowOff>
                  </from>
                  <to>
                    <xdr:col>4</xdr:col>
                    <xdr:colOff>266700</xdr:colOff>
                    <xdr:row>1363</xdr:row>
                    <xdr:rowOff>50800</xdr:rowOff>
                  </to>
                </anchor>
              </controlPr>
            </control>
          </mc:Choice>
        </mc:AlternateContent>
        <mc:AlternateContent xmlns:mc="http://schemas.openxmlformats.org/markup-compatibility/2006">
          <mc:Choice Requires="x14">
            <control shapeId="54938" r:id="rId631" name="Check Box 666">
              <controlPr defaultSize="0" autoFill="0" autoLine="0" autoPict="0">
                <anchor moveWithCells="1">
                  <from>
                    <xdr:col>0</xdr:col>
                    <xdr:colOff>247650</xdr:colOff>
                    <xdr:row>1362</xdr:row>
                    <xdr:rowOff>146050</xdr:rowOff>
                  </from>
                  <to>
                    <xdr:col>2</xdr:col>
                    <xdr:colOff>3695700</xdr:colOff>
                    <xdr:row>1364</xdr:row>
                    <xdr:rowOff>57150</xdr:rowOff>
                  </to>
                </anchor>
              </controlPr>
            </control>
          </mc:Choice>
        </mc:AlternateContent>
        <mc:AlternateContent xmlns:mc="http://schemas.openxmlformats.org/markup-compatibility/2006">
          <mc:Choice Requires="x14">
            <control shapeId="54939" r:id="rId632" name="Check Box 667">
              <controlPr defaultSize="0" autoFill="0" autoLine="0" autoPict="0">
                <anchor moveWithCells="1">
                  <from>
                    <xdr:col>0</xdr:col>
                    <xdr:colOff>247650</xdr:colOff>
                    <xdr:row>1361</xdr:row>
                    <xdr:rowOff>19050</xdr:rowOff>
                  </from>
                  <to>
                    <xdr:col>4</xdr:col>
                    <xdr:colOff>266700</xdr:colOff>
                    <xdr:row>1363</xdr:row>
                    <xdr:rowOff>50800</xdr:rowOff>
                  </to>
                </anchor>
              </controlPr>
            </control>
          </mc:Choice>
        </mc:AlternateContent>
        <mc:AlternateContent xmlns:mc="http://schemas.openxmlformats.org/markup-compatibility/2006">
          <mc:Choice Requires="x14">
            <control shapeId="54940" r:id="rId633" name="Check Box 668">
              <controlPr defaultSize="0" autoFill="0" autoLine="0" autoPict="0">
                <anchor moveWithCells="1">
                  <from>
                    <xdr:col>0</xdr:col>
                    <xdr:colOff>247650</xdr:colOff>
                    <xdr:row>1362</xdr:row>
                    <xdr:rowOff>146050</xdr:rowOff>
                  </from>
                  <to>
                    <xdr:col>2</xdr:col>
                    <xdr:colOff>3695700</xdr:colOff>
                    <xdr:row>1364</xdr:row>
                    <xdr:rowOff>57150</xdr:rowOff>
                  </to>
                </anchor>
              </controlPr>
            </control>
          </mc:Choice>
        </mc:AlternateContent>
        <mc:AlternateContent xmlns:mc="http://schemas.openxmlformats.org/markup-compatibility/2006">
          <mc:Choice Requires="x14">
            <control shapeId="54941" r:id="rId634" name="Check Box 669">
              <controlPr defaultSize="0" autoFill="0" autoLine="0" autoPict="0">
                <anchor moveWithCells="1">
                  <from>
                    <xdr:col>0</xdr:col>
                    <xdr:colOff>247650</xdr:colOff>
                    <xdr:row>1361</xdr:row>
                    <xdr:rowOff>19050</xdr:rowOff>
                  </from>
                  <to>
                    <xdr:col>4</xdr:col>
                    <xdr:colOff>266700</xdr:colOff>
                    <xdr:row>1363</xdr:row>
                    <xdr:rowOff>50800</xdr:rowOff>
                  </to>
                </anchor>
              </controlPr>
            </control>
          </mc:Choice>
        </mc:AlternateContent>
        <mc:AlternateContent xmlns:mc="http://schemas.openxmlformats.org/markup-compatibility/2006">
          <mc:Choice Requires="x14">
            <control shapeId="54942" r:id="rId635" name="Check Box 670">
              <controlPr defaultSize="0" autoFill="0" autoLine="0" autoPict="0">
                <anchor moveWithCells="1">
                  <from>
                    <xdr:col>0</xdr:col>
                    <xdr:colOff>247650</xdr:colOff>
                    <xdr:row>1362</xdr:row>
                    <xdr:rowOff>146050</xdr:rowOff>
                  </from>
                  <to>
                    <xdr:col>2</xdr:col>
                    <xdr:colOff>3695700</xdr:colOff>
                    <xdr:row>1364</xdr:row>
                    <xdr:rowOff>57150</xdr:rowOff>
                  </to>
                </anchor>
              </controlPr>
            </control>
          </mc:Choice>
        </mc:AlternateContent>
        <mc:AlternateContent xmlns:mc="http://schemas.openxmlformats.org/markup-compatibility/2006">
          <mc:Choice Requires="x14">
            <control shapeId="54943" r:id="rId636" name="Check Box 671">
              <controlPr defaultSize="0" autoFill="0" autoLine="0" autoPict="0">
                <anchor moveWithCells="1">
                  <from>
                    <xdr:col>0</xdr:col>
                    <xdr:colOff>247650</xdr:colOff>
                    <xdr:row>1361</xdr:row>
                    <xdr:rowOff>19050</xdr:rowOff>
                  </from>
                  <to>
                    <xdr:col>4</xdr:col>
                    <xdr:colOff>266700</xdr:colOff>
                    <xdr:row>1363</xdr:row>
                    <xdr:rowOff>50800</xdr:rowOff>
                  </to>
                </anchor>
              </controlPr>
            </control>
          </mc:Choice>
        </mc:AlternateContent>
        <mc:AlternateContent xmlns:mc="http://schemas.openxmlformats.org/markup-compatibility/2006">
          <mc:Choice Requires="x14">
            <control shapeId="54944" r:id="rId637" name="Check Box 672">
              <controlPr defaultSize="0" autoFill="0" autoLine="0" autoPict="0">
                <anchor moveWithCells="1">
                  <from>
                    <xdr:col>0</xdr:col>
                    <xdr:colOff>247650</xdr:colOff>
                    <xdr:row>1362</xdr:row>
                    <xdr:rowOff>146050</xdr:rowOff>
                  </from>
                  <to>
                    <xdr:col>2</xdr:col>
                    <xdr:colOff>3695700</xdr:colOff>
                    <xdr:row>1364</xdr:row>
                    <xdr:rowOff>57150</xdr:rowOff>
                  </to>
                </anchor>
              </controlPr>
            </control>
          </mc:Choice>
        </mc:AlternateContent>
        <mc:AlternateContent xmlns:mc="http://schemas.openxmlformats.org/markup-compatibility/2006">
          <mc:Choice Requires="x14">
            <control shapeId="54945" r:id="rId638" name="Check Box 673">
              <controlPr defaultSize="0" autoFill="0" autoLine="0" autoPict="0">
                <anchor moveWithCells="1">
                  <from>
                    <xdr:col>0</xdr:col>
                    <xdr:colOff>247650</xdr:colOff>
                    <xdr:row>1361</xdr:row>
                    <xdr:rowOff>19050</xdr:rowOff>
                  </from>
                  <to>
                    <xdr:col>4</xdr:col>
                    <xdr:colOff>266700</xdr:colOff>
                    <xdr:row>1363</xdr:row>
                    <xdr:rowOff>50800</xdr:rowOff>
                  </to>
                </anchor>
              </controlPr>
            </control>
          </mc:Choice>
        </mc:AlternateContent>
        <mc:AlternateContent xmlns:mc="http://schemas.openxmlformats.org/markup-compatibility/2006">
          <mc:Choice Requires="x14">
            <control shapeId="54946" r:id="rId639" name="Check Box 674">
              <controlPr defaultSize="0" autoFill="0" autoLine="0" autoPict="0">
                <anchor moveWithCells="1">
                  <from>
                    <xdr:col>0</xdr:col>
                    <xdr:colOff>247650</xdr:colOff>
                    <xdr:row>1362</xdr:row>
                    <xdr:rowOff>146050</xdr:rowOff>
                  </from>
                  <to>
                    <xdr:col>2</xdr:col>
                    <xdr:colOff>3695700</xdr:colOff>
                    <xdr:row>1364</xdr:row>
                    <xdr:rowOff>57150</xdr:rowOff>
                  </to>
                </anchor>
              </controlPr>
            </control>
          </mc:Choice>
        </mc:AlternateContent>
        <mc:AlternateContent xmlns:mc="http://schemas.openxmlformats.org/markup-compatibility/2006">
          <mc:Choice Requires="x14">
            <control shapeId="54947" r:id="rId640" name="Check Box 675">
              <controlPr defaultSize="0" autoFill="0" autoLine="0" autoPict="0">
                <anchor moveWithCells="1">
                  <from>
                    <xdr:col>0</xdr:col>
                    <xdr:colOff>247650</xdr:colOff>
                    <xdr:row>1361</xdr:row>
                    <xdr:rowOff>19050</xdr:rowOff>
                  </from>
                  <to>
                    <xdr:col>4</xdr:col>
                    <xdr:colOff>266700</xdr:colOff>
                    <xdr:row>1363</xdr:row>
                    <xdr:rowOff>50800</xdr:rowOff>
                  </to>
                </anchor>
              </controlPr>
            </control>
          </mc:Choice>
        </mc:AlternateContent>
        <mc:AlternateContent xmlns:mc="http://schemas.openxmlformats.org/markup-compatibility/2006">
          <mc:Choice Requires="x14">
            <control shapeId="54948" r:id="rId641" name="Check Box 676">
              <controlPr defaultSize="0" autoFill="0" autoLine="0" autoPict="0">
                <anchor moveWithCells="1">
                  <from>
                    <xdr:col>0</xdr:col>
                    <xdr:colOff>247650</xdr:colOff>
                    <xdr:row>1362</xdr:row>
                    <xdr:rowOff>146050</xdr:rowOff>
                  </from>
                  <to>
                    <xdr:col>2</xdr:col>
                    <xdr:colOff>3695700</xdr:colOff>
                    <xdr:row>1364</xdr:row>
                    <xdr:rowOff>57150</xdr:rowOff>
                  </to>
                </anchor>
              </controlPr>
            </control>
          </mc:Choice>
        </mc:AlternateContent>
        <mc:AlternateContent xmlns:mc="http://schemas.openxmlformats.org/markup-compatibility/2006">
          <mc:Choice Requires="x14">
            <control shapeId="54949" r:id="rId642" name="Check Box 677">
              <controlPr defaultSize="0" autoFill="0" autoLine="0" autoPict="0">
                <anchor moveWithCells="1">
                  <from>
                    <xdr:col>0</xdr:col>
                    <xdr:colOff>247650</xdr:colOff>
                    <xdr:row>1361</xdr:row>
                    <xdr:rowOff>19050</xdr:rowOff>
                  </from>
                  <to>
                    <xdr:col>4</xdr:col>
                    <xdr:colOff>266700</xdr:colOff>
                    <xdr:row>1363</xdr:row>
                    <xdr:rowOff>50800</xdr:rowOff>
                  </to>
                </anchor>
              </controlPr>
            </control>
          </mc:Choice>
        </mc:AlternateContent>
        <mc:AlternateContent xmlns:mc="http://schemas.openxmlformats.org/markup-compatibility/2006">
          <mc:Choice Requires="x14">
            <control shapeId="54950" r:id="rId643" name="Check Box 678">
              <controlPr defaultSize="0" autoFill="0" autoLine="0" autoPict="0">
                <anchor moveWithCells="1">
                  <from>
                    <xdr:col>0</xdr:col>
                    <xdr:colOff>247650</xdr:colOff>
                    <xdr:row>1362</xdr:row>
                    <xdr:rowOff>146050</xdr:rowOff>
                  </from>
                  <to>
                    <xdr:col>2</xdr:col>
                    <xdr:colOff>3695700</xdr:colOff>
                    <xdr:row>1364</xdr:row>
                    <xdr:rowOff>57150</xdr:rowOff>
                  </to>
                </anchor>
              </controlPr>
            </control>
          </mc:Choice>
        </mc:AlternateContent>
        <mc:AlternateContent xmlns:mc="http://schemas.openxmlformats.org/markup-compatibility/2006">
          <mc:Choice Requires="x14">
            <control shapeId="54951" r:id="rId644" name="Check Box 679">
              <controlPr defaultSize="0" autoFill="0" autoLine="0" autoPict="0">
                <anchor moveWithCells="1">
                  <from>
                    <xdr:col>0</xdr:col>
                    <xdr:colOff>247650</xdr:colOff>
                    <xdr:row>1361</xdr:row>
                    <xdr:rowOff>19050</xdr:rowOff>
                  </from>
                  <to>
                    <xdr:col>4</xdr:col>
                    <xdr:colOff>266700</xdr:colOff>
                    <xdr:row>1363</xdr:row>
                    <xdr:rowOff>50800</xdr:rowOff>
                  </to>
                </anchor>
              </controlPr>
            </control>
          </mc:Choice>
        </mc:AlternateContent>
        <mc:AlternateContent xmlns:mc="http://schemas.openxmlformats.org/markup-compatibility/2006">
          <mc:Choice Requires="x14">
            <control shapeId="54952" r:id="rId645" name="Check Box 680">
              <controlPr defaultSize="0" autoFill="0" autoLine="0" autoPict="0">
                <anchor moveWithCells="1">
                  <from>
                    <xdr:col>0</xdr:col>
                    <xdr:colOff>247650</xdr:colOff>
                    <xdr:row>1362</xdr:row>
                    <xdr:rowOff>146050</xdr:rowOff>
                  </from>
                  <to>
                    <xdr:col>2</xdr:col>
                    <xdr:colOff>3695700</xdr:colOff>
                    <xdr:row>1364</xdr:row>
                    <xdr:rowOff>57150</xdr:rowOff>
                  </to>
                </anchor>
              </controlPr>
            </control>
          </mc:Choice>
        </mc:AlternateContent>
        <mc:AlternateContent xmlns:mc="http://schemas.openxmlformats.org/markup-compatibility/2006">
          <mc:Choice Requires="x14">
            <control shapeId="54953" r:id="rId646" name="Check Box 681">
              <controlPr defaultSize="0" autoFill="0" autoLine="0" autoPict="0">
                <anchor moveWithCells="1">
                  <from>
                    <xdr:col>0</xdr:col>
                    <xdr:colOff>247650</xdr:colOff>
                    <xdr:row>1361</xdr:row>
                    <xdr:rowOff>19050</xdr:rowOff>
                  </from>
                  <to>
                    <xdr:col>4</xdr:col>
                    <xdr:colOff>266700</xdr:colOff>
                    <xdr:row>1363</xdr:row>
                    <xdr:rowOff>50800</xdr:rowOff>
                  </to>
                </anchor>
              </controlPr>
            </control>
          </mc:Choice>
        </mc:AlternateContent>
        <mc:AlternateContent xmlns:mc="http://schemas.openxmlformats.org/markup-compatibility/2006">
          <mc:Choice Requires="x14">
            <control shapeId="54954" r:id="rId647" name="Check Box 682">
              <controlPr defaultSize="0" autoFill="0" autoLine="0" autoPict="0">
                <anchor moveWithCells="1">
                  <from>
                    <xdr:col>0</xdr:col>
                    <xdr:colOff>247650</xdr:colOff>
                    <xdr:row>1362</xdr:row>
                    <xdr:rowOff>146050</xdr:rowOff>
                  </from>
                  <to>
                    <xdr:col>2</xdr:col>
                    <xdr:colOff>3695700</xdr:colOff>
                    <xdr:row>1364</xdr:row>
                    <xdr:rowOff>57150</xdr:rowOff>
                  </to>
                </anchor>
              </controlPr>
            </control>
          </mc:Choice>
        </mc:AlternateContent>
        <mc:AlternateContent xmlns:mc="http://schemas.openxmlformats.org/markup-compatibility/2006">
          <mc:Choice Requires="x14">
            <control shapeId="54955" r:id="rId648" name="Check Box 683">
              <controlPr defaultSize="0" autoFill="0" autoLine="0" autoPict="0">
                <anchor moveWithCells="1">
                  <from>
                    <xdr:col>0</xdr:col>
                    <xdr:colOff>247650</xdr:colOff>
                    <xdr:row>1361</xdr:row>
                    <xdr:rowOff>19050</xdr:rowOff>
                  </from>
                  <to>
                    <xdr:col>4</xdr:col>
                    <xdr:colOff>266700</xdr:colOff>
                    <xdr:row>1363</xdr:row>
                    <xdr:rowOff>50800</xdr:rowOff>
                  </to>
                </anchor>
              </controlPr>
            </control>
          </mc:Choice>
        </mc:AlternateContent>
        <mc:AlternateContent xmlns:mc="http://schemas.openxmlformats.org/markup-compatibility/2006">
          <mc:Choice Requires="x14">
            <control shapeId="54956" r:id="rId649" name="Check Box 684">
              <controlPr defaultSize="0" autoFill="0" autoLine="0" autoPict="0">
                <anchor moveWithCells="1">
                  <from>
                    <xdr:col>0</xdr:col>
                    <xdr:colOff>247650</xdr:colOff>
                    <xdr:row>1362</xdr:row>
                    <xdr:rowOff>146050</xdr:rowOff>
                  </from>
                  <to>
                    <xdr:col>2</xdr:col>
                    <xdr:colOff>3695700</xdr:colOff>
                    <xdr:row>1364</xdr:row>
                    <xdr:rowOff>57150</xdr:rowOff>
                  </to>
                </anchor>
              </controlPr>
            </control>
          </mc:Choice>
        </mc:AlternateContent>
        <mc:AlternateContent xmlns:mc="http://schemas.openxmlformats.org/markup-compatibility/2006">
          <mc:Choice Requires="x14">
            <control shapeId="54957" r:id="rId650" name="Check Box 685">
              <controlPr defaultSize="0" autoFill="0" autoLine="0" autoPict="0">
                <anchor moveWithCells="1">
                  <from>
                    <xdr:col>0</xdr:col>
                    <xdr:colOff>247650</xdr:colOff>
                    <xdr:row>1361</xdr:row>
                    <xdr:rowOff>19050</xdr:rowOff>
                  </from>
                  <to>
                    <xdr:col>4</xdr:col>
                    <xdr:colOff>266700</xdr:colOff>
                    <xdr:row>1363</xdr:row>
                    <xdr:rowOff>50800</xdr:rowOff>
                  </to>
                </anchor>
              </controlPr>
            </control>
          </mc:Choice>
        </mc:AlternateContent>
        <mc:AlternateContent xmlns:mc="http://schemas.openxmlformats.org/markup-compatibility/2006">
          <mc:Choice Requires="x14">
            <control shapeId="54958" r:id="rId651" name="Check Box 686">
              <controlPr defaultSize="0" autoFill="0" autoLine="0" autoPict="0">
                <anchor moveWithCells="1">
                  <from>
                    <xdr:col>0</xdr:col>
                    <xdr:colOff>247650</xdr:colOff>
                    <xdr:row>1362</xdr:row>
                    <xdr:rowOff>146050</xdr:rowOff>
                  </from>
                  <to>
                    <xdr:col>2</xdr:col>
                    <xdr:colOff>3695700</xdr:colOff>
                    <xdr:row>1364</xdr:row>
                    <xdr:rowOff>57150</xdr:rowOff>
                  </to>
                </anchor>
              </controlPr>
            </control>
          </mc:Choice>
        </mc:AlternateContent>
        <mc:AlternateContent xmlns:mc="http://schemas.openxmlformats.org/markup-compatibility/2006">
          <mc:Choice Requires="x14">
            <control shapeId="54959" r:id="rId652" name="Check Box 687">
              <controlPr defaultSize="0" autoFill="0" autoLine="0" autoPict="0">
                <anchor moveWithCells="1">
                  <from>
                    <xdr:col>0</xdr:col>
                    <xdr:colOff>247650</xdr:colOff>
                    <xdr:row>1361</xdr:row>
                    <xdr:rowOff>19050</xdr:rowOff>
                  </from>
                  <to>
                    <xdr:col>4</xdr:col>
                    <xdr:colOff>266700</xdr:colOff>
                    <xdr:row>1363</xdr:row>
                    <xdr:rowOff>50800</xdr:rowOff>
                  </to>
                </anchor>
              </controlPr>
            </control>
          </mc:Choice>
        </mc:AlternateContent>
        <mc:AlternateContent xmlns:mc="http://schemas.openxmlformats.org/markup-compatibility/2006">
          <mc:Choice Requires="x14">
            <control shapeId="54960" r:id="rId653" name="Check Box 688">
              <controlPr defaultSize="0" autoFill="0" autoLine="0" autoPict="0">
                <anchor moveWithCells="1">
                  <from>
                    <xdr:col>0</xdr:col>
                    <xdr:colOff>247650</xdr:colOff>
                    <xdr:row>1362</xdr:row>
                    <xdr:rowOff>146050</xdr:rowOff>
                  </from>
                  <to>
                    <xdr:col>2</xdr:col>
                    <xdr:colOff>3695700</xdr:colOff>
                    <xdr:row>1364</xdr:row>
                    <xdr:rowOff>57150</xdr:rowOff>
                  </to>
                </anchor>
              </controlPr>
            </control>
          </mc:Choice>
        </mc:AlternateContent>
        <mc:AlternateContent xmlns:mc="http://schemas.openxmlformats.org/markup-compatibility/2006">
          <mc:Choice Requires="x14">
            <control shapeId="54961" r:id="rId654" name="Check Box 689">
              <controlPr defaultSize="0" autoFill="0" autoLine="0" autoPict="0">
                <anchor moveWithCells="1">
                  <from>
                    <xdr:col>0</xdr:col>
                    <xdr:colOff>247650</xdr:colOff>
                    <xdr:row>1361</xdr:row>
                    <xdr:rowOff>19050</xdr:rowOff>
                  </from>
                  <to>
                    <xdr:col>4</xdr:col>
                    <xdr:colOff>266700</xdr:colOff>
                    <xdr:row>1363</xdr:row>
                    <xdr:rowOff>50800</xdr:rowOff>
                  </to>
                </anchor>
              </controlPr>
            </control>
          </mc:Choice>
        </mc:AlternateContent>
        <mc:AlternateContent xmlns:mc="http://schemas.openxmlformats.org/markup-compatibility/2006">
          <mc:Choice Requires="x14">
            <control shapeId="54962" r:id="rId655" name="Check Box 690">
              <controlPr defaultSize="0" autoFill="0" autoLine="0" autoPict="0">
                <anchor moveWithCells="1">
                  <from>
                    <xdr:col>0</xdr:col>
                    <xdr:colOff>247650</xdr:colOff>
                    <xdr:row>1362</xdr:row>
                    <xdr:rowOff>146050</xdr:rowOff>
                  </from>
                  <to>
                    <xdr:col>2</xdr:col>
                    <xdr:colOff>3695700</xdr:colOff>
                    <xdr:row>1364</xdr:row>
                    <xdr:rowOff>57150</xdr:rowOff>
                  </to>
                </anchor>
              </controlPr>
            </control>
          </mc:Choice>
        </mc:AlternateContent>
        <mc:AlternateContent xmlns:mc="http://schemas.openxmlformats.org/markup-compatibility/2006">
          <mc:Choice Requires="x14">
            <control shapeId="54963" r:id="rId656" name="Check Box 691">
              <controlPr defaultSize="0" autoFill="0" autoLine="0" autoPict="0">
                <anchor moveWithCells="1">
                  <from>
                    <xdr:col>0</xdr:col>
                    <xdr:colOff>247650</xdr:colOff>
                    <xdr:row>1361</xdr:row>
                    <xdr:rowOff>19050</xdr:rowOff>
                  </from>
                  <to>
                    <xdr:col>4</xdr:col>
                    <xdr:colOff>266700</xdr:colOff>
                    <xdr:row>1363</xdr:row>
                    <xdr:rowOff>50800</xdr:rowOff>
                  </to>
                </anchor>
              </controlPr>
            </control>
          </mc:Choice>
        </mc:AlternateContent>
        <mc:AlternateContent xmlns:mc="http://schemas.openxmlformats.org/markup-compatibility/2006">
          <mc:Choice Requires="x14">
            <control shapeId="54964" r:id="rId657" name="Check Box 692">
              <controlPr defaultSize="0" autoFill="0" autoLine="0" autoPict="0">
                <anchor moveWithCells="1">
                  <from>
                    <xdr:col>0</xdr:col>
                    <xdr:colOff>247650</xdr:colOff>
                    <xdr:row>1362</xdr:row>
                    <xdr:rowOff>146050</xdr:rowOff>
                  </from>
                  <to>
                    <xdr:col>2</xdr:col>
                    <xdr:colOff>3695700</xdr:colOff>
                    <xdr:row>1364</xdr:row>
                    <xdr:rowOff>57150</xdr:rowOff>
                  </to>
                </anchor>
              </controlPr>
            </control>
          </mc:Choice>
        </mc:AlternateContent>
        <mc:AlternateContent xmlns:mc="http://schemas.openxmlformats.org/markup-compatibility/2006">
          <mc:Choice Requires="x14">
            <control shapeId="54965" r:id="rId658" name="Check Box 693">
              <controlPr defaultSize="0" autoFill="0" autoLine="0" autoPict="0">
                <anchor moveWithCells="1">
                  <from>
                    <xdr:col>0</xdr:col>
                    <xdr:colOff>247650</xdr:colOff>
                    <xdr:row>1361</xdr:row>
                    <xdr:rowOff>19050</xdr:rowOff>
                  </from>
                  <to>
                    <xdr:col>4</xdr:col>
                    <xdr:colOff>266700</xdr:colOff>
                    <xdr:row>1363</xdr:row>
                    <xdr:rowOff>50800</xdr:rowOff>
                  </to>
                </anchor>
              </controlPr>
            </control>
          </mc:Choice>
        </mc:AlternateContent>
        <mc:AlternateContent xmlns:mc="http://schemas.openxmlformats.org/markup-compatibility/2006">
          <mc:Choice Requires="x14">
            <control shapeId="54966" r:id="rId659" name="Check Box 694">
              <controlPr defaultSize="0" autoFill="0" autoLine="0" autoPict="0">
                <anchor moveWithCells="1">
                  <from>
                    <xdr:col>0</xdr:col>
                    <xdr:colOff>247650</xdr:colOff>
                    <xdr:row>1362</xdr:row>
                    <xdr:rowOff>146050</xdr:rowOff>
                  </from>
                  <to>
                    <xdr:col>2</xdr:col>
                    <xdr:colOff>3695700</xdr:colOff>
                    <xdr:row>1364</xdr:row>
                    <xdr:rowOff>57150</xdr:rowOff>
                  </to>
                </anchor>
              </controlPr>
            </control>
          </mc:Choice>
        </mc:AlternateContent>
        <mc:AlternateContent xmlns:mc="http://schemas.openxmlformats.org/markup-compatibility/2006">
          <mc:Choice Requires="x14">
            <control shapeId="54967" r:id="rId660" name="Check Box 695">
              <controlPr defaultSize="0" autoFill="0" autoLine="0" autoPict="0">
                <anchor moveWithCells="1">
                  <from>
                    <xdr:col>0</xdr:col>
                    <xdr:colOff>247650</xdr:colOff>
                    <xdr:row>1361</xdr:row>
                    <xdr:rowOff>19050</xdr:rowOff>
                  </from>
                  <to>
                    <xdr:col>4</xdr:col>
                    <xdr:colOff>266700</xdr:colOff>
                    <xdr:row>1363</xdr:row>
                    <xdr:rowOff>50800</xdr:rowOff>
                  </to>
                </anchor>
              </controlPr>
            </control>
          </mc:Choice>
        </mc:AlternateContent>
        <mc:AlternateContent xmlns:mc="http://schemas.openxmlformats.org/markup-compatibility/2006">
          <mc:Choice Requires="x14">
            <control shapeId="54968" r:id="rId661" name="Check Box 696">
              <controlPr defaultSize="0" autoFill="0" autoLine="0" autoPict="0">
                <anchor moveWithCells="1">
                  <from>
                    <xdr:col>0</xdr:col>
                    <xdr:colOff>247650</xdr:colOff>
                    <xdr:row>1362</xdr:row>
                    <xdr:rowOff>146050</xdr:rowOff>
                  </from>
                  <to>
                    <xdr:col>2</xdr:col>
                    <xdr:colOff>3695700</xdr:colOff>
                    <xdr:row>1364</xdr:row>
                    <xdr:rowOff>57150</xdr:rowOff>
                  </to>
                </anchor>
              </controlPr>
            </control>
          </mc:Choice>
        </mc:AlternateContent>
        <mc:AlternateContent xmlns:mc="http://schemas.openxmlformats.org/markup-compatibility/2006">
          <mc:Choice Requires="x14">
            <control shapeId="54969" r:id="rId662" name="Check Box 697">
              <controlPr defaultSize="0" autoFill="0" autoLine="0" autoPict="0">
                <anchor moveWithCells="1">
                  <from>
                    <xdr:col>0</xdr:col>
                    <xdr:colOff>247650</xdr:colOff>
                    <xdr:row>1361</xdr:row>
                    <xdr:rowOff>19050</xdr:rowOff>
                  </from>
                  <to>
                    <xdr:col>4</xdr:col>
                    <xdr:colOff>266700</xdr:colOff>
                    <xdr:row>1363</xdr:row>
                    <xdr:rowOff>50800</xdr:rowOff>
                  </to>
                </anchor>
              </controlPr>
            </control>
          </mc:Choice>
        </mc:AlternateContent>
        <mc:AlternateContent xmlns:mc="http://schemas.openxmlformats.org/markup-compatibility/2006">
          <mc:Choice Requires="x14">
            <control shapeId="54970" r:id="rId663" name="Check Box 698">
              <controlPr defaultSize="0" autoFill="0" autoLine="0" autoPict="0">
                <anchor moveWithCells="1">
                  <from>
                    <xdr:col>0</xdr:col>
                    <xdr:colOff>247650</xdr:colOff>
                    <xdr:row>1362</xdr:row>
                    <xdr:rowOff>146050</xdr:rowOff>
                  </from>
                  <to>
                    <xdr:col>2</xdr:col>
                    <xdr:colOff>3695700</xdr:colOff>
                    <xdr:row>1364</xdr:row>
                    <xdr:rowOff>57150</xdr:rowOff>
                  </to>
                </anchor>
              </controlPr>
            </control>
          </mc:Choice>
        </mc:AlternateContent>
        <mc:AlternateContent xmlns:mc="http://schemas.openxmlformats.org/markup-compatibility/2006">
          <mc:Choice Requires="x14">
            <control shapeId="54971" r:id="rId664" name="Check Box 699">
              <controlPr defaultSize="0" autoFill="0" autoLine="0" autoPict="0">
                <anchor moveWithCells="1">
                  <from>
                    <xdr:col>0</xdr:col>
                    <xdr:colOff>247650</xdr:colOff>
                    <xdr:row>1416</xdr:row>
                    <xdr:rowOff>19050</xdr:rowOff>
                  </from>
                  <to>
                    <xdr:col>4</xdr:col>
                    <xdr:colOff>266700</xdr:colOff>
                    <xdr:row>1418</xdr:row>
                    <xdr:rowOff>50800</xdr:rowOff>
                  </to>
                </anchor>
              </controlPr>
            </control>
          </mc:Choice>
        </mc:AlternateContent>
        <mc:AlternateContent xmlns:mc="http://schemas.openxmlformats.org/markup-compatibility/2006">
          <mc:Choice Requires="x14">
            <control shapeId="54972" r:id="rId665" name="Check Box 700">
              <controlPr defaultSize="0" autoFill="0" autoLine="0" autoPict="0">
                <anchor moveWithCells="1">
                  <from>
                    <xdr:col>0</xdr:col>
                    <xdr:colOff>247650</xdr:colOff>
                    <xdr:row>1417</xdr:row>
                    <xdr:rowOff>146050</xdr:rowOff>
                  </from>
                  <to>
                    <xdr:col>2</xdr:col>
                    <xdr:colOff>3695700</xdr:colOff>
                    <xdr:row>1419</xdr:row>
                    <xdr:rowOff>57150</xdr:rowOff>
                  </to>
                </anchor>
              </controlPr>
            </control>
          </mc:Choice>
        </mc:AlternateContent>
        <mc:AlternateContent xmlns:mc="http://schemas.openxmlformats.org/markup-compatibility/2006">
          <mc:Choice Requires="x14">
            <control shapeId="54973" r:id="rId666" name="Check Box 701">
              <controlPr defaultSize="0" autoFill="0" autoLine="0" autoPict="0">
                <anchor moveWithCells="1">
                  <from>
                    <xdr:col>0</xdr:col>
                    <xdr:colOff>247650</xdr:colOff>
                    <xdr:row>1416</xdr:row>
                    <xdr:rowOff>19050</xdr:rowOff>
                  </from>
                  <to>
                    <xdr:col>4</xdr:col>
                    <xdr:colOff>266700</xdr:colOff>
                    <xdr:row>1418</xdr:row>
                    <xdr:rowOff>50800</xdr:rowOff>
                  </to>
                </anchor>
              </controlPr>
            </control>
          </mc:Choice>
        </mc:AlternateContent>
        <mc:AlternateContent xmlns:mc="http://schemas.openxmlformats.org/markup-compatibility/2006">
          <mc:Choice Requires="x14">
            <control shapeId="54974" r:id="rId667" name="Check Box 702">
              <controlPr defaultSize="0" autoFill="0" autoLine="0" autoPict="0">
                <anchor moveWithCells="1">
                  <from>
                    <xdr:col>0</xdr:col>
                    <xdr:colOff>247650</xdr:colOff>
                    <xdr:row>1417</xdr:row>
                    <xdr:rowOff>146050</xdr:rowOff>
                  </from>
                  <to>
                    <xdr:col>2</xdr:col>
                    <xdr:colOff>3695700</xdr:colOff>
                    <xdr:row>1419</xdr:row>
                    <xdr:rowOff>57150</xdr:rowOff>
                  </to>
                </anchor>
              </controlPr>
            </control>
          </mc:Choice>
        </mc:AlternateContent>
        <mc:AlternateContent xmlns:mc="http://schemas.openxmlformats.org/markup-compatibility/2006">
          <mc:Choice Requires="x14">
            <control shapeId="54975" r:id="rId668" name="Check Box 703">
              <controlPr defaultSize="0" autoFill="0" autoLine="0" autoPict="0">
                <anchor moveWithCells="1">
                  <from>
                    <xdr:col>0</xdr:col>
                    <xdr:colOff>247650</xdr:colOff>
                    <xdr:row>1416</xdr:row>
                    <xdr:rowOff>19050</xdr:rowOff>
                  </from>
                  <to>
                    <xdr:col>4</xdr:col>
                    <xdr:colOff>266700</xdr:colOff>
                    <xdr:row>1418</xdr:row>
                    <xdr:rowOff>50800</xdr:rowOff>
                  </to>
                </anchor>
              </controlPr>
            </control>
          </mc:Choice>
        </mc:AlternateContent>
        <mc:AlternateContent xmlns:mc="http://schemas.openxmlformats.org/markup-compatibility/2006">
          <mc:Choice Requires="x14">
            <control shapeId="54976" r:id="rId669" name="Check Box 704">
              <controlPr defaultSize="0" autoFill="0" autoLine="0" autoPict="0">
                <anchor moveWithCells="1">
                  <from>
                    <xdr:col>0</xdr:col>
                    <xdr:colOff>247650</xdr:colOff>
                    <xdr:row>1417</xdr:row>
                    <xdr:rowOff>146050</xdr:rowOff>
                  </from>
                  <to>
                    <xdr:col>2</xdr:col>
                    <xdr:colOff>3695700</xdr:colOff>
                    <xdr:row>1419</xdr:row>
                    <xdr:rowOff>57150</xdr:rowOff>
                  </to>
                </anchor>
              </controlPr>
            </control>
          </mc:Choice>
        </mc:AlternateContent>
        <mc:AlternateContent xmlns:mc="http://schemas.openxmlformats.org/markup-compatibility/2006">
          <mc:Choice Requires="x14">
            <control shapeId="54977" r:id="rId670" name="Check Box 705">
              <controlPr defaultSize="0" autoFill="0" autoLine="0" autoPict="0">
                <anchor moveWithCells="1">
                  <from>
                    <xdr:col>0</xdr:col>
                    <xdr:colOff>247650</xdr:colOff>
                    <xdr:row>1416</xdr:row>
                    <xdr:rowOff>19050</xdr:rowOff>
                  </from>
                  <to>
                    <xdr:col>4</xdr:col>
                    <xdr:colOff>266700</xdr:colOff>
                    <xdr:row>1418</xdr:row>
                    <xdr:rowOff>50800</xdr:rowOff>
                  </to>
                </anchor>
              </controlPr>
            </control>
          </mc:Choice>
        </mc:AlternateContent>
        <mc:AlternateContent xmlns:mc="http://schemas.openxmlformats.org/markup-compatibility/2006">
          <mc:Choice Requires="x14">
            <control shapeId="54978" r:id="rId671" name="Check Box 706">
              <controlPr defaultSize="0" autoFill="0" autoLine="0" autoPict="0">
                <anchor moveWithCells="1">
                  <from>
                    <xdr:col>0</xdr:col>
                    <xdr:colOff>247650</xdr:colOff>
                    <xdr:row>1417</xdr:row>
                    <xdr:rowOff>146050</xdr:rowOff>
                  </from>
                  <to>
                    <xdr:col>2</xdr:col>
                    <xdr:colOff>3695700</xdr:colOff>
                    <xdr:row>1419</xdr:row>
                    <xdr:rowOff>57150</xdr:rowOff>
                  </to>
                </anchor>
              </controlPr>
            </control>
          </mc:Choice>
        </mc:AlternateContent>
        <mc:AlternateContent xmlns:mc="http://schemas.openxmlformats.org/markup-compatibility/2006">
          <mc:Choice Requires="x14">
            <control shapeId="54979" r:id="rId672" name="Check Box 707">
              <controlPr defaultSize="0" autoFill="0" autoLine="0" autoPict="0">
                <anchor moveWithCells="1">
                  <from>
                    <xdr:col>0</xdr:col>
                    <xdr:colOff>247650</xdr:colOff>
                    <xdr:row>1416</xdr:row>
                    <xdr:rowOff>19050</xdr:rowOff>
                  </from>
                  <to>
                    <xdr:col>4</xdr:col>
                    <xdr:colOff>266700</xdr:colOff>
                    <xdr:row>1418</xdr:row>
                    <xdr:rowOff>50800</xdr:rowOff>
                  </to>
                </anchor>
              </controlPr>
            </control>
          </mc:Choice>
        </mc:AlternateContent>
        <mc:AlternateContent xmlns:mc="http://schemas.openxmlformats.org/markup-compatibility/2006">
          <mc:Choice Requires="x14">
            <control shapeId="54980" r:id="rId673" name="Check Box 708">
              <controlPr defaultSize="0" autoFill="0" autoLine="0" autoPict="0">
                <anchor moveWithCells="1">
                  <from>
                    <xdr:col>0</xdr:col>
                    <xdr:colOff>247650</xdr:colOff>
                    <xdr:row>1417</xdr:row>
                    <xdr:rowOff>146050</xdr:rowOff>
                  </from>
                  <to>
                    <xdr:col>2</xdr:col>
                    <xdr:colOff>3695700</xdr:colOff>
                    <xdr:row>1419</xdr:row>
                    <xdr:rowOff>57150</xdr:rowOff>
                  </to>
                </anchor>
              </controlPr>
            </control>
          </mc:Choice>
        </mc:AlternateContent>
        <mc:AlternateContent xmlns:mc="http://schemas.openxmlformats.org/markup-compatibility/2006">
          <mc:Choice Requires="x14">
            <control shapeId="54981" r:id="rId674" name="Check Box 709">
              <controlPr defaultSize="0" autoFill="0" autoLine="0" autoPict="0">
                <anchor moveWithCells="1">
                  <from>
                    <xdr:col>0</xdr:col>
                    <xdr:colOff>247650</xdr:colOff>
                    <xdr:row>1416</xdr:row>
                    <xdr:rowOff>19050</xdr:rowOff>
                  </from>
                  <to>
                    <xdr:col>4</xdr:col>
                    <xdr:colOff>266700</xdr:colOff>
                    <xdr:row>1418</xdr:row>
                    <xdr:rowOff>50800</xdr:rowOff>
                  </to>
                </anchor>
              </controlPr>
            </control>
          </mc:Choice>
        </mc:AlternateContent>
        <mc:AlternateContent xmlns:mc="http://schemas.openxmlformats.org/markup-compatibility/2006">
          <mc:Choice Requires="x14">
            <control shapeId="54982" r:id="rId675" name="Check Box 710">
              <controlPr defaultSize="0" autoFill="0" autoLine="0" autoPict="0">
                <anchor moveWithCells="1">
                  <from>
                    <xdr:col>0</xdr:col>
                    <xdr:colOff>247650</xdr:colOff>
                    <xdr:row>1417</xdr:row>
                    <xdr:rowOff>146050</xdr:rowOff>
                  </from>
                  <to>
                    <xdr:col>2</xdr:col>
                    <xdr:colOff>3695700</xdr:colOff>
                    <xdr:row>1419</xdr:row>
                    <xdr:rowOff>57150</xdr:rowOff>
                  </to>
                </anchor>
              </controlPr>
            </control>
          </mc:Choice>
        </mc:AlternateContent>
        <mc:AlternateContent xmlns:mc="http://schemas.openxmlformats.org/markup-compatibility/2006">
          <mc:Choice Requires="x14">
            <control shapeId="54983" r:id="rId676" name="Check Box 711">
              <controlPr defaultSize="0" autoFill="0" autoLine="0" autoPict="0">
                <anchor moveWithCells="1">
                  <from>
                    <xdr:col>0</xdr:col>
                    <xdr:colOff>247650</xdr:colOff>
                    <xdr:row>1416</xdr:row>
                    <xdr:rowOff>19050</xdr:rowOff>
                  </from>
                  <to>
                    <xdr:col>4</xdr:col>
                    <xdr:colOff>266700</xdr:colOff>
                    <xdr:row>1418</xdr:row>
                    <xdr:rowOff>50800</xdr:rowOff>
                  </to>
                </anchor>
              </controlPr>
            </control>
          </mc:Choice>
        </mc:AlternateContent>
        <mc:AlternateContent xmlns:mc="http://schemas.openxmlformats.org/markup-compatibility/2006">
          <mc:Choice Requires="x14">
            <control shapeId="54984" r:id="rId677" name="Check Box 712">
              <controlPr defaultSize="0" autoFill="0" autoLine="0" autoPict="0">
                <anchor moveWithCells="1">
                  <from>
                    <xdr:col>0</xdr:col>
                    <xdr:colOff>247650</xdr:colOff>
                    <xdr:row>1417</xdr:row>
                    <xdr:rowOff>146050</xdr:rowOff>
                  </from>
                  <to>
                    <xdr:col>2</xdr:col>
                    <xdr:colOff>3695700</xdr:colOff>
                    <xdr:row>1419</xdr:row>
                    <xdr:rowOff>57150</xdr:rowOff>
                  </to>
                </anchor>
              </controlPr>
            </control>
          </mc:Choice>
        </mc:AlternateContent>
        <mc:AlternateContent xmlns:mc="http://schemas.openxmlformats.org/markup-compatibility/2006">
          <mc:Choice Requires="x14">
            <control shapeId="54985" r:id="rId678" name="Check Box 713">
              <controlPr defaultSize="0" autoFill="0" autoLine="0" autoPict="0">
                <anchor moveWithCells="1">
                  <from>
                    <xdr:col>0</xdr:col>
                    <xdr:colOff>247650</xdr:colOff>
                    <xdr:row>1416</xdr:row>
                    <xdr:rowOff>19050</xdr:rowOff>
                  </from>
                  <to>
                    <xdr:col>4</xdr:col>
                    <xdr:colOff>266700</xdr:colOff>
                    <xdr:row>1418</xdr:row>
                    <xdr:rowOff>50800</xdr:rowOff>
                  </to>
                </anchor>
              </controlPr>
            </control>
          </mc:Choice>
        </mc:AlternateContent>
        <mc:AlternateContent xmlns:mc="http://schemas.openxmlformats.org/markup-compatibility/2006">
          <mc:Choice Requires="x14">
            <control shapeId="54986" r:id="rId679" name="Check Box 714">
              <controlPr defaultSize="0" autoFill="0" autoLine="0" autoPict="0">
                <anchor moveWithCells="1">
                  <from>
                    <xdr:col>0</xdr:col>
                    <xdr:colOff>247650</xdr:colOff>
                    <xdr:row>1417</xdr:row>
                    <xdr:rowOff>146050</xdr:rowOff>
                  </from>
                  <to>
                    <xdr:col>2</xdr:col>
                    <xdr:colOff>3695700</xdr:colOff>
                    <xdr:row>1419</xdr:row>
                    <xdr:rowOff>57150</xdr:rowOff>
                  </to>
                </anchor>
              </controlPr>
            </control>
          </mc:Choice>
        </mc:AlternateContent>
        <mc:AlternateContent xmlns:mc="http://schemas.openxmlformats.org/markup-compatibility/2006">
          <mc:Choice Requires="x14">
            <control shapeId="54987" r:id="rId680" name="Check Box 715">
              <controlPr defaultSize="0" autoFill="0" autoLine="0" autoPict="0">
                <anchor moveWithCells="1">
                  <from>
                    <xdr:col>0</xdr:col>
                    <xdr:colOff>247650</xdr:colOff>
                    <xdr:row>1416</xdr:row>
                    <xdr:rowOff>19050</xdr:rowOff>
                  </from>
                  <to>
                    <xdr:col>4</xdr:col>
                    <xdr:colOff>266700</xdr:colOff>
                    <xdr:row>1418</xdr:row>
                    <xdr:rowOff>50800</xdr:rowOff>
                  </to>
                </anchor>
              </controlPr>
            </control>
          </mc:Choice>
        </mc:AlternateContent>
        <mc:AlternateContent xmlns:mc="http://schemas.openxmlformats.org/markup-compatibility/2006">
          <mc:Choice Requires="x14">
            <control shapeId="54988" r:id="rId681" name="Check Box 716">
              <controlPr defaultSize="0" autoFill="0" autoLine="0" autoPict="0">
                <anchor moveWithCells="1">
                  <from>
                    <xdr:col>0</xdr:col>
                    <xdr:colOff>247650</xdr:colOff>
                    <xdr:row>1417</xdr:row>
                    <xdr:rowOff>146050</xdr:rowOff>
                  </from>
                  <to>
                    <xdr:col>2</xdr:col>
                    <xdr:colOff>3695700</xdr:colOff>
                    <xdr:row>1419</xdr:row>
                    <xdr:rowOff>57150</xdr:rowOff>
                  </to>
                </anchor>
              </controlPr>
            </control>
          </mc:Choice>
        </mc:AlternateContent>
        <mc:AlternateContent xmlns:mc="http://schemas.openxmlformats.org/markup-compatibility/2006">
          <mc:Choice Requires="x14">
            <control shapeId="54989" r:id="rId682" name="Check Box 717">
              <controlPr defaultSize="0" autoFill="0" autoLine="0" autoPict="0">
                <anchor moveWithCells="1">
                  <from>
                    <xdr:col>0</xdr:col>
                    <xdr:colOff>247650</xdr:colOff>
                    <xdr:row>1416</xdr:row>
                    <xdr:rowOff>19050</xdr:rowOff>
                  </from>
                  <to>
                    <xdr:col>4</xdr:col>
                    <xdr:colOff>266700</xdr:colOff>
                    <xdr:row>1418</xdr:row>
                    <xdr:rowOff>50800</xdr:rowOff>
                  </to>
                </anchor>
              </controlPr>
            </control>
          </mc:Choice>
        </mc:AlternateContent>
        <mc:AlternateContent xmlns:mc="http://schemas.openxmlformats.org/markup-compatibility/2006">
          <mc:Choice Requires="x14">
            <control shapeId="54990" r:id="rId683" name="Check Box 718">
              <controlPr defaultSize="0" autoFill="0" autoLine="0" autoPict="0">
                <anchor moveWithCells="1">
                  <from>
                    <xdr:col>0</xdr:col>
                    <xdr:colOff>247650</xdr:colOff>
                    <xdr:row>1417</xdr:row>
                    <xdr:rowOff>146050</xdr:rowOff>
                  </from>
                  <to>
                    <xdr:col>2</xdr:col>
                    <xdr:colOff>3695700</xdr:colOff>
                    <xdr:row>1419</xdr:row>
                    <xdr:rowOff>57150</xdr:rowOff>
                  </to>
                </anchor>
              </controlPr>
            </control>
          </mc:Choice>
        </mc:AlternateContent>
        <mc:AlternateContent xmlns:mc="http://schemas.openxmlformats.org/markup-compatibility/2006">
          <mc:Choice Requires="x14">
            <control shapeId="54991" r:id="rId684" name="Check Box 719">
              <controlPr defaultSize="0" autoFill="0" autoLine="0" autoPict="0">
                <anchor moveWithCells="1">
                  <from>
                    <xdr:col>0</xdr:col>
                    <xdr:colOff>247650</xdr:colOff>
                    <xdr:row>1416</xdr:row>
                    <xdr:rowOff>19050</xdr:rowOff>
                  </from>
                  <to>
                    <xdr:col>4</xdr:col>
                    <xdr:colOff>266700</xdr:colOff>
                    <xdr:row>1418</xdr:row>
                    <xdr:rowOff>50800</xdr:rowOff>
                  </to>
                </anchor>
              </controlPr>
            </control>
          </mc:Choice>
        </mc:AlternateContent>
        <mc:AlternateContent xmlns:mc="http://schemas.openxmlformats.org/markup-compatibility/2006">
          <mc:Choice Requires="x14">
            <control shapeId="54992" r:id="rId685" name="Check Box 720">
              <controlPr defaultSize="0" autoFill="0" autoLine="0" autoPict="0">
                <anchor moveWithCells="1">
                  <from>
                    <xdr:col>0</xdr:col>
                    <xdr:colOff>247650</xdr:colOff>
                    <xdr:row>1417</xdr:row>
                    <xdr:rowOff>146050</xdr:rowOff>
                  </from>
                  <to>
                    <xdr:col>2</xdr:col>
                    <xdr:colOff>3695700</xdr:colOff>
                    <xdr:row>1419</xdr:row>
                    <xdr:rowOff>57150</xdr:rowOff>
                  </to>
                </anchor>
              </controlPr>
            </control>
          </mc:Choice>
        </mc:AlternateContent>
        <mc:AlternateContent xmlns:mc="http://schemas.openxmlformats.org/markup-compatibility/2006">
          <mc:Choice Requires="x14">
            <control shapeId="54993" r:id="rId686" name="Check Box 721">
              <controlPr defaultSize="0" autoFill="0" autoLine="0" autoPict="0">
                <anchor moveWithCells="1">
                  <from>
                    <xdr:col>0</xdr:col>
                    <xdr:colOff>247650</xdr:colOff>
                    <xdr:row>1416</xdr:row>
                    <xdr:rowOff>19050</xdr:rowOff>
                  </from>
                  <to>
                    <xdr:col>4</xdr:col>
                    <xdr:colOff>266700</xdr:colOff>
                    <xdr:row>1418</xdr:row>
                    <xdr:rowOff>50800</xdr:rowOff>
                  </to>
                </anchor>
              </controlPr>
            </control>
          </mc:Choice>
        </mc:AlternateContent>
        <mc:AlternateContent xmlns:mc="http://schemas.openxmlformats.org/markup-compatibility/2006">
          <mc:Choice Requires="x14">
            <control shapeId="54994" r:id="rId687" name="Check Box 722">
              <controlPr defaultSize="0" autoFill="0" autoLine="0" autoPict="0">
                <anchor moveWithCells="1">
                  <from>
                    <xdr:col>0</xdr:col>
                    <xdr:colOff>247650</xdr:colOff>
                    <xdr:row>1417</xdr:row>
                    <xdr:rowOff>146050</xdr:rowOff>
                  </from>
                  <to>
                    <xdr:col>2</xdr:col>
                    <xdr:colOff>3695700</xdr:colOff>
                    <xdr:row>1419</xdr:row>
                    <xdr:rowOff>57150</xdr:rowOff>
                  </to>
                </anchor>
              </controlPr>
            </control>
          </mc:Choice>
        </mc:AlternateContent>
        <mc:AlternateContent xmlns:mc="http://schemas.openxmlformats.org/markup-compatibility/2006">
          <mc:Choice Requires="x14">
            <control shapeId="54995" r:id="rId688" name="Check Box 723">
              <controlPr defaultSize="0" autoFill="0" autoLine="0" autoPict="0">
                <anchor moveWithCells="1">
                  <from>
                    <xdr:col>0</xdr:col>
                    <xdr:colOff>247650</xdr:colOff>
                    <xdr:row>1416</xdr:row>
                    <xdr:rowOff>19050</xdr:rowOff>
                  </from>
                  <to>
                    <xdr:col>4</xdr:col>
                    <xdr:colOff>266700</xdr:colOff>
                    <xdr:row>1418</xdr:row>
                    <xdr:rowOff>50800</xdr:rowOff>
                  </to>
                </anchor>
              </controlPr>
            </control>
          </mc:Choice>
        </mc:AlternateContent>
        <mc:AlternateContent xmlns:mc="http://schemas.openxmlformats.org/markup-compatibility/2006">
          <mc:Choice Requires="x14">
            <control shapeId="54996" r:id="rId689" name="Check Box 724">
              <controlPr defaultSize="0" autoFill="0" autoLine="0" autoPict="0">
                <anchor moveWithCells="1">
                  <from>
                    <xdr:col>0</xdr:col>
                    <xdr:colOff>247650</xdr:colOff>
                    <xdr:row>1417</xdr:row>
                    <xdr:rowOff>146050</xdr:rowOff>
                  </from>
                  <to>
                    <xdr:col>2</xdr:col>
                    <xdr:colOff>3695700</xdr:colOff>
                    <xdr:row>1419</xdr:row>
                    <xdr:rowOff>57150</xdr:rowOff>
                  </to>
                </anchor>
              </controlPr>
            </control>
          </mc:Choice>
        </mc:AlternateContent>
        <mc:AlternateContent xmlns:mc="http://schemas.openxmlformats.org/markup-compatibility/2006">
          <mc:Choice Requires="x14">
            <control shapeId="54997" r:id="rId690" name="Check Box 725">
              <controlPr defaultSize="0" autoFill="0" autoLine="0" autoPict="0">
                <anchor moveWithCells="1">
                  <from>
                    <xdr:col>0</xdr:col>
                    <xdr:colOff>247650</xdr:colOff>
                    <xdr:row>1416</xdr:row>
                    <xdr:rowOff>19050</xdr:rowOff>
                  </from>
                  <to>
                    <xdr:col>4</xdr:col>
                    <xdr:colOff>266700</xdr:colOff>
                    <xdr:row>1418</xdr:row>
                    <xdr:rowOff>50800</xdr:rowOff>
                  </to>
                </anchor>
              </controlPr>
            </control>
          </mc:Choice>
        </mc:AlternateContent>
        <mc:AlternateContent xmlns:mc="http://schemas.openxmlformats.org/markup-compatibility/2006">
          <mc:Choice Requires="x14">
            <control shapeId="54998" r:id="rId691" name="Check Box 726">
              <controlPr defaultSize="0" autoFill="0" autoLine="0" autoPict="0">
                <anchor moveWithCells="1">
                  <from>
                    <xdr:col>0</xdr:col>
                    <xdr:colOff>247650</xdr:colOff>
                    <xdr:row>1417</xdr:row>
                    <xdr:rowOff>146050</xdr:rowOff>
                  </from>
                  <to>
                    <xdr:col>2</xdr:col>
                    <xdr:colOff>3695700</xdr:colOff>
                    <xdr:row>1419</xdr:row>
                    <xdr:rowOff>57150</xdr:rowOff>
                  </to>
                </anchor>
              </controlPr>
            </control>
          </mc:Choice>
        </mc:AlternateContent>
        <mc:AlternateContent xmlns:mc="http://schemas.openxmlformats.org/markup-compatibility/2006">
          <mc:Choice Requires="x14">
            <control shapeId="54999" r:id="rId692" name="Check Box 727">
              <controlPr defaultSize="0" autoFill="0" autoLine="0" autoPict="0">
                <anchor moveWithCells="1">
                  <from>
                    <xdr:col>0</xdr:col>
                    <xdr:colOff>247650</xdr:colOff>
                    <xdr:row>1416</xdr:row>
                    <xdr:rowOff>19050</xdr:rowOff>
                  </from>
                  <to>
                    <xdr:col>4</xdr:col>
                    <xdr:colOff>266700</xdr:colOff>
                    <xdr:row>1418</xdr:row>
                    <xdr:rowOff>50800</xdr:rowOff>
                  </to>
                </anchor>
              </controlPr>
            </control>
          </mc:Choice>
        </mc:AlternateContent>
        <mc:AlternateContent xmlns:mc="http://schemas.openxmlformats.org/markup-compatibility/2006">
          <mc:Choice Requires="x14">
            <control shapeId="55000" r:id="rId693" name="Check Box 728">
              <controlPr defaultSize="0" autoFill="0" autoLine="0" autoPict="0">
                <anchor moveWithCells="1">
                  <from>
                    <xdr:col>0</xdr:col>
                    <xdr:colOff>247650</xdr:colOff>
                    <xdr:row>1417</xdr:row>
                    <xdr:rowOff>146050</xdr:rowOff>
                  </from>
                  <to>
                    <xdr:col>2</xdr:col>
                    <xdr:colOff>3695700</xdr:colOff>
                    <xdr:row>1419</xdr:row>
                    <xdr:rowOff>57150</xdr:rowOff>
                  </to>
                </anchor>
              </controlPr>
            </control>
          </mc:Choice>
        </mc:AlternateContent>
        <mc:AlternateContent xmlns:mc="http://schemas.openxmlformats.org/markup-compatibility/2006">
          <mc:Choice Requires="x14">
            <control shapeId="55001" r:id="rId694" name="Check Box 729">
              <controlPr defaultSize="0" autoFill="0" autoLine="0" autoPict="0">
                <anchor moveWithCells="1">
                  <from>
                    <xdr:col>0</xdr:col>
                    <xdr:colOff>247650</xdr:colOff>
                    <xdr:row>1416</xdr:row>
                    <xdr:rowOff>19050</xdr:rowOff>
                  </from>
                  <to>
                    <xdr:col>4</xdr:col>
                    <xdr:colOff>266700</xdr:colOff>
                    <xdr:row>1418</xdr:row>
                    <xdr:rowOff>50800</xdr:rowOff>
                  </to>
                </anchor>
              </controlPr>
            </control>
          </mc:Choice>
        </mc:AlternateContent>
        <mc:AlternateContent xmlns:mc="http://schemas.openxmlformats.org/markup-compatibility/2006">
          <mc:Choice Requires="x14">
            <control shapeId="55002" r:id="rId695" name="Check Box 730">
              <controlPr defaultSize="0" autoFill="0" autoLine="0" autoPict="0">
                <anchor moveWithCells="1">
                  <from>
                    <xdr:col>0</xdr:col>
                    <xdr:colOff>247650</xdr:colOff>
                    <xdr:row>1417</xdr:row>
                    <xdr:rowOff>146050</xdr:rowOff>
                  </from>
                  <to>
                    <xdr:col>2</xdr:col>
                    <xdr:colOff>3695700</xdr:colOff>
                    <xdr:row>1419</xdr:row>
                    <xdr:rowOff>57150</xdr:rowOff>
                  </to>
                </anchor>
              </controlPr>
            </control>
          </mc:Choice>
        </mc:AlternateContent>
        <mc:AlternateContent xmlns:mc="http://schemas.openxmlformats.org/markup-compatibility/2006">
          <mc:Choice Requires="x14">
            <control shapeId="55003" r:id="rId696" name="Check Box 731">
              <controlPr defaultSize="0" autoFill="0" autoLine="0" autoPict="0">
                <anchor moveWithCells="1">
                  <from>
                    <xdr:col>0</xdr:col>
                    <xdr:colOff>247650</xdr:colOff>
                    <xdr:row>1416</xdr:row>
                    <xdr:rowOff>19050</xdr:rowOff>
                  </from>
                  <to>
                    <xdr:col>4</xdr:col>
                    <xdr:colOff>266700</xdr:colOff>
                    <xdr:row>1418</xdr:row>
                    <xdr:rowOff>50800</xdr:rowOff>
                  </to>
                </anchor>
              </controlPr>
            </control>
          </mc:Choice>
        </mc:AlternateContent>
        <mc:AlternateContent xmlns:mc="http://schemas.openxmlformats.org/markup-compatibility/2006">
          <mc:Choice Requires="x14">
            <control shapeId="55004" r:id="rId697" name="Check Box 732">
              <controlPr defaultSize="0" autoFill="0" autoLine="0" autoPict="0">
                <anchor moveWithCells="1">
                  <from>
                    <xdr:col>0</xdr:col>
                    <xdr:colOff>247650</xdr:colOff>
                    <xdr:row>1417</xdr:row>
                    <xdr:rowOff>146050</xdr:rowOff>
                  </from>
                  <to>
                    <xdr:col>2</xdr:col>
                    <xdr:colOff>3695700</xdr:colOff>
                    <xdr:row>1419</xdr:row>
                    <xdr:rowOff>57150</xdr:rowOff>
                  </to>
                </anchor>
              </controlPr>
            </control>
          </mc:Choice>
        </mc:AlternateContent>
        <mc:AlternateContent xmlns:mc="http://schemas.openxmlformats.org/markup-compatibility/2006">
          <mc:Choice Requires="x14">
            <control shapeId="55005" r:id="rId698" name="Check Box 733">
              <controlPr defaultSize="0" autoFill="0" autoLine="0" autoPict="0">
                <anchor moveWithCells="1">
                  <from>
                    <xdr:col>0</xdr:col>
                    <xdr:colOff>247650</xdr:colOff>
                    <xdr:row>1416</xdr:row>
                    <xdr:rowOff>19050</xdr:rowOff>
                  </from>
                  <to>
                    <xdr:col>4</xdr:col>
                    <xdr:colOff>266700</xdr:colOff>
                    <xdr:row>1418</xdr:row>
                    <xdr:rowOff>50800</xdr:rowOff>
                  </to>
                </anchor>
              </controlPr>
            </control>
          </mc:Choice>
        </mc:AlternateContent>
        <mc:AlternateContent xmlns:mc="http://schemas.openxmlformats.org/markup-compatibility/2006">
          <mc:Choice Requires="x14">
            <control shapeId="55006" r:id="rId699" name="Check Box 734">
              <controlPr defaultSize="0" autoFill="0" autoLine="0" autoPict="0">
                <anchor moveWithCells="1">
                  <from>
                    <xdr:col>0</xdr:col>
                    <xdr:colOff>247650</xdr:colOff>
                    <xdr:row>1417</xdr:row>
                    <xdr:rowOff>146050</xdr:rowOff>
                  </from>
                  <to>
                    <xdr:col>2</xdr:col>
                    <xdr:colOff>3695700</xdr:colOff>
                    <xdr:row>1419</xdr:row>
                    <xdr:rowOff>57150</xdr:rowOff>
                  </to>
                </anchor>
              </controlPr>
            </control>
          </mc:Choice>
        </mc:AlternateContent>
        <mc:AlternateContent xmlns:mc="http://schemas.openxmlformats.org/markup-compatibility/2006">
          <mc:Choice Requires="x14">
            <control shapeId="55007" r:id="rId700" name="Check Box 735">
              <controlPr defaultSize="0" autoFill="0" autoLine="0" autoPict="0">
                <anchor moveWithCells="1">
                  <from>
                    <xdr:col>0</xdr:col>
                    <xdr:colOff>247650</xdr:colOff>
                    <xdr:row>1416</xdr:row>
                    <xdr:rowOff>19050</xdr:rowOff>
                  </from>
                  <to>
                    <xdr:col>4</xdr:col>
                    <xdr:colOff>266700</xdr:colOff>
                    <xdr:row>1418</xdr:row>
                    <xdr:rowOff>50800</xdr:rowOff>
                  </to>
                </anchor>
              </controlPr>
            </control>
          </mc:Choice>
        </mc:AlternateContent>
        <mc:AlternateContent xmlns:mc="http://schemas.openxmlformats.org/markup-compatibility/2006">
          <mc:Choice Requires="x14">
            <control shapeId="55008" r:id="rId701" name="Check Box 736">
              <controlPr defaultSize="0" autoFill="0" autoLine="0" autoPict="0">
                <anchor moveWithCells="1">
                  <from>
                    <xdr:col>0</xdr:col>
                    <xdr:colOff>247650</xdr:colOff>
                    <xdr:row>1417</xdr:row>
                    <xdr:rowOff>146050</xdr:rowOff>
                  </from>
                  <to>
                    <xdr:col>2</xdr:col>
                    <xdr:colOff>3695700</xdr:colOff>
                    <xdr:row>1419</xdr:row>
                    <xdr:rowOff>57150</xdr:rowOff>
                  </to>
                </anchor>
              </controlPr>
            </control>
          </mc:Choice>
        </mc:AlternateContent>
        <mc:AlternateContent xmlns:mc="http://schemas.openxmlformats.org/markup-compatibility/2006">
          <mc:Choice Requires="x14">
            <control shapeId="55009" r:id="rId702" name="Check Box 737">
              <controlPr defaultSize="0" autoFill="0" autoLine="0" autoPict="0">
                <anchor moveWithCells="1">
                  <from>
                    <xdr:col>0</xdr:col>
                    <xdr:colOff>247650</xdr:colOff>
                    <xdr:row>1416</xdr:row>
                    <xdr:rowOff>19050</xdr:rowOff>
                  </from>
                  <to>
                    <xdr:col>4</xdr:col>
                    <xdr:colOff>266700</xdr:colOff>
                    <xdr:row>1418</xdr:row>
                    <xdr:rowOff>50800</xdr:rowOff>
                  </to>
                </anchor>
              </controlPr>
            </control>
          </mc:Choice>
        </mc:AlternateContent>
        <mc:AlternateContent xmlns:mc="http://schemas.openxmlformats.org/markup-compatibility/2006">
          <mc:Choice Requires="x14">
            <control shapeId="55010" r:id="rId703" name="Check Box 738">
              <controlPr defaultSize="0" autoFill="0" autoLine="0" autoPict="0">
                <anchor moveWithCells="1">
                  <from>
                    <xdr:col>0</xdr:col>
                    <xdr:colOff>247650</xdr:colOff>
                    <xdr:row>1417</xdr:row>
                    <xdr:rowOff>146050</xdr:rowOff>
                  </from>
                  <to>
                    <xdr:col>2</xdr:col>
                    <xdr:colOff>3695700</xdr:colOff>
                    <xdr:row>1419</xdr:row>
                    <xdr:rowOff>57150</xdr:rowOff>
                  </to>
                </anchor>
              </controlPr>
            </control>
          </mc:Choice>
        </mc:AlternateContent>
        <mc:AlternateContent xmlns:mc="http://schemas.openxmlformats.org/markup-compatibility/2006">
          <mc:Choice Requires="x14">
            <control shapeId="55011" r:id="rId704" name="Check Box 739">
              <controlPr defaultSize="0" autoFill="0" autoLine="0" autoPict="0">
                <anchor moveWithCells="1">
                  <from>
                    <xdr:col>0</xdr:col>
                    <xdr:colOff>247650</xdr:colOff>
                    <xdr:row>1416</xdr:row>
                    <xdr:rowOff>19050</xdr:rowOff>
                  </from>
                  <to>
                    <xdr:col>4</xdr:col>
                    <xdr:colOff>266700</xdr:colOff>
                    <xdr:row>1418</xdr:row>
                    <xdr:rowOff>50800</xdr:rowOff>
                  </to>
                </anchor>
              </controlPr>
            </control>
          </mc:Choice>
        </mc:AlternateContent>
        <mc:AlternateContent xmlns:mc="http://schemas.openxmlformats.org/markup-compatibility/2006">
          <mc:Choice Requires="x14">
            <control shapeId="55012" r:id="rId705" name="Check Box 740">
              <controlPr defaultSize="0" autoFill="0" autoLine="0" autoPict="0">
                <anchor moveWithCells="1">
                  <from>
                    <xdr:col>0</xdr:col>
                    <xdr:colOff>247650</xdr:colOff>
                    <xdr:row>1417</xdr:row>
                    <xdr:rowOff>146050</xdr:rowOff>
                  </from>
                  <to>
                    <xdr:col>2</xdr:col>
                    <xdr:colOff>3695700</xdr:colOff>
                    <xdr:row>1419</xdr:row>
                    <xdr:rowOff>57150</xdr:rowOff>
                  </to>
                </anchor>
              </controlPr>
            </control>
          </mc:Choice>
        </mc:AlternateContent>
        <mc:AlternateContent xmlns:mc="http://schemas.openxmlformats.org/markup-compatibility/2006">
          <mc:Choice Requires="x14">
            <control shapeId="55013" r:id="rId706" name="Check Box 741">
              <controlPr defaultSize="0" autoFill="0" autoLine="0" autoPict="0">
                <anchor moveWithCells="1">
                  <from>
                    <xdr:col>0</xdr:col>
                    <xdr:colOff>247650</xdr:colOff>
                    <xdr:row>1416</xdr:row>
                    <xdr:rowOff>19050</xdr:rowOff>
                  </from>
                  <to>
                    <xdr:col>4</xdr:col>
                    <xdr:colOff>266700</xdr:colOff>
                    <xdr:row>1418</xdr:row>
                    <xdr:rowOff>50800</xdr:rowOff>
                  </to>
                </anchor>
              </controlPr>
            </control>
          </mc:Choice>
        </mc:AlternateContent>
        <mc:AlternateContent xmlns:mc="http://schemas.openxmlformats.org/markup-compatibility/2006">
          <mc:Choice Requires="x14">
            <control shapeId="55014" r:id="rId707" name="Check Box 742">
              <controlPr defaultSize="0" autoFill="0" autoLine="0" autoPict="0">
                <anchor moveWithCells="1">
                  <from>
                    <xdr:col>0</xdr:col>
                    <xdr:colOff>247650</xdr:colOff>
                    <xdr:row>1417</xdr:row>
                    <xdr:rowOff>146050</xdr:rowOff>
                  </from>
                  <to>
                    <xdr:col>2</xdr:col>
                    <xdr:colOff>3695700</xdr:colOff>
                    <xdr:row>1419</xdr:row>
                    <xdr:rowOff>57150</xdr:rowOff>
                  </to>
                </anchor>
              </controlPr>
            </control>
          </mc:Choice>
        </mc:AlternateContent>
        <mc:AlternateContent xmlns:mc="http://schemas.openxmlformats.org/markup-compatibility/2006">
          <mc:Choice Requires="x14">
            <control shapeId="55015" r:id="rId708" name="Check Box 743">
              <controlPr defaultSize="0" autoFill="0" autoLine="0" autoPict="0">
                <anchor moveWithCells="1">
                  <from>
                    <xdr:col>0</xdr:col>
                    <xdr:colOff>247650</xdr:colOff>
                    <xdr:row>1416</xdr:row>
                    <xdr:rowOff>19050</xdr:rowOff>
                  </from>
                  <to>
                    <xdr:col>4</xdr:col>
                    <xdr:colOff>266700</xdr:colOff>
                    <xdr:row>1418</xdr:row>
                    <xdr:rowOff>50800</xdr:rowOff>
                  </to>
                </anchor>
              </controlPr>
            </control>
          </mc:Choice>
        </mc:AlternateContent>
        <mc:AlternateContent xmlns:mc="http://schemas.openxmlformats.org/markup-compatibility/2006">
          <mc:Choice Requires="x14">
            <control shapeId="55016" r:id="rId709" name="Check Box 744">
              <controlPr defaultSize="0" autoFill="0" autoLine="0" autoPict="0">
                <anchor moveWithCells="1">
                  <from>
                    <xdr:col>0</xdr:col>
                    <xdr:colOff>247650</xdr:colOff>
                    <xdr:row>1417</xdr:row>
                    <xdr:rowOff>146050</xdr:rowOff>
                  </from>
                  <to>
                    <xdr:col>2</xdr:col>
                    <xdr:colOff>3695700</xdr:colOff>
                    <xdr:row>1419</xdr:row>
                    <xdr:rowOff>57150</xdr:rowOff>
                  </to>
                </anchor>
              </controlPr>
            </control>
          </mc:Choice>
        </mc:AlternateContent>
        <mc:AlternateContent xmlns:mc="http://schemas.openxmlformats.org/markup-compatibility/2006">
          <mc:Choice Requires="x14">
            <control shapeId="55017" r:id="rId710" name="Check Box 745">
              <controlPr defaultSize="0" autoFill="0" autoLine="0" autoPict="0">
                <anchor moveWithCells="1">
                  <from>
                    <xdr:col>0</xdr:col>
                    <xdr:colOff>247650</xdr:colOff>
                    <xdr:row>1416</xdr:row>
                    <xdr:rowOff>19050</xdr:rowOff>
                  </from>
                  <to>
                    <xdr:col>4</xdr:col>
                    <xdr:colOff>266700</xdr:colOff>
                    <xdr:row>1418</xdr:row>
                    <xdr:rowOff>50800</xdr:rowOff>
                  </to>
                </anchor>
              </controlPr>
            </control>
          </mc:Choice>
        </mc:AlternateContent>
        <mc:AlternateContent xmlns:mc="http://schemas.openxmlformats.org/markup-compatibility/2006">
          <mc:Choice Requires="x14">
            <control shapeId="55018" r:id="rId711" name="Check Box 746">
              <controlPr defaultSize="0" autoFill="0" autoLine="0" autoPict="0">
                <anchor moveWithCells="1">
                  <from>
                    <xdr:col>0</xdr:col>
                    <xdr:colOff>247650</xdr:colOff>
                    <xdr:row>1417</xdr:row>
                    <xdr:rowOff>146050</xdr:rowOff>
                  </from>
                  <to>
                    <xdr:col>2</xdr:col>
                    <xdr:colOff>3695700</xdr:colOff>
                    <xdr:row>1419</xdr:row>
                    <xdr:rowOff>57150</xdr:rowOff>
                  </to>
                </anchor>
              </controlPr>
            </control>
          </mc:Choice>
        </mc:AlternateContent>
        <mc:AlternateContent xmlns:mc="http://schemas.openxmlformats.org/markup-compatibility/2006">
          <mc:Choice Requires="x14">
            <control shapeId="55019" r:id="rId712" name="Check Box 747">
              <controlPr defaultSize="0" autoFill="0" autoLine="0" autoPict="0">
                <anchor moveWithCells="1">
                  <from>
                    <xdr:col>0</xdr:col>
                    <xdr:colOff>247650</xdr:colOff>
                    <xdr:row>1416</xdr:row>
                    <xdr:rowOff>19050</xdr:rowOff>
                  </from>
                  <to>
                    <xdr:col>4</xdr:col>
                    <xdr:colOff>266700</xdr:colOff>
                    <xdr:row>1418</xdr:row>
                    <xdr:rowOff>50800</xdr:rowOff>
                  </to>
                </anchor>
              </controlPr>
            </control>
          </mc:Choice>
        </mc:AlternateContent>
        <mc:AlternateContent xmlns:mc="http://schemas.openxmlformats.org/markup-compatibility/2006">
          <mc:Choice Requires="x14">
            <control shapeId="55020" r:id="rId713" name="Check Box 748">
              <controlPr defaultSize="0" autoFill="0" autoLine="0" autoPict="0">
                <anchor moveWithCells="1">
                  <from>
                    <xdr:col>0</xdr:col>
                    <xdr:colOff>247650</xdr:colOff>
                    <xdr:row>1417</xdr:row>
                    <xdr:rowOff>146050</xdr:rowOff>
                  </from>
                  <to>
                    <xdr:col>2</xdr:col>
                    <xdr:colOff>3695700</xdr:colOff>
                    <xdr:row>1419</xdr:row>
                    <xdr:rowOff>57150</xdr:rowOff>
                  </to>
                </anchor>
              </controlPr>
            </control>
          </mc:Choice>
        </mc:AlternateContent>
        <mc:AlternateContent xmlns:mc="http://schemas.openxmlformats.org/markup-compatibility/2006">
          <mc:Choice Requires="x14">
            <control shapeId="55021" r:id="rId714" name="Check Box 749">
              <controlPr defaultSize="0" autoFill="0" autoLine="0" autoPict="0">
                <anchor moveWithCells="1">
                  <from>
                    <xdr:col>0</xdr:col>
                    <xdr:colOff>247650</xdr:colOff>
                    <xdr:row>1471</xdr:row>
                    <xdr:rowOff>19050</xdr:rowOff>
                  </from>
                  <to>
                    <xdr:col>4</xdr:col>
                    <xdr:colOff>266700</xdr:colOff>
                    <xdr:row>1473</xdr:row>
                    <xdr:rowOff>50800</xdr:rowOff>
                  </to>
                </anchor>
              </controlPr>
            </control>
          </mc:Choice>
        </mc:AlternateContent>
        <mc:AlternateContent xmlns:mc="http://schemas.openxmlformats.org/markup-compatibility/2006">
          <mc:Choice Requires="x14">
            <control shapeId="55022" r:id="rId715" name="Check Box 750">
              <controlPr defaultSize="0" autoFill="0" autoLine="0" autoPict="0">
                <anchor moveWithCells="1">
                  <from>
                    <xdr:col>0</xdr:col>
                    <xdr:colOff>247650</xdr:colOff>
                    <xdr:row>1472</xdr:row>
                    <xdr:rowOff>146050</xdr:rowOff>
                  </from>
                  <to>
                    <xdr:col>2</xdr:col>
                    <xdr:colOff>3695700</xdr:colOff>
                    <xdr:row>1474</xdr:row>
                    <xdr:rowOff>57150</xdr:rowOff>
                  </to>
                </anchor>
              </controlPr>
            </control>
          </mc:Choice>
        </mc:AlternateContent>
        <mc:AlternateContent xmlns:mc="http://schemas.openxmlformats.org/markup-compatibility/2006">
          <mc:Choice Requires="x14">
            <control shapeId="55023" r:id="rId716" name="Check Box 751">
              <controlPr defaultSize="0" autoFill="0" autoLine="0" autoPict="0">
                <anchor moveWithCells="1">
                  <from>
                    <xdr:col>0</xdr:col>
                    <xdr:colOff>247650</xdr:colOff>
                    <xdr:row>1471</xdr:row>
                    <xdr:rowOff>19050</xdr:rowOff>
                  </from>
                  <to>
                    <xdr:col>4</xdr:col>
                    <xdr:colOff>266700</xdr:colOff>
                    <xdr:row>1473</xdr:row>
                    <xdr:rowOff>50800</xdr:rowOff>
                  </to>
                </anchor>
              </controlPr>
            </control>
          </mc:Choice>
        </mc:AlternateContent>
        <mc:AlternateContent xmlns:mc="http://schemas.openxmlformats.org/markup-compatibility/2006">
          <mc:Choice Requires="x14">
            <control shapeId="55024" r:id="rId717" name="Check Box 752">
              <controlPr defaultSize="0" autoFill="0" autoLine="0" autoPict="0">
                <anchor moveWithCells="1">
                  <from>
                    <xdr:col>0</xdr:col>
                    <xdr:colOff>247650</xdr:colOff>
                    <xdr:row>1472</xdr:row>
                    <xdr:rowOff>146050</xdr:rowOff>
                  </from>
                  <to>
                    <xdr:col>2</xdr:col>
                    <xdr:colOff>3695700</xdr:colOff>
                    <xdr:row>1474</xdr:row>
                    <xdr:rowOff>57150</xdr:rowOff>
                  </to>
                </anchor>
              </controlPr>
            </control>
          </mc:Choice>
        </mc:AlternateContent>
        <mc:AlternateContent xmlns:mc="http://schemas.openxmlformats.org/markup-compatibility/2006">
          <mc:Choice Requires="x14">
            <control shapeId="55025" r:id="rId718" name="Check Box 753">
              <controlPr defaultSize="0" autoFill="0" autoLine="0" autoPict="0">
                <anchor moveWithCells="1">
                  <from>
                    <xdr:col>0</xdr:col>
                    <xdr:colOff>247650</xdr:colOff>
                    <xdr:row>1471</xdr:row>
                    <xdr:rowOff>19050</xdr:rowOff>
                  </from>
                  <to>
                    <xdr:col>4</xdr:col>
                    <xdr:colOff>266700</xdr:colOff>
                    <xdr:row>1473</xdr:row>
                    <xdr:rowOff>50800</xdr:rowOff>
                  </to>
                </anchor>
              </controlPr>
            </control>
          </mc:Choice>
        </mc:AlternateContent>
        <mc:AlternateContent xmlns:mc="http://schemas.openxmlformats.org/markup-compatibility/2006">
          <mc:Choice Requires="x14">
            <control shapeId="55026" r:id="rId719" name="Check Box 754">
              <controlPr defaultSize="0" autoFill="0" autoLine="0" autoPict="0">
                <anchor moveWithCells="1">
                  <from>
                    <xdr:col>0</xdr:col>
                    <xdr:colOff>247650</xdr:colOff>
                    <xdr:row>1472</xdr:row>
                    <xdr:rowOff>146050</xdr:rowOff>
                  </from>
                  <to>
                    <xdr:col>2</xdr:col>
                    <xdr:colOff>3695700</xdr:colOff>
                    <xdr:row>1474</xdr:row>
                    <xdr:rowOff>57150</xdr:rowOff>
                  </to>
                </anchor>
              </controlPr>
            </control>
          </mc:Choice>
        </mc:AlternateContent>
        <mc:AlternateContent xmlns:mc="http://schemas.openxmlformats.org/markup-compatibility/2006">
          <mc:Choice Requires="x14">
            <control shapeId="55027" r:id="rId720" name="Check Box 755">
              <controlPr defaultSize="0" autoFill="0" autoLine="0" autoPict="0">
                <anchor moveWithCells="1">
                  <from>
                    <xdr:col>0</xdr:col>
                    <xdr:colOff>247650</xdr:colOff>
                    <xdr:row>1471</xdr:row>
                    <xdr:rowOff>19050</xdr:rowOff>
                  </from>
                  <to>
                    <xdr:col>4</xdr:col>
                    <xdr:colOff>266700</xdr:colOff>
                    <xdr:row>1473</xdr:row>
                    <xdr:rowOff>50800</xdr:rowOff>
                  </to>
                </anchor>
              </controlPr>
            </control>
          </mc:Choice>
        </mc:AlternateContent>
        <mc:AlternateContent xmlns:mc="http://schemas.openxmlformats.org/markup-compatibility/2006">
          <mc:Choice Requires="x14">
            <control shapeId="55028" r:id="rId721" name="Check Box 756">
              <controlPr defaultSize="0" autoFill="0" autoLine="0" autoPict="0">
                <anchor moveWithCells="1">
                  <from>
                    <xdr:col>0</xdr:col>
                    <xdr:colOff>247650</xdr:colOff>
                    <xdr:row>1472</xdr:row>
                    <xdr:rowOff>146050</xdr:rowOff>
                  </from>
                  <to>
                    <xdr:col>2</xdr:col>
                    <xdr:colOff>3695700</xdr:colOff>
                    <xdr:row>1474</xdr:row>
                    <xdr:rowOff>57150</xdr:rowOff>
                  </to>
                </anchor>
              </controlPr>
            </control>
          </mc:Choice>
        </mc:AlternateContent>
        <mc:AlternateContent xmlns:mc="http://schemas.openxmlformats.org/markup-compatibility/2006">
          <mc:Choice Requires="x14">
            <control shapeId="55029" r:id="rId722" name="Check Box 757">
              <controlPr defaultSize="0" autoFill="0" autoLine="0" autoPict="0">
                <anchor moveWithCells="1">
                  <from>
                    <xdr:col>0</xdr:col>
                    <xdr:colOff>247650</xdr:colOff>
                    <xdr:row>1471</xdr:row>
                    <xdr:rowOff>19050</xdr:rowOff>
                  </from>
                  <to>
                    <xdr:col>4</xdr:col>
                    <xdr:colOff>266700</xdr:colOff>
                    <xdr:row>1473</xdr:row>
                    <xdr:rowOff>50800</xdr:rowOff>
                  </to>
                </anchor>
              </controlPr>
            </control>
          </mc:Choice>
        </mc:AlternateContent>
        <mc:AlternateContent xmlns:mc="http://schemas.openxmlformats.org/markup-compatibility/2006">
          <mc:Choice Requires="x14">
            <control shapeId="55030" r:id="rId723" name="Check Box 758">
              <controlPr defaultSize="0" autoFill="0" autoLine="0" autoPict="0">
                <anchor moveWithCells="1">
                  <from>
                    <xdr:col>0</xdr:col>
                    <xdr:colOff>247650</xdr:colOff>
                    <xdr:row>1472</xdr:row>
                    <xdr:rowOff>146050</xdr:rowOff>
                  </from>
                  <to>
                    <xdr:col>2</xdr:col>
                    <xdr:colOff>3695700</xdr:colOff>
                    <xdr:row>1474</xdr:row>
                    <xdr:rowOff>57150</xdr:rowOff>
                  </to>
                </anchor>
              </controlPr>
            </control>
          </mc:Choice>
        </mc:AlternateContent>
        <mc:AlternateContent xmlns:mc="http://schemas.openxmlformats.org/markup-compatibility/2006">
          <mc:Choice Requires="x14">
            <control shapeId="55031" r:id="rId724" name="Check Box 759">
              <controlPr defaultSize="0" autoFill="0" autoLine="0" autoPict="0">
                <anchor moveWithCells="1">
                  <from>
                    <xdr:col>0</xdr:col>
                    <xdr:colOff>247650</xdr:colOff>
                    <xdr:row>1471</xdr:row>
                    <xdr:rowOff>19050</xdr:rowOff>
                  </from>
                  <to>
                    <xdr:col>4</xdr:col>
                    <xdr:colOff>266700</xdr:colOff>
                    <xdr:row>1473</xdr:row>
                    <xdr:rowOff>50800</xdr:rowOff>
                  </to>
                </anchor>
              </controlPr>
            </control>
          </mc:Choice>
        </mc:AlternateContent>
        <mc:AlternateContent xmlns:mc="http://schemas.openxmlformats.org/markup-compatibility/2006">
          <mc:Choice Requires="x14">
            <control shapeId="55032" r:id="rId725" name="Check Box 760">
              <controlPr defaultSize="0" autoFill="0" autoLine="0" autoPict="0">
                <anchor moveWithCells="1">
                  <from>
                    <xdr:col>0</xdr:col>
                    <xdr:colOff>247650</xdr:colOff>
                    <xdr:row>1472</xdr:row>
                    <xdr:rowOff>146050</xdr:rowOff>
                  </from>
                  <to>
                    <xdr:col>2</xdr:col>
                    <xdr:colOff>3695700</xdr:colOff>
                    <xdr:row>1474</xdr:row>
                    <xdr:rowOff>57150</xdr:rowOff>
                  </to>
                </anchor>
              </controlPr>
            </control>
          </mc:Choice>
        </mc:AlternateContent>
        <mc:AlternateContent xmlns:mc="http://schemas.openxmlformats.org/markup-compatibility/2006">
          <mc:Choice Requires="x14">
            <control shapeId="55033" r:id="rId726" name="Check Box 761">
              <controlPr defaultSize="0" autoFill="0" autoLine="0" autoPict="0">
                <anchor moveWithCells="1">
                  <from>
                    <xdr:col>0</xdr:col>
                    <xdr:colOff>247650</xdr:colOff>
                    <xdr:row>1471</xdr:row>
                    <xdr:rowOff>19050</xdr:rowOff>
                  </from>
                  <to>
                    <xdr:col>4</xdr:col>
                    <xdr:colOff>266700</xdr:colOff>
                    <xdr:row>1473</xdr:row>
                    <xdr:rowOff>50800</xdr:rowOff>
                  </to>
                </anchor>
              </controlPr>
            </control>
          </mc:Choice>
        </mc:AlternateContent>
        <mc:AlternateContent xmlns:mc="http://schemas.openxmlformats.org/markup-compatibility/2006">
          <mc:Choice Requires="x14">
            <control shapeId="55034" r:id="rId727" name="Check Box 762">
              <controlPr defaultSize="0" autoFill="0" autoLine="0" autoPict="0">
                <anchor moveWithCells="1">
                  <from>
                    <xdr:col>0</xdr:col>
                    <xdr:colOff>247650</xdr:colOff>
                    <xdr:row>1472</xdr:row>
                    <xdr:rowOff>146050</xdr:rowOff>
                  </from>
                  <to>
                    <xdr:col>2</xdr:col>
                    <xdr:colOff>3695700</xdr:colOff>
                    <xdr:row>1474</xdr:row>
                    <xdr:rowOff>57150</xdr:rowOff>
                  </to>
                </anchor>
              </controlPr>
            </control>
          </mc:Choice>
        </mc:AlternateContent>
        <mc:AlternateContent xmlns:mc="http://schemas.openxmlformats.org/markup-compatibility/2006">
          <mc:Choice Requires="x14">
            <control shapeId="55035" r:id="rId728" name="Check Box 763">
              <controlPr defaultSize="0" autoFill="0" autoLine="0" autoPict="0">
                <anchor moveWithCells="1">
                  <from>
                    <xdr:col>0</xdr:col>
                    <xdr:colOff>247650</xdr:colOff>
                    <xdr:row>1471</xdr:row>
                    <xdr:rowOff>19050</xdr:rowOff>
                  </from>
                  <to>
                    <xdr:col>4</xdr:col>
                    <xdr:colOff>266700</xdr:colOff>
                    <xdr:row>1473</xdr:row>
                    <xdr:rowOff>50800</xdr:rowOff>
                  </to>
                </anchor>
              </controlPr>
            </control>
          </mc:Choice>
        </mc:AlternateContent>
        <mc:AlternateContent xmlns:mc="http://schemas.openxmlformats.org/markup-compatibility/2006">
          <mc:Choice Requires="x14">
            <control shapeId="55036" r:id="rId729" name="Check Box 764">
              <controlPr defaultSize="0" autoFill="0" autoLine="0" autoPict="0">
                <anchor moveWithCells="1">
                  <from>
                    <xdr:col>0</xdr:col>
                    <xdr:colOff>247650</xdr:colOff>
                    <xdr:row>1472</xdr:row>
                    <xdr:rowOff>146050</xdr:rowOff>
                  </from>
                  <to>
                    <xdr:col>2</xdr:col>
                    <xdr:colOff>3695700</xdr:colOff>
                    <xdr:row>1474</xdr:row>
                    <xdr:rowOff>57150</xdr:rowOff>
                  </to>
                </anchor>
              </controlPr>
            </control>
          </mc:Choice>
        </mc:AlternateContent>
        <mc:AlternateContent xmlns:mc="http://schemas.openxmlformats.org/markup-compatibility/2006">
          <mc:Choice Requires="x14">
            <control shapeId="55037" r:id="rId730" name="Check Box 765">
              <controlPr defaultSize="0" autoFill="0" autoLine="0" autoPict="0">
                <anchor moveWithCells="1">
                  <from>
                    <xdr:col>0</xdr:col>
                    <xdr:colOff>247650</xdr:colOff>
                    <xdr:row>1471</xdr:row>
                    <xdr:rowOff>19050</xdr:rowOff>
                  </from>
                  <to>
                    <xdr:col>4</xdr:col>
                    <xdr:colOff>266700</xdr:colOff>
                    <xdr:row>1473</xdr:row>
                    <xdr:rowOff>50800</xdr:rowOff>
                  </to>
                </anchor>
              </controlPr>
            </control>
          </mc:Choice>
        </mc:AlternateContent>
        <mc:AlternateContent xmlns:mc="http://schemas.openxmlformats.org/markup-compatibility/2006">
          <mc:Choice Requires="x14">
            <control shapeId="55038" r:id="rId731" name="Check Box 766">
              <controlPr defaultSize="0" autoFill="0" autoLine="0" autoPict="0">
                <anchor moveWithCells="1">
                  <from>
                    <xdr:col>0</xdr:col>
                    <xdr:colOff>247650</xdr:colOff>
                    <xdr:row>1472</xdr:row>
                    <xdr:rowOff>146050</xdr:rowOff>
                  </from>
                  <to>
                    <xdr:col>2</xdr:col>
                    <xdr:colOff>3695700</xdr:colOff>
                    <xdr:row>1474</xdr:row>
                    <xdr:rowOff>57150</xdr:rowOff>
                  </to>
                </anchor>
              </controlPr>
            </control>
          </mc:Choice>
        </mc:AlternateContent>
        <mc:AlternateContent xmlns:mc="http://schemas.openxmlformats.org/markup-compatibility/2006">
          <mc:Choice Requires="x14">
            <control shapeId="55039" r:id="rId732" name="Check Box 767">
              <controlPr defaultSize="0" autoFill="0" autoLine="0" autoPict="0">
                <anchor moveWithCells="1">
                  <from>
                    <xdr:col>0</xdr:col>
                    <xdr:colOff>247650</xdr:colOff>
                    <xdr:row>1471</xdr:row>
                    <xdr:rowOff>19050</xdr:rowOff>
                  </from>
                  <to>
                    <xdr:col>4</xdr:col>
                    <xdr:colOff>266700</xdr:colOff>
                    <xdr:row>1473</xdr:row>
                    <xdr:rowOff>50800</xdr:rowOff>
                  </to>
                </anchor>
              </controlPr>
            </control>
          </mc:Choice>
        </mc:AlternateContent>
        <mc:AlternateContent xmlns:mc="http://schemas.openxmlformats.org/markup-compatibility/2006">
          <mc:Choice Requires="x14">
            <control shapeId="55040" r:id="rId733" name="Check Box 768">
              <controlPr defaultSize="0" autoFill="0" autoLine="0" autoPict="0">
                <anchor moveWithCells="1">
                  <from>
                    <xdr:col>0</xdr:col>
                    <xdr:colOff>247650</xdr:colOff>
                    <xdr:row>1472</xdr:row>
                    <xdr:rowOff>146050</xdr:rowOff>
                  </from>
                  <to>
                    <xdr:col>2</xdr:col>
                    <xdr:colOff>3695700</xdr:colOff>
                    <xdr:row>1474</xdr:row>
                    <xdr:rowOff>57150</xdr:rowOff>
                  </to>
                </anchor>
              </controlPr>
            </control>
          </mc:Choice>
        </mc:AlternateContent>
        <mc:AlternateContent xmlns:mc="http://schemas.openxmlformats.org/markup-compatibility/2006">
          <mc:Choice Requires="x14">
            <control shapeId="55041" r:id="rId734" name="Check Box 769">
              <controlPr defaultSize="0" autoFill="0" autoLine="0" autoPict="0">
                <anchor moveWithCells="1">
                  <from>
                    <xdr:col>0</xdr:col>
                    <xdr:colOff>247650</xdr:colOff>
                    <xdr:row>1471</xdr:row>
                    <xdr:rowOff>19050</xdr:rowOff>
                  </from>
                  <to>
                    <xdr:col>4</xdr:col>
                    <xdr:colOff>266700</xdr:colOff>
                    <xdr:row>1473</xdr:row>
                    <xdr:rowOff>50800</xdr:rowOff>
                  </to>
                </anchor>
              </controlPr>
            </control>
          </mc:Choice>
        </mc:AlternateContent>
        <mc:AlternateContent xmlns:mc="http://schemas.openxmlformats.org/markup-compatibility/2006">
          <mc:Choice Requires="x14">
            <control shapeId="55042" r:id="rId735" name="Check Box 770">
              <controlPr defaultSize="0" autoFill="0" autoLine="0" autoPict="0">
                <anchor moveWithCells="1">
                  <from>
                    <xdr:col>0</xdr:col>
                    <xdr:colOff>247650</xdr:colOff>
                    <xdr:row>1472</xdr:row>
                    <xdr:rowOff>146050</xdr:rowOff>
                  </from>
                  <to>
                    <xdr:col>2</xdr:col>
                    <xdr:colOff>3695700</xdr:colOff>
                    <xdr:row>1474</xdr:row>
                    <xdr:rowOff>57150</xdr:rowOff>
                  </to>
                </anchor>
              </controlPr>
            </control>
          </mc:Choice>
        </mc:AlternateContent>
        <mc:AlternateContent xmlns:mc="http://schemas.openxmlformats.org/markup-compatibility/2006">
          <mc:Choice Requires="x14">
            <control shapeId="55043" r:id="rId736" name="Check Box 771">
              <controlPr defaultSize="0" autoFill="0" autoLine="0" autoPict="0">
                <anchor moveWithCells="1">
                  <from>
                    <xdr:col>0</xdr:col>
                    <xdr:colOff>247650</xdr:colOff>
                    <xdr:row>1471</xdr:row>
                    <xdr:rowOff>19050</xdr:rowOff>
                  </from>
                  <to>
                    <xdr:col>4</xdr:col>
                    <xdr:colOff>266700</xdr:colOff>
                    <xdr:row>1473</xdr:row>
                    <xdr:rowOff>50800</xdr:rowOff>
                  </to>
                </anchor>
              </controlPr>
            </control>
          </mc:Choice>
        </mc:AlternateContent>
        <mc:AlternateContent xmlns:mc="http://schemas.openxmlformats.org/markup-compatibility/2006">
          <mc:Choice Requires="x14">
            <control shapeId="55044" r:id="rId737" name="Check Box 772">
              <controlPr defaultSize="0" autoFill="0" autoLine="0" autoPict="0">
                <anchor moveWithCells="1">
                  <from>
                    <xdr:col>0</xdr:col>
                    <xdr:colOff>247650</xdr:colOff>
                    <xdr:row>1472</xdr:row>
                    <xdr:rowOff>146050</xdr:rowOff>
                  </from>
                  <to>
                    <xdr:col>2</xdr:col>
                    <xdr:colOff>3695700</xdr:colOff>
                    <xdr:row>1474</xdr:row>
                    <xdr:rowOff>57150</xdr:rowOff>
                  </to>
                </anchor>
              </controlPr>
            </control>
          </mc:Choice>
        </mc:AlternateContent>
        <mc:AlternateContent xmlns:mc="http://schemas.openxmlformats.org/markup-compatibility/2006">
          <mc:Choice Requires="x14">
            <control shapeId="55045" r:id="rId738" name="Check Box 773">
              <controlPr defaultSize="0" autoFill="0" autoLine="0" autoPict="0">
                <anchor moveWithCells="1">
                  <from>
                    <xdr:col>0</xdr:col>
                    <xdr:colOff>247650</xdr:colOff>
                    <xdr:row>1471</xdr:row>
                    <xdr:rowOff>19050</xdr:rowOff>
                  </from>
                  <to>
                    <xdr:col>4</xdr:col>
                    <xdr:colOff>266700</xdr:colOff>
                    <xdr:row>1473</xdr:row>
                    <xdr:rowOff>50800</xdr:rowOff>
                  </to>
                </anchor>
              </controlPr>
            </control>
          </mc:Choice>
        </mc:AlternateContent>
        <mc:AlternateContent xmlns:mc="http://schemas.openxmlformats.org/markup-compatibility/2006">
          <mc:Choice Requires="x14">
            <control shapeId="55046" r:id="rId739" name="Check Box 774">
              <controlPr defaultSize="0" autoFill="0" autoLine="0" autoPict="0">
                <anchor moveWithCells="1">
                  <from>
                    <xdr:col>0</xdr:col>
                    <xdr:colOff>247650</xdr:colOff>
                    <xdr:row>1472</xdr:row>
                    <xdr:rowOff>146050</xdr:rowOff>
                  </from>
                  <to>
                    <xdr:col>2</xdr:col>
                    <xdr:colOff>3695700</xdr:colOff>
                    <xdr:row>1474</xdr:row>
                    <xdr:rowOff>57150</xdr:rowOff>
                  </to>
                </anchor>
              </controlPr>
            </control>
          </mc:Choice>
        </mc:AlternateContent>
        <mc:AlternateContent xmlns:mc="http://schemas.openxmlformats.org/markup-compatibility/2006">
          <mc:Choice Requires="x14">
            <control shapeId="55047" r:id="rId740" name="Check Box 775">
              <controlPr defaultSize="0" autoFill="0" autoLine="0" autoPict="0">
                <anchor moveWithCells="1">
                  <from>
                    <xdr:col>0</xdr:col>
                    <xdr:colOff>247650</xdr:colOff>
                    <xdr:row>1471</xdr:row>
                    <xdr:rowOff>19050</xdr:rowOff>
                  </from>
                  <to>
                    <xdr:col>4</xdr:col>
                    <xdr:colOff>266700</xdr:colOff>
                    <xdr:row>1473</xdr:row>
                    <xdr:rowOff>50800</xdr:rowOff>
                  </to>
                </anchor>
              </controlPr>
            </control>
          </mc:Choice>
        </mc:AlternateContent>
        <mc:AlternateContent xmlns:mc="http://schemas.openxmlformats.org/markup-compatibility/2006">
          <mc:Choice Requires="x14">
            <control shapeId="55048" r:id="rId741" name="Check Box 776">
              <controlPr defaultSize="0" autoFill="0" autoLine="0" autoPict="0">
                <anchor moveWithCells="1">
                  <from>
                    <xdr:col>0</xdr:col>
                    <xdr:colOff>247650</xdr:colOff>
                    <xdr:row>1472</xdr:row>
                    <xdr:rowOff>146050</xdr:rowOff>
                  </from>
                  <to>
                    <xdr:col>2</xdr:col>
                    <xdr:colOff>3695700</xdr:colOff>
                    <xdr:row>1474</xdr:row>
                    <xdr:rowOff>57150</xdr:rowOff>
                  </to>
                </anchor>
              </controlPr>
            </control>
          </mc:Choice>
        </mc:AlternateContent>
        <mc:AlternateContent xmlns:mc="http://schemas.openxmlformats.org/markup-compatibility/2006">
          <mc:Choice Requires="x14">
            <control shapeId="55049" r:id="rId742" name="Check Box 777">
              <controlPr defaultSize="0" autoFill="0" autoLine="0" autoPict="0">
                <anchor moveWithCells="1">
                  <from>
                    <xdr:col>0</xdr:col>
                    <xdr:colOff>247650</xdr:colOff>
                    <xdr:row>1471</xdr:row>
                    <xdr:rowOff>19050</xdr:rowOff>
                  </from>
                  <to>
                    <xdr:col>4</xdr:col>
                    <xdr:colOff>266700</xdr:colOff>
                    <xdr:row>1473</xdr:row>
                    <xdr:rowOff>50800</xdr:rowOff>
                  </to>
                </anchor>
              </controlPr>
            </control>
          </mc:Choice>
        </mc:AlternateContent>
        <mc:AlternateContent xmlns:mc="http://schemas.openxmlformats.org/markup-compatibility/2006">
          <mc:Choice Requires="x14">
            <control shapeId="55050" r:id="rId743" name="Check Box 778">
              <controlPr defaultSize="0" autoFill="0" autoLine="0" autoPict="0">
                <anchor moveWithCells="1">
                  <from>
                    <xdr:col>0</xdr:col>
                    <xdr:colOff>247650</xdr:colOff>
                    <xdr:row>1472</xdr:row>
                    <xdr:rowOff>146050</xdr:rowOff>
                  </from>
                  <to>
                    <xdr:col>2</xdr:col>
                    <xdr:colOff>3695700</xdr:colOff>
                    <xdr:row>1474</xdr:row>
                    <xdr:rowOff>57150</xdr:rowOff>
                  </to>
                </anchor>
              </controlPr>
            </control>
          </mc:Choice>
        </mc:AlternateContent>
        <mc:AlternateContent xmlns:mc="http://schemas.openxmlformats.org/markup-compatibility/2006">
          <mc:Choice Requires="x14">
            <control shapeId="55051" r:id="rId744" name="Check Box 779">
              <controlPr defaultSize="0" autoFill="0" autoLine="0" autoPict="0">
                <anchor moveWithCells="1">
                  <from>
                    <xdr:col>0</xdr:col>
                    <xdr:colOff>247650</xdr:colOff>
                    <xdr:row>1471</xdr:row>
                    <xdr:rowOff>19050</xdr:rowOff>
                  </from>
                  <to>
                    <xdr:col>4</xdr:col>
                    <xdr:colOff>266700</xdr:colOff>
                    <xdr:row>1473</xdr:row>
                    <xdr:rowOff>50800</xdr:rowOff>
                  </to>
                </anchor>
              </controlPr>
            </control>
          </mc:Choice>
        </mc:AlternateContent>
        <mc:AlternateContent xmlns:mc="http://schemas.openxmlformats.org/markup-compatibility/2006">
          <mc:Choice Requires="x14">
            <control shapeId="55052" r:id="rId745" name="Check Box 780">
              <controlPr defaultSize="0" autoFill="0" autoLine="0" autoPict="0">
                <anchor moveWithCells="1">
                  <from>
                    <xdr:col>0</xdr:col>
                    <xdr:colOff>247650</xdr:colOff>
                    <xdr:row>1472</xdr:row>
                    <xdr:rowOff>146050</xdr:rowOff>
                  </from>
                  <to>
                    <xdr:col>2</xdr:col>
                    <xdr:colOff>3695700</xdr:colOff>
                    <xdr:row>1474</xdr:row>
                    <xdr:rowOff>57150</xdr:rowOff>
                  </to>
                </anchor>
              </controlPr>
            </control>
          </mc:Choice>
        </mc:AlternateContent>
        <mc:AlternateContent xmlns:mc="http://schemas.openxmlformats.org/markup-compatibility/2006">
          <mc:Choice Requires="x14">
            <control shapeId="55053" r:id="rId746" name="Check Box 781">
              <controlPr defaultSize="0" autoFill="0" autoLine="0" autoPict="0">
                <anchor moveWithCells="1">
                  <from>
                    <xdr:col>0</xdr:col>
                    <xdr:colOff>247650</xdr:colOff>
                    <xdr:row>1471</xdr:row>
                    <xdr:rowOff>19050</xdr:rowOff>
                  </from>
                  <to>
                    <xdr:col>4</xdr:col>
                    <xdr:colOff>266700</xdr:colOff>
                    <xdr:row>1473</xdr:row>
                    <xdr:rowOff>50800</xdr:rowOff>
                  </to>
                </anchor>
              </controlPr>
            </control>
          </mc:Choice>
        </mc:AlternateContent>
        <mc:AlternateContent xmlns:mc="http://schemas.openxmlformats.org/markup-compatibility/2006">
          <mc:Choice Requires="x14">
            <control shapeId="55054" r:id="rId747" name="Check Box 782">
              <controlPr defaultSize="0" autoFill="0" autoLine="0" autoPict="0">
                <anchor moveWithCells="1">
                  <from>
                    <xdr:col>0</xdr:col>
                    <xdr:colOff>247650</xdr:colOff>
                    <xdr:row>1472</xdr:row>
                    <xdr:rowOff>146050</xdr:rowOff>
                  </from>
                  <to>
                    <xdr:col>2</xdr:col>
                    <xdr:colOff>3695700</xdr:colOff>
                    <xdr:row>1474</xdr:row>
                    <xdr:rowOff>57150</xdr:rowOff>
                  </to>
                </anchor>
              </controlPr>
            </control>
          </mc:Choice>
        </mc:AlternateContent>
        <mc:AlternateContent xmlns:mc="http://schemas.openxmlformats.org/markup-compatibility/2006">
          <mc:Choice Requires="x14">
            <control shapeId="55055" r:id="rId748" name="Check Box 783">
              <controlPr defaultSize="0" autoFill="0" autoLine="0" autoPict="0">
                <anchor moveWithCells="1">
                  <from>
                    <xdr:col>0</xdr:col>
                    <xdr:colOff>247650</xdr:colOff>
                    <xdr:row>1471</xdr:row>
                    <xdr:rowOff>19050</xdr:rowOff>
                  </from>
                  <to>
                    <xdr:col>4</xdr:col>
                    <xdr:colOff>266700</xdr:colOff>
                    <xdr:row>1473</xdr:row>
                    <xdr:rowOff>50800</xdr:rowOff>
                  </to>
                </anchor>
              </controlPr>
            </control>
          </mc:Choice>
        </mc:AlternateContent>
        <mc:AlternateContent xmlns:mc="http://schemas.openxmlformats.org/markup-compatibility/2006">
          <mc:Choice Requires="x14">
            <control shapeId="55056" r:id="rId749" name="Check Box 784">
              <controlPr defaultSize="0" autoFill="0" autoLine="0" autoPict="0">
                <anchor moveWithCells="1">
                  <from>
                    <xdr:col>0</xdr:col>
                    <xdr:colOff>247650</xdr:colOff>
                    <xdr:row>1472</xdr:row>
                    <xdr:rowOff>146050</xdr:rowOff>
                  </from>
                  <to>
                    <xdr:col>2</xdr:col>
                    <xdr:colOff>3695700</xdr:colOff>
                    <xdr:row>1474</xdr:row>
                    <xdr:rowOff>57150</xdr:rowOff>
                  </to>
                </anchor>
              </controlPr>
            </control>
          </mc:Choice>
        </mc:AlternateContent>
        <mc:AlternateContent xmlns:mc="http://schemas.openxmlformats.org/markup-compatibility/2006">
          <mc:Choice Requires="x14">
            <control shapeId="55057" r:id="rId750" name="Check Box 785">
              <controlPr defaultSize="0" autoFill="0" autoLine="0" autoPict="0">
                <anchor moveWithCells="1">
                  <from>
                    <xdr:col>0</xdr:col>
                    <xdr:colOff>247650</xdr:colOff>
                    <xdr:row>1471</xdr:row>
                    <xdr:rowOff>19050</xdr:rowOff>
                  </from>
                  <to>
                    <xdr:col>4</xdr:col>
                    <xdr:colOff>266700</xdr:colOff>
                    <xdr:row>1473</xdr:row>
                    <xdr:rowOff>50800</xdr:rowOff>
                  </to>
                </anchor>
              </controlPr>
            </control>
          </mc:Choice>
        </mc:AlternateContent>
        <mc:AlternateContent xmlns:mc="http://schemas.openxmlformats.org/markup-compatibility/2006">
          <mc:Choice Requires="x14">
            <control shapeId="55058" r:id="rId751" name="Check Box 786">
              <controlPr defaultSize="0" autoFill="0" autoLine="0" autoPict="0">
                <anchor moveWithCells="1">
                  <from>
                    <xdr:col>0</xdr:col>
                    <xdr:colOff>247650</xdr:colOff>
                    <xdr:row>1472</xdr:row>
                    <xdr:rowOff>146050</xdr:rowOff>
                  </from>
                  <to>
                    <xdr:col>2</xdr:col>
                    <xdr:colOff>3695700</xdr:colOff>
                    <xdr:row>1474</xdr:row>
                    <xdr:rowOff>57150</xdr:rowOff>
                  </to>
                </anchor>
              </controlPr>
            </control>
          </mc:Choice>
        </mc:AlternateContent>
        <mc:AlternateContent xmlns:mc="http://schemas.openxmlformats.org/markup-compatibility/2006">
          <mc:Choice Requires="x14">
            <control shapeId="55059" r:id="rId752" name="Check Box 787">
              <controlPr defaultSize="0" autoFill="0" autoLine="0" autoPict="0">
                <anchor moveWithCells="1">
                  <from>
                    <xdr:col>0</xdr:col>
                    <xdr:colOff>247650</xdr:colOff>
                    <xdr:row>1471</xdr:row>
                    <xdr:rowOff>19050</xdr:rowOff>
                  </from>
                  <to>
                    <xdr:col>4</xdr:col>
                    <xdr:colOff>266700</xdr:colOff>
                    <xdr:row>1473</xdr:row>
                    <xdr:rowOff>50800</xdr:rowOff>
                  </to>
                </anchor>
              </controlPr>
            </control>
          </mc:Choice>
        </mc:AlternateContent>
        <mc:AlternateContent xmlns:mc="http://schemas.openxmlformats.org/markup-compatibility/2006">
          <mc:Choice Requires="x14">
            <control shapeId="55060" r:id="rId753" name="Check Box 788">
              <controlPr defaultSize="0" autoFill="0" autoLine="0" autoPict="0">
                <anchor moveWithCells="1">
                  <from>
                    <xdr:col>0</xdr:col>
                    <xdr:colOff>247650</xdr:colOff>
                    <xdr:row>1472</xdr:row>
                    <xdr:rowOff>146050</xdr:rowOff>
                  </from>
                  <to>
                    <xdr:col>2</xdr:col>
                    <xdr:colOff>3695700</xdr:colOff>
                    <xdr:row>1474</xdr:row>
                    <xdr:rowOff>57150</xdr:rowOff>
                  </to>
                </anchor>
              </controlPr>
            </control>
          </mc:Choice>
        </mc:AlternateContent>
        <mc:AlternateContent xmlns:mc="http://schemas.openxmlformats.org/markup-compatibility/2006">
          <mc:Choice Requires="x14">
            <control shapeId="55061" r:id="rId754" name="Check Box 789">
              <controlPr defaultSize="0" autoFill="0" autoLine="0" autoPict="0">
                <anchor moveWithCells="1">
                  <from>
                    <xdr:col>0</xdr:col>
                    <xdr:colOff>247650</xdr:colOff>
                    <xdr:row>1471</xdr:row>
                    <xdr:rowOff>19050</xdr:rowOff>
                  </from>
                  <to>
                    <xdr:col>4</xdr:col>
                    <xdr:colOff>266700</xdr:colOff>
                    <xdr:row>1473</xdr:row>
                    <xdr:rowOff>50800</xdr:rowOff>
                  </to>
                </anchor>
              </controlPr>
            </control>
          </mc:Choice>
        </mc:AlternateContent>
        <mc:AlternateContent xmlns:mc="http://schemas.openxmlformats.org/markup-compatibility/2006">
          <mc:Choice Requires="x14">
            <control shapeId="55062" r:id="rId755" name="Check Box 790">
              <controlPr defaultSize="0" autoFill="0" autoLine="0" autoPict="0">
                <anchor moveWithCells="1">
                  <from>
                    <xdr:col>0</xdr:col>
                    <xdr:colOff>247650</xdr:colOff>
                    <xdr:row>1472</xdr:row>
                    <xdr:rowOff>146050</xdr:rowOff>
                  </from>
                  <to>
                    <xdr:col>2</xdr:col>
                    <xdr:colOff>3695700</xdr:colOff>
                    <xdr:row>1474</xdr:row>
                    <xdr:rowOff>57150</xdr:rowOff>
                  </to>
                </anchor>
              </controlPr>
            </control>
          </mc:Choice>
        </mc:AlternateContent>
        <mc:AlternateContent xmlns:mc="http://schemas.openxmlformats.org/markup-compatibility/2006">
          <mc:Choice Requires="x14">
            <control shapeId="55063" r:id="rId756" name="Check Box 791">
              <controlPr defaultSize="0" autoFill="0" autoLine="0" autoPict="0">
                <anchor moveWithCells="1">
                  <from>
                    <xdr:col>0</xdr:col>
                    <xdr:colOff>247650</xdr:colOff>
                    <xdr:row>1471</xdr:row>
                    <xdr:rowOff>19050</xdr:rowOff>
                  </from>
                  <to>
                    <xdr:col>4</xdr:col>
                    <xdr:colOff>266700</xdr:colOff>
                    <xdr:row>1473</xdr:row>
                    <xdr:rowOff>50800</xdr:rowOff>
                  </to>
                </anchor>
              </controlPr>
            </control>
          </mc:Choice>
        </mc:AlternateContent>
        <mc:AlternateContent xmlns:mc="http://schemas.openxmlformats.org/markup-compatibility/2006">
          <mc:Choice Requires="x14">
            <control shapeId="55064" r:id="rId757" name="Check Box 792">
              <controlPr defaultSize="0" autoFill="0" autoLine="0" autoPict="0">
                <anchor moveWithCells="1">
                  <from>
                    <xdr:col>0</xdr:col>
                    <xdr:colOff>247650</xdr:colOff>
                    <xdr:row>1472</xdr:row>
                    <xdr:rowOff>146050</xdr:rowOff>
                  </from>
                  <to>
                    <xdr:col>2</xdr:col>
                    <xdr:colOff>3695700</xdr:colOff>
                    <xdr:row>1474</xdr:row>
                    <xdr:rowOff>57150</xdr:rowOff>
                  </to>
                </anchor>
              </controlPr>
            </control>
          </mc:Choice>
        </mc:AlternateContent>
        <mc:AlternateContent xmlns:mc="http://schemas.openxmlformats.org/markup-compatibility/2006">
          <mc:Choice Requires="x14">
            <control shapeId="55065" r:id="rId758" name="Check Box 793">
              <controlPr defaultSize="0" autoFill="0" autoLine="0" autoPict="0">
                <anchor moveWithCells="1">
                  <from>
                    <xdr:col>0</xdr:col>
                    <xdr:colOff>247650</xdr:colOff>
                    <xdr:row>1471</xdr:row>
                    <xdr:rowOff>19050</xdr:rowOff>
                  </from>
                  <to>
                    <xdr:col>4</xdr:col>
                    <xdr:colOff>266700</xdr:colOff>
                    <xdr:row>1473</xdr:row>
                    <xdr:rowOff>50800</xdr:rowOff>
                  </to>
                </anchor>
              </controlPr>
            </control>
          </mc:Choice>
        </mc:AlternateContent>
        <mc:AlternateContent xmlns:mc="http://schemas.openxmlformats.org/markup-compatibility/2006">
          <mc:Choice Requires="x14">
            <control shapeId="55066" r:id="rId759" name="Check Box 794">
              <controlPr defaultSize="0" autoFill="0" autoLine="0" autoPict="0">
                <anchor moveWithCells="1">
                  <from>
                    <xdr:col>0</xdr:col>
                    <xdr:colOff>247650</xdr:colOff>
                    <xdr:row>1472</xdr:row>
                    <xdr:rowOff>146050</xdr:rowOff>
                  </from>
                  <to>
                    <xdr:col>2</xdr:col>
                    <xdr:colOff>3695700</xdr:colOff>
                    <xdr:row>1474</xdr:row>
                    <xdr:rowOff>57150</xdr:rowOff>
                  </to>
                </anchor>
              </controlPr>
            </control>
          </mc:Choice>
        </mc:AlternateContent>
        <mc:AlternateContent xmlns:mc="http://schemas.openxmlformats.org/markup-compatibility/2006">
          <mc:Choice Requires="x14">
            <control shapeId="55067" r:id="rId760" name="Check Box 795">
              <controlPr defaultSize="0" autoFill="0" autoLine="0" autoPict="0">
                <anchor moveWithCells="1">
                  <from>
                    <xdr:col>0</xdr:col>
                    <xdr:colOff>247650</xdr:colOff>
                    <xdr:row>1471</xdr:row>
                    <xdr:rowOff>19050</xdr:rowOff>
                  </from>
                  <to>
                    <xdr:col>4</xdr:col>
                    <xdr:colOff>266700</xdr:colOff>
                    <xdr:row>1473</xdr:row>
                    <xdr:rowOff>50800</xdr:rowOff>
                  </to>
                </anchor>
              </controlPr>
            </control>
          </mc:Choice>
        </mc:AlternateContent>
        <mc:AlternateContent xmlns:mc="http://schemas.openxmlformats.org/markup-compatibility/2006">
          <mc:Choice Requires="x14">
            <control shapeId="55068" r:id="rId761" name="Check Box 796">
              <controlPr defaultSize="0" autoFill="0" autoLine="0" autoPict="0">
                <anchor moveWithCells="1">
                  <from>
                    <xdr:col>0</xdr:col>
                    <xdr:colOff>247650</xdr:colOff>
                    <xdr:row>1472</xdr:row>
                    <xdr:rowOff>146050</xdr:rowOff>
                  </from>
                  <to>
                    <xdr:col>2</xdr:col>
                    <xdr:colOff>3695700</xdr:colOff>
                    <xdr:row>1474</xdr:row>
                    <xdr:rowOff>57150</xdr:rowOff>
                  </to>
                </anchor>
              </controlPr>
            </control>
          </mc:Choice>
        </mc:AlternateContent>
        <mc:AlternateContent xmlns:mc="http://schemas.openxmlformats.org/markup-compatibility/2006">
          <mc:Choice Requires="x14">
            <control shapeId="55069" r:id="rId762" name="Check Box 797">
              <controlPr defaultSize="0" autoFill="0" autoLine="0" autoPict="0">
                <anchor moveWithCells="1">
                  <from>
                    <xdr:col>0</xdr:col>
                    <xdr:colOff>247650</xdr:colOff>
                    <xdr:row>1471</xdr:row>
                    <xdr:rowOff>19050</xdr:rowOff>
                  </from>
                  <to>
                    <xdr:col>4</xdr:col>
                    <xdr:colOff>266700</xdr:colOff>
                    <xdr:row>1473</xdr:row>
                    <xdr:rowOff>50800</xdr:rowOff>
                  </to>
                </anchor>
              </controlPr>
            </control>
          </mc:Choice>
        </mc:AlternateContent>
        <mc:AlternateContent xmlns:mc="http://schemas.openxmlformats.org/markup-compatibility/2006">
          <mc:Choice Requires="x14">
            <control shapeId="55070" r:id="rId763" name="Check Box 798">
              <controlPr defaultSize="0" autoFill="0" autoLine="0" autoPict="0">
                <anchor moveWithCells="1">
                  <from>
                    <xdr:col>0</xdr:col>
                    <xdr:colOff>247650</xdr:colOff>
                    <xdr:row>1472</xdr:row>
                    <xdr:rowOff>146050</xdr:rowOff>
                  </from>
                  <to>
                    <xdr:col>2</xdr:col>
                    <xdr:colOff>3695700</xdr:colOff>
                    <xdr:row>1474</xdr:row>
                    <xdr:rowOff>57150</xdr:rowOff>
                  </to>
                </anchor>
              </controlPr>
            </control>
          </mc:Choice>
        </mc:AlternateContent>
        <mc:AlternateContent xmlns:mc="http://schemas.openxmlformats.org/markup-compatibility/2006">
          <mc:Choice Requires="x14">
            <control shapeId="55071" r:id="rId764" name="Check Box 799">
              <controlPr defaultSize="0" autoFill="0" autoLine="0" autoPict="0">
                <anchor moveWithCells="1">
                  <from>
                    <xdr:col>0</xdr:col>
                    <xdr:colOff>247650</xdr:colOff>
                    <xdr:row>1471</xdr:row>
                    <xdr:rowOff>19050</xdr:rowOff>
                  </from>
                  <to>
                    <xdr:col>4</xdr:col>
                    <xdr:colOff>266700</xdr:colOff>
                    <xdr:row>1473</xdr:row>
                    <xdr:rowOff>50800</xdr:rowOff>
                  </to>
                </anchor>
              </controlPr>
            </control>
          </mc:Choice>
        </mc:AlternateContent>
        <mc:AlternateContent xmlns:mc="http://schemas.openxmlformats.org/markup-compatibility/2006">
          <mc:Choice Requires="x14">
            <control shapeId="55072" r:id="rId765" name="Check Box 800">
              <controlPr defaultSize="0" autoFill="0" autoLine="0" autoPict="0">
                <anchor moveWithCells="1">
                  <from>
                    <xdr:col>0</xdr:col>
                    <xdr:colOff>247650</xdr:colOff>
                    <xdr:row>1472</xdr:row>
                    <xdr:rowOff>146050</xdr:rowOff>
                  </from>
                  <to>
                    <xdr:col>2</xdr:col>
                    <xdr:colOff>3695700</xdr:colOff>
                    <xdr:row>1474</xdr:row>
                    <xdr:rowOff>57150</xdr:rowOff>
                  </to>
                </anchor>
              </controlPr>
            </control>
          </mc:Choice>
        </mc:AlternateContent>
        <mc:AlternateContent xmlns:mc="http://schemas.openxmlformats.org/markup-compatibility/2006">
          <mc:Choice Requires="x14">
            <control shapeId="55073" r:id="rId766" name="Check Box 801">
              <controlPr defaultSize="0" autoFill="0" autoLine="0" autoPict="0">
                <anchor moveWithCells="1">
                  <from>
                    <xdr:col>0</xdr:col>
                    <xdr:colOff>247650</xdr:colOff>
                    <xdr:row>1526</xdr:row>
                    <xdr:rowOff>19050</xdr:rowOff>
                  </from>
                  <to>
                    <xdr:col>4</xdr:col>
                    <xdr:colOff>266700</xdr:colOff>
                    <xdr:row>1528</xdr:row>
                    <xdr:rowOff>50800</xdr:rowOff>
                  </to>
                </anchor>
              </controlPr>
            </control>
          </mc:Choice>
        </mc:AlternateContent>
        <mc:AlternateContent xmlns:mc="http://schemas.openxmlformats.org/markup-compatibility/2006">
          <mc:Choice Requires="x14">
            <control shapeId="55074" r:id="rId767" name="Check Box 802">
              <controlPr defaultSize="0" autoFill="0" autoLine="0" autoPict="0">
                <anchor moveWithCells="1">
                  <from>
                    <xdr:col>0</xdr:col>
                    <xdr:colOff>247650</xdr:colOff>
                    <xdr:row>1527</xdr:row>
                    <xdr:rowOff>146050</xdr:rowOff>
                  </from>
                  <to>
                    <xdr:col>2</xdr:col>
                    <xdr:colOff>3695700</xdr:colOff>
                    <xdr:row>1529</xdr:row>
                    <xdr:rowOff>57150</xdr:rowOff>
                  </to>
                </anchor>
              </controlPr>
            </control>
          </mc:Choice>
        </mc:AlternateContent>
        <mc:AlternateContent xmlns:mc="http://schemas.openxmlformats.org/markup-compatibility/2006">
          <mc:Choice Requires="x14">
            <control shapeId="55075" r:id="rId768" name="Check Box 803">
              <controlPr defaultSize="0" autoFill="0" autoLine="0" autoPict="0">
                <anchor moveWithCells="1">
                  <from>
                    <xdr:col>0</xdr:col>
                    <xdr:colOff>247650</xdr:colOff>
                    <xdr:row>1526</xdr:row>
                    <xdr:rowOff>19050</xdr:rowOff>
                  </from>
                  <to>
                    <xdr:col>4</xdr:col>
                    <xdr:colOff>266700</xdr:colOff>
                    <xdr:row>1528</xdr:row>
                    <xdr:rowOff>50800</xdr:rowOff>
                  </to>
                </anchor>
              </controlPr>
            </control>
          </mc:Choice>
        </mc:AlternateContent>
        <mc:AlternateContent xmlns:mc="http://schemas.openxmlformats.org/markup-compatibility/2006">
          <mc:Choice Requires="x14">
            <control shapeId="55076" r:id="rId769" name="Check Box 804">
              <controlPr defaultSize="0" autoFill="0" autoLine="0" autoPict="0">
                <anchor moveWithCells="1">
                  <from>
                    <xdr:col>0</xdr:col>
                    <xdr:colOff>247650</xdr:colOff>
                    <xdr:row>1527</xdr:row>
                    <xdr:rowOff>146050</xdr:rowOff>
                  </from>
                  <to>
                    <xdr:col>2</xdr:col>
                    <xdr:colOff>3695700</xdr:colOff>
                    <xdr:row>1529</xdr:row>
                    <xdr:rowOff>57150</xdr:rowOff>
                  </to>
                </anchor>
              </controlPr>
            </control>
          </mc:Choice>
        </mc:AlternateContent>
        <mc:AlternateContent xmlns:mc="http://schemas.openxmlformats.org/markup-compatibility/2006">
          <mc:Choice Requires="x14">
            <control shapeId="55077" r:id="rId770" name="Check Box 805">
              <controlPr defaultSize="0" autoFill="0" autoLine="0" autoPict="0">
                <anchor moveWithCells="1">
                  <from>
                    <xdr:col>0</xdr:col>
                    <xdr:colOff>247650</xdr:colOff>
                    <xdr:row>1526</xdr:row>
                    <xdr:rowOff>19050</xdr:rowOff>
                  </from>
                  <to>
                    <xdr:col>4</xdr:col>
                    <xdr:colOff>266700</xdr:colOff>
                    <xdr:row>1528</xdr:row>
                    <xdr:rowOff>50800</xdr:rowOff>
                  </to>
                </anchor>
              </controlPr>
            </control>
          </mc:Choice>
        </mc:AlternateContent>
        <mc:AlternateContent xmlns:mc="http://schemas.openxmlformats.org/markup-compatibility/2006">
          <mc:Choice Requires="x14">
            <control shapeId="55078" r:id="rId771" name="Check Box 806">
              <controlPr defaultSize="0" autoFill="0" autoLine="0" autoPict="0">
                <anchor moveWithCells="1">
                  <from>
                    <xdr:col>0</xdr:col>
                    <xdr:colOff>247650</xdr:colOff>
                    <xdr:row>1527</xdr:row>
                    <xdr:rowOff>146050</xdr:rowOff>
                  </from>
                  <to>
                    <xdr:col>2</xdr:col>
                    <xdr:colOff>3695700</xdr:colOff>
                    <xdr:row>1529</xdr:row>
                    <xdr:rowOff>57150</xdr:rowOff>
                  </to>
                </anchor>
              </controlPr>
            </control>
          </mc:Choice>
        </mc:AlternateContent>
        <mc:AlternateContent xmlns:mc="http://schemas.openxmlformats.org/markup-compatibility/2006">
          <mc:Choice Requires="x14">
            <control shapeId="55079" r:id="rId772" name="Check Box 807">
              <controlPr defaultSize="0" autoFill="0" autoLine="0" autoPict="0">
                <anchor moveWithCells="1">
                  <from>
                    <xdr:col>0</xdr:col>
                    <xdr:colOff>247650</xdr:colOff>
                    <xdr:row>1526</xdr:row>
                    <xdr:rowOff>19050</xdr:rowOff>
                  </from>
                  <to>
                    <xdr:col>4</xdr:col>
                    <xdr:colOff>266700</xdr:colOff>
                    <xdr:row>1528</xdr:row>
                    <xdr:rowOff>50800</xdr:rowOff>
                  </to>
                </anchor>
              </controlPr>
            </control>
          </mc:Choice>
        </mc:AlternateContent>
        <mc:AlternateContent xmlns:mc="http://schemas.openxmlformats.org/markup-compatibility/2006">
          <mc:Choice Requires="x14">
            <control shapeId="55080" r:id="rId773" name="Check Box 808">
              <controlPr defaultSize="0" autoFill="0" autoLine="0" autoPict="0">
                <anchor moveWithCells="1">
                  <from>
                    <xdr:col>0</xdr:col>
                    <xdr:colOff>247650</xdr:colOff>
                    <xdr:row>1527</xdr:row>
                    <xdr:rowOff>146050</xdr:rowOff>
                  </from>
                  <to>
                    <xdr:col>2</xdr:col>
                    <xdr:colOff>3695700</xdr:colOff>
                    <xdr:row>1529</xdr:row>
                    <xdr:rowOff>57150</xdr:rowOff>
                  </to>
                </anchor>
              </controlPr>
            </control>
          </mc:Choice>
        </mc:AlternateContent>
        <mc:AlternateContent xmlns:mc="http://schemas.openxmlformats.org/markup-compatibility/2006">
          <mc:Choice Requires="x14">
            <control shapeId="55081" r:id="rId774" name="Check Box 809">
              <controlPr defaultSize="0" autoFill="0" autoLine="0" autoPict="0">
                <anchor moveWithCells="1">
                  <from>
                    <xdr:col>0</xdr:col>
                    <xdr:colOff>247650</xdr:colOff>
                    <xdr:row>1526</xdr:row>
                    <xdr:rowOff>19050</xdr:rowOff>
                  </from>
                  <to>
                    <xdr:col>4</xdr:col>
                    <xdr:colOff>266700</xdr:colOff>
                    <xdr:row>1528</xdr:row>
                    <xdr:rowOff>50800</xdr:rowOff>
                  </to>
                </anchor>
              </controlPr>
            </control>
          </mc:Choice>
        </mc:AlternateContent>
        <mc:AlternateContent xmlns:mc="http://schemas.openxmlformats.org/markup-compatibility/2006">
          <mc:Choice Requires="x14">
            <control shapeId="55082" r:id="rId775" name="Check Box 810">
              <controlPr defaultSize="0" autoFill="0" autoLine="0" autoPict="0">
                <anchor moveWithCells="1">
                  <from>
                    <xdr:col>0</xdr:col>
                    <xdr:colOff>247650</xdr:colOff>
                    <xdr:row>1527</xdr:row>
                    <xdr:rowOff>146050</xdr:rowOff>
                  </from>
                  <to>
                    <xdr:col>2</xdr:col>
                    <xdr:colOff>3695700</xdr:colOff>
                    <xdr:row>1529</xdr:row>
                    <xdr:rowOff>57150</xdr:rowOff>
                  </to>
                </anchor>
              </controlPr>
            </control>
          </mc:Choice>
        </mc:AlternateContent>
        <mc:AlternateContent xmlns:mc="http://schemas.openxmlformats.org/markup-compatibility/2006">
          <mc:Choice Requires="x14">
            <control shapeId="55083" r:id="rId776" name="Check Box 811">
              <controlPr defaultSize="0" autoFill="0" autoLine="0" autoPict="0">
                <anchor moveWithCells="1">
                  <from>
                    <xdr:col>0</xdr:col>
                    <xdr:colOff>247650</xdr:colOff>
                    <xdr:row>1526</xdr:row>
                    <xdr:rowOff>19050</xdr:rowOff>
                  </from>
                  <to>
                    <xdr:col>4</xdr:col>
                    <xdr:colOff>266700</xdr:colOff>
                    <xdr:row>1528</xdr:row>
                    <xdr:rowOff>50800</xdr:rowOff>
                  </to>
                </anchor>
              </controlPr>
            </control>
          </mc:Choice>
        </mc:AlternateContent>
        <mc:AlternateContent xmlns:mc="http://schemas.openxmlformats.org/markup-compatibility/2006">
          <mc:Choice Requires="x14">
            <control shapeId="55084" r:id="rId777" name="Check Box 812">
              <controlPr defaultSize="0" autoFill="0" autoLine="0" autoPict="0">
                <anchor moveWithCells="1">
                  <from>
                    <xdr:col>0</xdr:col>
                    <xdr:colOff>247650</xdr:colOff>
                    <xdr:row>1527</xdr:row>
                    <xdr:rowOff>146050</xdr:rowOff>
                  </from>
                  <to>
                    <xdr:col>2</xdr:col>
                    <xdr:colOff>3695700</xdr:colOff>
                    <xdr:row>1529</xdr:row>
                    <xdr:rowOff>57150</xdr:rowOff>
                  </to>
                </anchor>
              </controlPr>
            </control>
          </mc:Choice>
        </mc:AlternateContent>
        <mc:AlternateContent xmlns:mc="http://schemas.openxmlformats.org/markup-compatibility/2006">
          <mc:Choice Requires="x14">
            <control shapeId="55085" r:id="rId778" name="Check Box 813">
              <controlPr defaultSize="0" autoFill="0" autoLine="0" autoPict="0">
                <anchor moveWithCells="1">
                  <from>
                    <xdr:col>0</xdr:col>
                    <xdr:colOff>247650</xdr:colOff>
                    <xdr:row>1526</xdr:row>
                    <xdr:rowOff>19050</xdr:rowOff>
                  </from>
                  <to>
                    <xdr:col>4</xdr:col>
                    <xdr:colOff>266700</xdr:colOff>
                    <xdr:row>1528</xdr:row>
                    <xdr:rowOff>50800</xdr:rowOff>
                  </to>
                </anchor>
              </controlPr>
            </control>
          </mc:Choice>
        </mc:AlternateContent>
        <mc:AlternateContent xmlns:mc="http://schemas.openxmlformats.org/markup-compatibility/2006">
          <mc:Choice Requires="x14">
            <control shapeId="55086" r:id="rId779" name="Check Box 814">
              <controlPr defaultSize="0" autoFill="0" autoLine="0" autoPict="0">
                <anchor moveWithCells="1">
                  <from>
                    <xdr:col>0</xdr:col>
                    <xdr:colOff>247650</xdr:colOff>
                    <xdr:row>1527</xdr:row>
                    <xdr:rowOff>146050</xdr:rowOff>
                  </from>
                  <to>
                    <xdr:col>2</xdr:col>
                    <xdr:colOff>3695700</xdr:colOff>
                    <xdr:row>1529</xdr:row>
                    <xdr:rowOff>57150</xdr:rowOff>
                  </to>
                </anchor>
              </controlPr>
            </control>
          </mc:Choice>
        </mc:AlternateContent>
        <mc:AlternateContent xmlns:mc="http://schemas.openxmlformats.org/markup-compatibility/2006">
          <mc:Choice Requires="x14">
            <control shapeId="55087" r:id="rId780" name="Check Box 815">
              <controlPr defaultSize="0" autoFill="0" autoLine="0" autoPict="0">
                <anchor moveWithCells="1">
                  <from>
                    <xdr:col>0</xdr:col>
                    <xdr:colOff>247650</xdr:colOff>
                    <xdr:row>1526</xdr:row>
                    <xdr:rowOff>19050</xdr:rowOff>
                  </from>
                  <to>
                    <xdr:col>4</xdr:col>
                    <xdr:colOff>266700</xdr:colOff>
                    <xdr:row>1528</xdr:row>
                    <xdr:rowOff>50800</xdr:rowOff>
                  </to>
                </anchor>
              </controlPr>
            </control>
          </mc:Choice>
        </mc:AlternateContent>
        <mc:AlternateContent xmlns:mc="http://schemas.openxmlformats.org/markup-compatibility/2006">
          <mc:Choice Requires="x14">
            <control shapeId="55088" r:id="rId781" name="Check Box 816">
              <controlPr defaultSize="0" autoFill="0" autoLine="0" autoPict="0">
                <anchor moveWithCells="1">
                  <from>
                    <xdr:col>0</xdr:col>
                    <xdr:colOff>247650</xdr:colOff>
                    <xdr:row>1527</xdr:row>
                    <xdr:rowOff>146050</xdr:rowOff>
                  </from>
                  <to>
                    <xdr:col>2</xdr:col>
                    <xdr:colOff>3695700</xdr:colOff>
                    <xdr:row>1529</xdr:row>
                    <xdr:rowOff>57150</xdr:rowOff>
                  </to>
                </anchor>
              </controlPr>
            </control>
          </mc:Choice>
        </mc:AlternateContent>
        <mc:AlternateContent xmlns:mc="http://schemas.openxmlformats.org/markup-compatibility/2006">
          <mc:Choice Requires="x14">
            <control shapeId="55089" r:id="rId782" name="Check Box 817">
              <controlPr defaultSize="0" autoFill="0" autoLine="0" autoPict="0">
                <anchor moveWithCells="1">
                  <from>
                    <xdr:col>0</xdr:col>
                    <xdr:colOff>247650</xdr:colOff>
                    <xdr:row>1526</xdr:row>
                    <xdr:rowOff>19050</xdr:rowOff>
                  </from>
                  <to>
                    <xdr:col>4</xdr:col>
                    <xdr:colOff>266700</xdr:colOff>
                    <xdr:row>1528</xdr:row>
                    <xdr:rowOff>50800</xdr:rowOff>
                  </to>
                </anchor>
              </controlPr>
            </control>
          </mc:Choice>
        </mc:AlternateContent>
        <mc:AlternateContent xmlns:mc="http://schemas.openxmlformats.org/markup-compatibility/2006">
          <mc:Choice Requires="x14">
            <control shapeId="55090" r:id="rId783" name="Check Box 818">
              <controlPr defaultSize="0" autoFill="0" autoLine="0" autoPict="0">
                <anchor moveWithCells="1">
                  <from>
                    <xdr:col>0</xdr:col>
                    <xdr:colOff>247650</xdr:colOff>
                    <xdr:row>1527</xdr:row>
                    <xdr:rowOff>146050</xdr:rowOff>
                  </from>
                  <to>
                    <xdr:col>2</xdr:col>
                    <xdr:colOff>3695700</xdr:colOff>
                    <xdr:row>1529</xdr:row>
                    <xdr:rowOff>57150</xdr:rowOff>
                  </to>
                </anchor>
              </controlPr>
            </control>
          </mc:Choice>
        </mc:AlternateContent>
        <mc:AlternateContent xmlns:mc="http://schemas.openxmlformats.org/markup-compatibility/2006">
          <mc:Choice Requires="x14">
            <control shapeId="55091" r:id="rId784" name="Check Box 819">
              <controlPr defaultSize="0" autoFill="0" autoLine="0" autoPict="0">
                <anchor moveWithCells="1">
                  <from>
                    <xdr:col>0</xdr:col>
                    <xdr:colOff>247650</xdr:colOff>
                    <xdr:row>1526</xdr:row>
                    <xdr:rowOff>19050</xdr:rowOff>
                  </from>
                  <to>
                    <xdr:col>4</xdr:col>
                    <xdr:colOff>266700</xdr:colOff>
                    <xdr:row>1528</xdr:row>
                    <xdr:rowOff>50800</xdr:rowOff>
                  </to>
                </anchor>
              </controlPr>
            </control>
          </mc:Choice>
        </mc:AlternateContent>
        <mc:AlternateContent xmlns:mc="http://schemas.openxmlformats.org/markup-compatibility/2006">
          <mc:Choice Requires="x14">
            <control shapeId="55092" r:id="rId785" name="Check Box 820">
              <controlPr defaultSize="0" autoFill="0" autoLine="0" autoPict="0">
                <anchor moveWithCells="1">
                  <from>
                    <xdr:col>0</xdr:col>
                    <xdr:colOff>247650</xdr:colOff>
                    <xdr:row>1527</xdr:row>
                    <xdr:rowOff>146050</xdr:rowOff>
                  </from>
                  <to>
                    <xdr:col>2</xdr:col>
                    <xdr:colOff>3695700</xdr:colOff>
                    <xdr:row>1529</xdr:row>
                    <xdr:rowOff>57150</xdr:rowOff>
                  </to>
                </anchor>
              </controlPr>
            </control>
          </mc:Choice>
        </mc:AlternateContent>
        <mc:AlternateContent xmlns:mc="http://schemas.openxmlformats.org/markup-compatibility/2006">
          <mc:Choice Requires="x14">
            <control shapeId="55093" r:id="rId786" name="Check Box 821">
              <controlPr defaultSize="0" autoFill="0" autoLine="0" autoPict="0">
                <anchor moveWithCells="1">
                  <from>
                    <xdr:col>0</xdr:col>
                    <xdr:colOff>247650</xdr:colOff>
                    <xdr:row>1526</xdr:row>
                    <xdr:rowOff>19050</xdr:rowOff>
                  </from>
                  <to>
                    <xdr:col>4</xdr:col>
                    <xdr:colOff>266700</xdr:colOff>
                    <xdr:row>1528</xdr:row>
                    <xdr:rowOff>50800</xdr:rowOff>
                  </to>
                </anchor>
              </controlPr>
            </control>
          </mc:Choice>
        </mc:AlternateContent>
        <mc:AlternateContent xmlns:mc="http://schemas.openxmlformats.org/markup-compatibility/2006">
          <mc:Choice Requires="x14">
            <control shapeId="55094" r:id="rId787" name="Check Box 822">
              <controlPr defaultSize="0" autoFill="0" autoLine="0" autoPict="0">
                <anchor moveWithCells="1">
                  <from>
                    <xdr:col>0</xdr:col>
                    <xdr:colOff>247650</xdr:colOff>
                    <xdr:row>1527</xdr:row>
                    <xdr:rowOff>146050</xdr:rowOff>
                  </from>
                  <to>
                    <xdr:col>2</xdr:col>
                    <xdr:colOff>3695700</xdr:colOff>
                    <xdr:row>1529</xdr:row>
                    <xdr:rowOff>57150</xdr:rowOff>
                  </to>
                </anchor>
              </controlPr>
            </control>
          </mc:Choice>
        </mc:AlternateContent>
        <mc:AlternateContent xmlns:mc="http://schemas.openxmlformats.org/markup-compatibility/2006">
          <mc:Choice Requires="x14">
            <control shapeId="55095" r:id="rId788" name="Check Box 823">
              <controlPr defaultSize="0" autoFill="0" autoLine="0" autoPict="0">
                <anchor moveWithCells="1">
                  <from>
                    <xdr:col>0</xdr:col>
                    <xdr:colOff>247650</xdr:colOff>
                    <xdr:row>1526</xdr:row>
                    <xdr:rowOff>19050</xdr:rowOff>
                  </from>
                  <to>
                    <xdr:col>4</xdr:col>
                    <xdr:colOff>266700</xdr:colOff>
                    <xdr:row>1528</xdr:row>
                    <xdr:rowOff>50800</xdr:rowOff>
                  </to>
                </anchor>
              </controlPr>
            </control>
          </mc:Choice>
        </mc:AlternateContent>
        <mc:AlternateContent xmlns:mc="http://schemas.openxmlformats.org/markup-compatibility/2006">
          <mc:Choice Requires="x14">
            <control shapeId="55096" r:id="rId789" name="Check Box 824">
              <controlPr defaultSize="0" autoFill="0" autoLine="0" autoPict="0">
                <anchor moveWithCells="1">
                  <from>
                    <xdr:col>0</xdr:col>
                    <xdr:colOff>247650</xdr:colOff>
                    <xdr:row>1527</xdr:row>
                    <xdr:rowOff>146050</xdr:rowOff>
                  </from>
                  <to>
                    <xdr:col>2</xdr:col>
                    <xdr:colOff>3695700</xdr:colOff>
                    <xdr:row>1529</xdr:row>
                    <xdr:rowOff>57150</xdr:rowOff>
                  </to>
                </anchor>
              </controlPr>
            </control>
          </mc:Choice>
        </mc:AlternateContent>
        <mc:AlternateContent xmlns:mc="http://schemas.openxmlformats.org/markup-compatibility/2006">
          <mc:Choice Requires="x14">
            <control shapeId="55097" r:id="rId790" name="Check Box 825">
              <controlPr defaultSize="0" autoFill="0" autoLine="0" autoPict="0">
                <anchor moveWithCells="1">
                  <from>
                    <xdr:col>0</xdr:col>
                    <xdr:colOff>247650</xdr:colOff>
                    <xdr:row>1526</xdr:row>
                    <xdr:rowOff>19050</xdr:rowOff>
                  </from>
                  <to>
                    <xdr:col>4</xdr:col>
                    <xdr:colOff>266700</xdr:colOff>
                    <xdr:row>1528</xdr:row>
                    <xdr:rowOff>50800</xdr:rowOff>
                  </to>
                </anchor>
              </controlPr>
            </control>
          </mc:Choice>
        </mc:AlternateContent>
        <mc:AlternateContent xmlns:mc="http://schemas.openxmlformats.org/markup-compatibility/2006">
          <mc:Choice Requires="x14">
            <control shapeId="55098" r:id="rId791" name="Check Box 826">
              <controlPr defaultSize="0" autoFill="0" autoLine="0" autoPict="0">
                <anchor moveWithCells="1">
                  <from>
                    <xdr:col>0</xdr:col>
                    <xdr:colOff>247650</xdr:colOff>
                    <xdr:row>1527</xdr:row>
                    <xdr:rowOff>146050</xdr:rowOff>
                  </from>
                  <to>
                    <xdr:col>2</xdr:col>
                    <xdr:colOff>3695700</xdr:colOff>
                    <xdr:row>1529</xdr:row>
                    <xdr:rowOff>57150</xdr:rowOff>
                  </to>
                </anchor>
              </controlPr>
            </control>
          </mc:Choice>
        </mc:AlternateContent>
        <mc:AlternateContent xmlns:mc="http://schemas.openxmlformats.org/markup-compatibility/2006">
          <mc:Choice Requires="x14">
            <control shapeId="55099" r:id="rId792" name="Check Box 827">
              <controlPr defaultSize="0" autoFill="0" autoLine="0" autoPict="0">
                <anchor moveWithCells="1">
                  <from>
                    <xdr:col>0</xdr:col>
                    <xdr:colOff>247650</xdr:colOff>
                    <xdr:row>1526</xdr:row>
                    <xdr:rowOff>19050</xdr:rowOff>
                  </from>
                  <to>
                    <xdr:col>4</xdr:col>
                    <xdr:colOff>266700</xdr:colOff>
                    <xdr:row>1528</xdr:row>
                    <xdr:rowOff>50800</xdr:rowOff>
                  </to>
                </anchor>
              </controlPr>
            </control>
          </mc:Choice>
        </mc:AlternateContent>
        <mc:AlternateContent xmlns:mc="http://schemas.openxmlformats.org/markup-compatibility/2006">
          <mc:Choice Requires="x14">
            <control shapeId="55100" r:id="rId793" name="Check Box 828">
              <controlPr defaultSize="0" autoFill="0" autoLine="0" autoPict="0">
                <anchor moveWithCells="1">
                  <from>
                    <xdr:col>0</xdr:col>
                    <xdr:colOff>247650</xdr:colOff>
                    <xdr:row>1527</xdr:row>
                    <xdr:rowOff>146050</xdr:rowOff>
                  </from>
                  <to>
                    <xdr:col>2</xdr:col>
                    <xdr:colOff>3695700</xdr:colOff>
                    <xdr:row>1529</xdr:row>
                    <xdr:rowOff>57150</xdr:rowOff>
                  </to>
                </anchor>
              </controlPr>
            </control>
          </mc:Choice>
        </mc:AlternateContent>
        <mc:AlternateContent xmlns:mc="http://schemas.openxmlformats.org/markup-compatibility/2006">
          <mc:Choice Requires="x14">
            <control shapeId="55101" r:id="rId794" name="Check Box 829">
              <controlPr defaultSize="0" autoFill="0" autoLine="0" autoPict="0">
                <anchor moveWithCells="1">
                  <from>
                    <xdr:col>0</xdr:col>
                    <xdr:colOff>247650</xdr:colOff>
                    <xdr:row>1526</xdr:row>
                    <xdr:rowOff>19050</xdr:rowOff>
                  </from>
                  <to>
                    <xdr:col>4</xdr:col>
                    <xdr:colOff>266700</xdr:colOff>
                    <xdr:row>1528</xdr:row>
                    <xdr:rowOff>50800</xdr:rowOff>
                  </to>
                </anchor>
              </controlPr>
            </control>
          </mc:Choice>
        </mc:AlternateContent>
        <mc:AlternateContent xmlns:mc="http://schemas.openxmlformats.org/markup-compatibility/2006">
          <mc:Choice Requires="x14">
            <control shapeId="55102" r:id="rId795" name="Check Box 830">
              <controlPr defaultSize="0" autoFill="0" autoLine="0" autoPict="0">
                <anchor moveWithCells="1">
                  <from>
                    <xdr:col>0</xdr:col>
                    <xdr:colOff>247650</xdr:colOff>
                    <xdr:row>1527</xdr:row>
                    <xdr:rowOff>146050</xdr:rowOff>
                  </from>
                  <to>
                    <xdr:col>2</xdr:col>
                    <xdr:colOff>3695700</xdr:colOff>
                    <xdr:row>1529</xdr:row>
                    <xdr:rowOff>57150</xdr:rowOff>
                  </to>
                </anchor>
              </controlPr>
            </control>
          </mc:Choice>
        </mc:AlternateContent>
        <mc:AlternateContent xmlns:mc="http://schemas.openxmlformats.org/markup-compatibility/2006">
          <mc:Choice Requires="x14">
            <control shapeId="55103" r:id="rId796" name="Check Box 831">
              <controlPr defaultSize="0" autoFill="0" autoLine="0" autoPict="0">
                <anchor moveWithCells="1">
                  <from>
                    <xdr:col>0</xdr:col>
                    <xdr:colOff>247650</xdr:colOff>
                    <xdr:row>1526</xdr:row>
                    <xdr:rowOff>19050</xdr:rowOff>
                  </from>
                  <to>
                    <xdr:col>4</xdr:col>
                    <xdr:colOff>266700</xdr:colOff>
                    <xdr:row>1528</xdr:row>
                    <xdr:rowOff>50800</xdr:rowOff>
                  </to>
                </anchor>
              </controlPr>
            </control>
          </mc:Choice>
        </mc:AlternateContent>
        <mc:AlternateContent xmlns:mc="http://schemas.openxmlformats.org/markup-compatibility/2006">
          <mc:Choice Requires="x14">
            <control shapeId="55104" r:id="rId797" name="Check Box 832">
              <controlPr defaultSize="0" autoFill="0" autoLine="0" autoPict="0">
                <anchor moveWithCells="1">
                  <from>
                    <xdr:col>0</xdr:col>
                    <xdr:colOff>247650</xdr:colOff>
                    <xdr:row>1527</xdr:row>
                    <xdr:rowOff>146050</xdr:rowOff>
                  </from>
                  <to>
                    <xdr:col>2</xdr:col>
                    <xdr:colOff>3695700</xdr:colOff>
                    <xdr:row>1529</xdr:row>
                    <xdr:rowOff>57150</xdr:rowOff>
                  </to>
                </anchor>
              </controlPr>
            </control>
          </mc:Choice>
        </mc:AlternateContent>
        <mc:AlternateContent xmlns:mc="http://schemas.openxmlformats.org/markup-compatibility/2006">
          <mc:Choice Requires="x14">
            <control shapeId="55105" r:id="rId798" name="Check Box 833">
              <controlPr defaultSize="0" autoFill="0" autoLine="0" autoPict="0">
                <anchor moveWithCells="1">
                  <from>
                    <xdr:col>0</xdr:col>
                    <xdr:colOff>247650</xdr:colOff>
                    <xdr:row>1526</xdr:row>
                    <xdr:rowOff>19050</xdr:rowOff>
                  </from>
                  <to>
                    <xdr:col>4</xdr:col>
                    <xdr:colOff>266700</xdr:colOff>
                    <xdr:row>1528</xdr:row>
                    <xdr:rowOff>50800</xdr:rowOff>
                  </to>
                </anchor>
              </controlPr>
            </control>
          </mc:Choice>
        </mc:AlternateContent>
        <mc:AlternateContent xmlns:mc="http://schemas.openxmlformats.org/markup-compatibility/2006">
          <mc:Choice Requires="x14">
            <control shapeId="55106" r:id="rId799" name="Check Box 834">
              <controlPr defaultSize="0" autoFill="0" autoLine="0" autoPict="0">
                <anchor moveWithCells="1">
                  <from>
                    <xdr:col>0</xdr:col>
                    <xdr:colOff>247650</xdr:colOff>
                    <xdr:row>1527</xdr:row>
                    <xdr:rowOff>146050</xdr:rowOff>
                  </from>
                  <to>
                    <xdr:col>2</xdr:col>
                    <xdr:colOff>3695700</xdr:colOff>
                    <xdr:row>1529</xdr:row>
                    <xdr:rowOff>57150</xdr:rowOff>
                  </to>
                </anchor>
              </controlPr>
            </control>
          </mc:Choice>
        </mc:AlternateContent>
        <mc:AlternateContent xmlns:mc="http://schemas.openxmlformats.org/markup-compatibility/2006">
          <mc:Choice Requires="x14">
            <control shapeId="55107" r:id="rId800" name="Check Box 835">
              <controlPr defaultSize="0" autoFill="0" autoLine="0" autoPict="0">
                <anchor moveWithCells="1">
                  <from>
                    <xdr:col>0</xdr:col>
                    <xdr:colOff>247650</xdr:colOff>
                    <xdr:row>1526</xdr:row>
                    <xdr:rowOff>19050</xdr:rowOff>
                  </from>
                  <to>
                    <xdr:col>4</xdr:col>
                    <xdr:colOff>266700</xdr:colOff>
                    <xdr:row>1528</xdr:row>
                    <xdr:rowOff>50800</xdr:rowOff>
                  </to>
                </anchor>
              </controlPr>
            </control>
          </mc:Choice>
        </mc:AlternateContent>
        <mc:AlternateContent xmlns:mc="http://schemas.openxmlformats.org/markup-compatibility/2006">
          <mc:Choice Requires="x14">
            <control shapeId="55108" r:id="rId801" name="Check Box 836">
              <controlPr defaultSize="0" autoFill="0" autoLine="0" autoPict="0">
                <anchor moveWithCells="1">
                  <from>
                    <xdr:col>0</xdr:col>
                    <xdr:colOff>247650</xdr:colOff>
                    <xdr:row>1527</xdr:row>
                    <xdr:rowOff>146050</xdr:rowOff>
                  </from>
                  <to>
                    <xdr:col>2</xdr:col>
                    <xdr:colOff>3695700</xdr:colOff>
                    <xdr:row>1529</xdr:row>
                    <xdr:rowOff>57150</xdr:rowOff>
                  </to>
                </anchor>
              </controlPr>
            </control>
          </mc:Choice>
        </mc:AlternateContent>
        <mc:AlternateContent xmlns:mc="http://schemas.openxmlformats.org/markup-compatibility/2006">
          <mc:Choice Requires="x14">
            <control shapeId="55109" r:id="rId802" name="Check Box 837">
              <controlPr defaultSize="0" autoFill="0" autoLine="0" autoPict="0">
                <anchor moveWithCells="1">
                  <from>
                    <xdr:col>0</xdr:col>
                    <xdr:colOff>247650</xdr:colOff>
                    <xdr:row>1526</xdr:row>
                    <xdr:rowOff>19050</xdr:rowOff>
                  </from>
                  <to>
                    <xdr:col>4</xdr:col>
                    <xdr:colOff>266700</xdr:colOff>
                    <xdr:row>1528</xdr:row>
                    <xdr:rowOff>50800</xdr:rowOff>
                  </to>
                </anchor>
              </controlPr>
            </control>
          </mc:Choice>
        </mc:AlternateContent>
        <mc:AlternateContent xmlns:mc="http://schemas.openxmlformats.org/markup-compatibility/2006">
          <mc:Choice Requires="x14">
            <control shapeId="55110" r:id="rId803" name="Check Box 838">
              <controlPr defaultSize="0" autoFill="0" autoLine="0" autoPict="0">
                <anchor moveWithCells="1">
                  <from>
                    <xdr:col>0</xdr:col>
                    <xdr:colOff>247650</xdr:colOff>
                    <xdr:row>1527</xdr:row>
                    <xdr:rowOff>146050</xdr:rowOff>
                  </from>
                  <to>
                    <xdr:col>2</xdr:col>
                    <xdr:colOff>3695700</xdr:colOff>
                    <xdr:row>1529</xdr:row>
                    <xdr:rowOff>57150</xdr:rowOff>
                  </to>
                </anchor>
              </controlPr>
            </control>
          </mc:Choice>
        </mc:AlternateContent>
        <mc:AlternateContent xmlns:mc="http://schemas.openxmlformats.org/markup-compatibility/2006">
          <mc:Choice Requires="x14">
            <control shapeId="55111" r:id="rId804" name="Check Box 839">
              <controlPr defaultSize="0" autoFill="0" autoLine="0" autoPict="0">
                <anchor moveWithCells="1">
                  <from>
                    <xdr:col>0</xdr:col>
                    <xdr:colOff>247650</xdr:colOff>
                    <xdr:row>1526</xdr:row>
                    <xdr:rowOff>19050</xdr:rowOff>
                  </from>
                  <to>
                    <xdr:col>4</xdr:col>
                    <xdr:colOff>266700</xdr:colOff>
                    <xdr:row>1528</xdr:row>
                    <xdr:rowOff>50800</xdr:rowOff>
                  </to>
                </anchor>
              </controlPr>
            </control>
          </mc:Choice>
        </mc:AlternateContent>
        <mc:AlternateContent xmlns:mc="http://schemas.openxmlformats.org/markup-compatibility/2006">
          <mc:Choice Requires="x14">
            <control shapeId="55112" r:id="rId805" name="Check Box 840">
              <controlPr defaultSize="0" autoFill="0" autoLine="0" autoPict="0">
                <anchor moveWithCells="1">
                  <from>
                    <xdr:col>0</xdr:col>
                    <xdr:colOff>247650</xdr:colOff>
                    <xdr:row>1527</xdr:row>
                    <xdr:rowOff>146050</xdr:rowOff>
                  </from>
                  <to>
                    <xdr:col>2</xdr:col>
                    <xdr:colOff>3695700</xdr:colOff>
                    <xdr:row>1529</xdr:row>
                    <xdr:rowOff>57150</xdr:rowOff>
                  </to>
                </anchor>
              </controlPr>
            </control>
          </mc:Choice>
        </mc:AlternateContent>
        <mc:AlternateContent xmlns:mc="http://schemas.openxmlformats.org/markup-compatibility/2006">
          <mc:Choice Requires="x14">
            <control shapeId="55113" r:id="rId806" name="Check Box 841">
              <controlPr defaultSize="0" autoFill="0" autoLine="0" autoPict="0">
                <anchor moveWithCells="1">
                  <from>
                    <xdr:col>0</xdr:col>
                    <xdr:colOff>247650</xdr:colOff>
                    <xdr:row>1526</xdr:row>
                    <xdr:rowOff>19050</xdr:rowOff>
                  </from>
                  <to>
                    <xdr:col>4</xdr:col>
                    <xdr:colOff>266700</xdr:colOff>
                    <xdr:row>1528</xdr:row>
                    <xdr:rowOff>50800</xdr:rowOff>
                  </to>
                </anchor>
              </controlPr>
            </control>
          </mc:Choice>
        </mc:AlternateContent>
        <mc:AlternateContent xmlns:mc="http://schemas.openxmlformats.org/markup-compatibility/2006">
          <mc:Choice Requires="x14">
            <control shapeId="55114" r:id="rId807" name="Check Box 842">
              <controlPr defaultSize="0" autoFill="0" autoLine="0" autoPict="0">
                <anchor moveWithCells="1">
                  <from>
                    <xdr:col>0</xdr:col>
                    <xdr:colOff>247650</xdr:colOff>
                    <xdr:row>1527</xdr:row>
                    <xdr:rowOff>146050</xdr:rowOff>
                  </from>
                  <to>
                    <xdr:col>2</xdr:col>
                    <xdr:colOff>3695700</xdr:colOff>
                    <xdr:row>1529</xdr:row>
                    <xdr:rowOff>57150</xdr:rowOff>
                  </to>
                </anchor>
              </controlPr>
            </control>
          </mc:Choice>
        </mc:AlternateContent>
        <mc:AlternateContent xmlns:mc="http://schemas.openxmlformats.org/markup-compatibility/2006">
          <mc:Choice Requires="x14">
            <control shapeId="55115" r:id="rId808" name="Check Box 843">
              <controlPr defaultSize="0" autoFill="0" autoLine="0" autoPict="0">
                <anchor moveWithCells="1">
                  <from>
                    <xdr:col>0</xdr:col>
                    <xdr:colOff>247650</xdr:colOff>
                    <xdr:row>1526</xdr:row>
                    <xdr:rowOff>19050</xdr:rowOff>
                  </from>
                  <to>
                    <xdr:col>4</xdr:col>
                    <xdr:colOff>266700</xdr:colOff>
                    <xdr:row>1528</xdr:row>
                    <xdr:rowOff>50800</xdr:rowOff>
                  </to>
                </anchor>
              </controlPr>
            </control>
          </mc:Choice>
        </mc:AlternateContent>
        <mc:AlternateContent xmlns:mc="http://schemas.openxmlformats.org/markup-compatibility/2006">
          <mc:Choice Requires="x14">
            <control shapeId="55116" r:id="rId809" name="Check Box 844">
              <controlPr defaultSize="0" autoFill="0" autoLine="0" autoPict="0">
                <anchor moveWithCells="1">
                  <from>
                    <xdr:col>0</xdr:col>
                    <xdr:colOff>247650</xdr:colOff>
                    <xdr:row>1527</xdr:row>
                    <xdr:rowOff>146050</xdr:rowOff>
                  </from>
                  <to>
                    <xdr:col>2</xdr:col>
                    <xdr:colOff>3695700</xdr:colOff>
                    <xdr:row>1529</xdr:row>
                    <xdr:rowOff>57150</xdr:rowOff>
                  </to>
                </anchor>
              </controlPr>
            </control>
          </mc:Choice>
        </mc:AlternateContent>
        <mc:AlternateContent xmlns:mc="http://schemas.openxmlformats.org/markup-compatibility/2006">
          <mc:Choice Requires="x14">
            <control shapeId="55117" r:id="rId810" name="Check Box 845">
              <controlPr defaultSize="0" autoFill="0" autoLine="0" autoPict="0">
                <anchor moveWithCells="1">
                  <from>
                    <xdr:col>0</xdr:col>
                    <xdr:colOff>247650</xdr:colOff>
                    <xdr:row>1526</xdr:row>
                    <xdr:rowOff>19050</xdr:rowOff>
                  </from>
                  <to>
                    <xdr:col>4</xdr:col>
                    <xdr:colOff>266700</xdr:colOff>
                    <xdr:row>1528</xdr:row>
                    <xdr:rowOff>50800</xdr:rowOff>
                  </to>
                </anchor>
              </controlPr>
            </control>
          </mc:Choice>
        </mc:AlternateContent>
        <mc:AlternateContent xmlns:mc="http://schemas.openxmlformats.org/markup-compatibility/2006">
          <mc:Choice Requires="x14">
            <control shapeId="55118" r:id="rId811" name="Check Box 846">
              <controlPr defaultSize="0" autoFill="0" autoLine="0" autoPict="0">
                <anchor moveWithCells="1">
                  <from>
                    <xdr:col>0</xdr:col>
                    <xdr:colOff>247650</xdr:colOff>
                    <xdr:row>1527</xdr:row>
                    <xdr:rowOff>146050</xdr:rowOff>
                  </from>
                  <to>
                    <xdr:col>2</xdr:col>
                    <xdr:colOff>3695700</xdr:colOff>
                    <xdr:row>1529</xdr:row>
                    <xdr:rowOff>57150</xdr:rowOff>
                  </to>
                </anchor>
              </controlPr>
            </control>
          </mc:Choice>
        </mc:AlternateContent>
        <mc:AlternateContent xmlns:mc="http://schemas.openxmlformats.org/markup-compatibility/2006">
          <mc:Choice Requires="x14">
            <control shapeId="55119" r:id="rId812" name="Check Box 847">
              <controlPr defaultSize="0" autoFill="0" autoLine="0" autoPict="0">
                <anchor moveWithCells="1">
                  <from>
                    <xdr:col>0</xdr:col>
                    <xdr:colOff>247650</xdr:colOff>
                    <xdr:row>1526</xdr:row>
                    <xdr:rowOff>19050</xdr:rowOff>
                  </from>
                  <to>
                    <xdr:col>4</xdr:col>
                    <xdr:colOff>266700</xdr:colOff>
                    <xdr:row>1528</xdr:row>
                    <xdr:rowOff>50800</xdr:rowOff>
                  </to>
                </anchor>
              </controlPr>
            </control>
          </mc:Choice>
        </mc:AlternateContent>
        <mc:AlternateContent xmlns:mc="http://schemas.openxmlformats.org/markup-compatibility/2006">
          <mc:Choice Requires="x14">
            <control shapeId="55120" r:id="rId813" name="Check Box 848">
              <controlPr defaultSize="0" autoFill="0" autoLine="0" autoPict="0">
                <anchor moveWithCells="1">
                  <from>
                    <xdr:col>0</xdr:col>
                    <xdr:colOff>247650</xdr:colOff>
                    <xdr:row>1527</xdr:row>
                    <xdr:rowOff>146050</xdr:rowOff>
                  </from>
                  <to>
                    <xdr:col>2</xdr:col>
                    <xdr:colOff>3695700</xdr:colOff>
                    <xdr:row>1529</xdr:row>
                    <xdr:rowOff>57150</xdr:rowOff>
                  </to>
                </anchor>
              </controlPr>
            </control>
          </mc:Choice>
        </mc:AlternateContent>
        <mc:AlternateContent xmlns:mc="http://schemas.openxmlformats.org/markup-compatibility/2006">
          <mc:Choice Requires="x14">
            <control shapeId="55121" r:id="rId814" name="Check Box 849">
              <controlPr defaultSize="0" autoFill="0" autoLine="0" autoPict="0">
                <anchor moveWithCells="1">
                  <from>
                    <xdr:col>0</xdr:col>
                    <xdr:colOff>247650</xdr:colOff>
                    <xdr:row>1526</xdr:row>
                    <xdr:rowOff>19050</xdr:rowOff>
                  </from>
                  <to>
                    <xdr:col>4</xdr:col>
                    <xdr:colOff>266700</xdr:colOff>
                    <xdr:row>1528</xdr:row>
                    <xdr:rowOff>50800</xdr:rowOff>
                  </to>
                </anchor>
              </controlPr>
            </control>
          </mc:Choice>
        </mc:AlternateContent>
        <mc:AlternateContent xmlns:mc="http://schemas.openxmlformats.org/markup-compatibility/2006">
          <mc:Choice Requires="x14">
            <control shapeId="55122" r:id="rId815" name="Check Box 850">
              <controlPr defaultSize="0" autoFill="0" autoLine="0" autoPict="0">
                <anchor moveWithCells="1">
                  <from>
                    <xdr:col>0</xdr:col>
                    <xdr:colOff>247650</xdr:colOff>
                    <xdr:row>1527</xdr:row>
                    <xdr:rowOff>146050</xdr:rowOff>
                  </from>
                  <to>
                    <xdr:col>2</xdr:col>
                    <xdr:colOff>3695700</xdr:colOff>
                    <xdr:row>1529</xdr:row>
                    <xdr:rowOff>57150</xdr:rowOff>
                  </to>
                </anchor>
              </controlPr>
            </control>
          </mc:Choice>
        </mc:AlternateContent>
        <mc:AlternateContent xmlns:mc="http://schemas.openxmlformats.org/markup-compatibility/2006">
          <mc:Choice Requires="x14">
            <control shapeId="55123" r:id="rId816" name="Check Box 851">
              <controlPr defaultSize="0" autoFill="0" autoLine="0" autoPict="0">
                <anchor moveWithCells="1">
                  <from>
                    <xdr:col>0</xdr:col>
                    <xdr:colOff>247650</xdr:colOff>
                    <xdr:row>1526</xdr:row>
                    <xdr:rowOff>19050</xdr:rowOff>
                  </from>
                  <to>
                    <xdr:col>4</xdr:col>
                    <xdr:colOff>266700</xdr:colOff>
                    <xdr:row>1528</xdr:row>
                    <xdr:rowOff>50800</xdr:rowOff>
                  </to>
                </anchor>
              </controlPr>
            </control>
          </mc:Choice>
        </mc:AlternateContent>
        <mc:AlternateContent xmlns:mc="http://schemas.openxmlformats.org/markup-compatibility/2006">
          <mc:Choice Requires="x14">
            <control shapeId="55124" r:id="rId817" name="Check Box 852">
              <controlPr defaultSize="0" autoFill="0" autoLine="0" autoPict="0">
                <anchor moveWithCells="1">
                  <from>
                    <xdr:col>0</xdr:col>
                    <xdr:colOff>247650</xdr:colOff>
                    <xdr:row>1527</xdr:row>
                    <xdr:rowOff>146050</xdr:rowOff>
                  </from>
                  <to>
                    <xdr:col>2</xdr:col>
                    <xdr:colOff>3695700</xdr:colOff>
                    <xdr:row>1529</xdr:row>
                    <xdr:rowOff>57150</xdr:rowOff>
                  </to>
                </anchor>
              </controlPr>
            </control>
          </mc:Choice>
        </mc:AlternateContent>
        <mc:AlternateContent xmlns:mc="http://schemas.openxmlformats.org/markup-compatibility/2006">
          <mc:Choice Requires="x14">
            <control shapeId="55125" r:id="rId818" name="Check Box 853">
              <controlPr defaultSize="0" autoFill="0" autoLine="0" autoPict="0">
                <anchor moveWithCells="1">
                  <from>
                    <xdr:col>0</xdr:col>
                    <xdr:colOff>247650</xdr:colOff>
                    <xdr:row>1526</xdr:row>
                    <xdr:rowOff>19050</xdr:rowOff>
                  </from>
                  <to>
                    <xdr:col>4</xdr:col>
                    <xdr:colOff>266700</xdr:colOff>
                    <xdr:row>1528</xdr:row>
                    <xdr:rowOff>50800</xdr:rowOff>
                  </to>
                </anchor>
              </controlPr>
            </control>
          </mc:Choice>
        </mc:AlternateContent>
        <mc:AlternateContent xmlns:mc="http://schemas.openxmlformats.org/markup-compatibility/2006">
          <mc:Choice Requires="x14">
            <control shapeId="55126" r:id="rId819" name="Check Box 854">
              <controlPr defaultSize="0" autoFill="0" autoLine="0" autoPict="0">
                <anchor moveWithCells="1">
                  <from>
                    <xdr:col>0</xdr:col>
                    <xdr:colOff>247650</xdr:colOff>
                    <xdr:row>1527</xdr:row>
                    <xdr:rowOff>146050</xdr:rowOff>
                  </from>
                  <to>
                    <xdr:col>2</xdr:col>
                    <xdr:colOff>3695700</xdr:colOff>
                    <xdr:row>1529</xdr:row>
                    <xdr:rowOff>57150</xdr:rowOff>
                  </to>
                </anchor>
              </controlPr>
            </control>
          </mc:Choice>
        </mc:AlternateContent>
        <mc:AlternateContent xmlns:mc="http://schemas.openxmlformats.org/markup-compatibility/2006">
          <mc:Choice Requires="x14">
            <control shapeId="55127" r:id="rId820" name="Check Box 855">
              <controlPr defaultSize="0" autoFill="0" autoLine="0" autoPict="0">
                <anchor moveWithCells="1">
                  <from>
                    <xdr:col>0</xdr:col>
                    <xdr:colOff>247650</xdr:colOff>
                    <xdr:row>1581</xdr:row>
                    <xdr:rowOff>19050</xdr:rowOff>
                  </from>
                  <to>
                    <xdr:col>4</xdr:col>
                    <xdr:colOff>266700</xdr:colOff>
                    <xdr:row>1583</xdr:row>
                    <xdr:rowOff>50800</xdr:rowOff>
                  </to>
                </anchor>
              </controlPr>
            </control>
          </mc:Choice>
        </mc:AlternateContent>
        <mc:AlternateContent xmlns:mc="http://schemas.openxmlformats.org/markup-compatibility/2006">
          <mc:Choice Requires="x14">
            <control shapeId="55128" r:id="rId821" name="Check Box 856">
              <controlPr defaultSize="0" autoFill="0" autoLine="0" autoPict="0">
                <anchor moveWithCells="1">
                  <from>
                    <xdr:col>0</xdr:col>
                    <xdr:colOff>247650</xdr:colOff>
                    <xdr:row>1582</xdr:row>
                    <xdr:rowOff>146050</xdr:rowOff>
                  </from>
                  <to>
                    <xdr:col>2</xdr:col>
                    <xdr:colOff>3695700</xdr:colOff>
                    <xdr:row>1584</xdr:row>
                    <xdr:rowOff>57150</xdr:rowOff>
                  </to>
                </anchor>
              </controlPr>
            </control>
          </mc:Choice>
        </mc:AlternateContent>
        <mc:AlternateContent xmlns:mc="http://schemas.openxmlformats.org/markup-compatibility/2006">
          <mc:Choice Requires="x14">
            <control shapeId="55129" r:id="rId822" name="Check Box 857">
              <controlPr defaultSize="0" autoFill="0" autoLine="0" autoPict="0">
                <anchor moveWithCells="1">
                  <from>
                    <xdr:col>0</xdr:col>
                    <xdr:colOff>247650</xdr:colOff>
                    <xdr:row>1581</xdr:row>
                    <xdr:rowOff>19050</xdr:rowOff>
                  </from>
                  <to>
                    <xdr:col>4</xdr:col>
                    <xdr:colOff>266700</xdr:colOff>
                    <xdr:row>1583</xdr:row>
                    <xdr:rowOff>50800</xdr:rowOff>
                  </to>
                </anchor>
              </controlPr>
            </control>
          </mc:Choice>
        </mc:AlternateContent>
        <mc:AlternateContent xmlns:mc="http://schemas.openxmlformats.org/markup-compatibility/2006">
          <mc:Choice Requires="x14">
            <control shapeId="55130" r:id="rId823" name="Check Box 858">
              <controlPr defaultSize="0" autoFill="0" autoLine="0" autoPict="0">
                <anchor moveWithCells="1">
                  <from>
                    <xdr:col>0</xdr:col>
                    <xdr:colOff>247650</xdr:colOff>
                    <xdr:row>1582</xdr:row>
                    <xdr:rowOff>146050</xdr:rowOff>
                  </from>
                  <to>
                    <xdr:col>2</xdr:col>
                    <xdr:colOff>3695700</xdr:colOff>
                    <xdr:row>1584</xdr:row>
                    <xdr:rowOff>57150</xdr:rowOff>
                  </to>
                </anchor>
              </controlPr>
            </control>
          </mc:Choice>
        </mc:AlternateContent>
        <mc:AlternateContent xmlns:mc="http://schemas.openxmlformats.org/markup-compatibility/2006">
          <mc:Choice Requires="x14">
            <control shapeId="55131" r:id="rId824" name="Check Box 859">
              <controlPr defaultSize="0" autoFill="0" autoLine="0" autoPict="0">
                <anchor moveWithCells="1">
                  <from>
                    <xdr:col>0</xdr:col>
                    <xdr:colOff>247650</xdr:colOff>
                    <xdr:row>1581</xdr:row>
                    <xdr:rowOff>19050</xdr:rowOff>
                  </from>
                  <to>
                    <xdr:col>4</xdr:col>
                    <xdr:colOff>266700</xdr:colOff>
                    <xdr:row>1583</xdr:row>
                    <xdr:rowOff>50800</xdr:rowOff>
                  </to>
                </anchor>
              </controlPr>
            </control>
          </mc:Choice>
        </mc:AlternateContent>
        <mc:AlternateContent xmlns:mc="http://schemas.openxmlformats.org/markup-compatibility/2006">
          <mc:Choice Requires="x14">
            <control shapeId="55132" r:id="rId825" name="Check Box 860">
              <controlPr defaultSize="0" autoFill="0" autoLine="0" autoPict="0">
                <anchor moveWithCells="1">
                  <from>
                    <xdr:col>0</xdr:col>
                    <xdr:colOff>247650</xdr:colOff>
                    <xdr:row>1582</xdr:row>
                    <xdr:rowOff>146050</xdr:rowOff>
                  </from>
                  <to>
                    <xdr:col>2</xdr:col>
                    <xdr:colOff>3695700</xdr:colOff>
                    <xdr:row>1584</xdr:row>
                    <xdr:rowOff>57150</xdr:rowOff>
                  </to>
                </anchor>
              </controlPr>
            </control>
          </mc:Choice>
        </mc:AlternateContent>
        <mc:AlternateContent xmlns:mc="http://schemas.openxmlformats.org/markup-compatibility/2006">
          <mc:Choice Requires="x14">
            <control shapeId="55133" r:id="rId826" name="Check Box 861">
              <controlPr defaultSize="0" autoFill="0" autoLine="0" autoPict="0">
                <anchor moveWithCells="1">
                  <from>
                    <xdr:col>0</xdr:col>
                    <xdr:colOff>247650</xdr:colOff>
                    <xdr:row>1581</xdr:row>
                    <xdr:rowOff>19050</xdr:rowOff>
                  </from>
                  <to>
                    <xdr:col>4</xdr:col>
                    <xdr:colOff>266700</xdr:colOff>
                    <xdr:row>1583</xdr:row>
                    <xdr:rowOff>50800</xdr:rowOff>
                  </to>
                </anchor>
              </controlPr>
            </control>
          </mc:Choice>
        </mc:AlternateContent>
        <mc:AlternateContent xmlns:mc="http://schemas.openxmlformats.org/markup-compatibility/2006">
          <mc:Choice Requires="x14">
            <control shapeId="55134" r:id="rId827" name="Check Box 862">
              <controlPr defaultSize="0" autoFill="0" autoLine="0" autoPict="0">
                <anchor moveWithCells="1">
                  <from>
                    <xdr:col>0</xdr:col>
                    <xdr:colOff>247650</xdr:colOff>
                    <xdr:row>1582</xdr:row>
                    <xdr:rowOff>146050</xdr:rowOff>
                  </from>
                  <to>
                    <xdr:col>2</xdr:col>
                    <xdr:colOff>3695700</xdr:colOff>
                    <xdr:row>1584</xdr:row>
                    <xdr:rowOff>57150</xdr:rowOff>
                  </to>
                </anchor>
              </controlPr>
            </control>
          </mc:Choice>
        </mc:AlternateContent>
        <mc:AlternateContent xmlns:mc="http://schemas.openxmlformats.org/markup-compatibility/2006">
          <mc:Choice Requires="x14">
            <control shapeId="55135" r:id="rId828" name="Check Box 863">
              <controlPr defaultSize="0" autoFill="0" autoLine="0" autoPict="0">
                <anchor moveWithCells="1">
                  <from>
                    <xdr:col>0</xdr:col>
                    <xdr:colOff>247650</xdr:colOff>
                    <xdr:row>1581</xdr:row>
                    <xdr:rowOff>19050</xdr:rowOff>
                  </from>
                  <to>
                    <xdr:col>4</xdr:col>
                    <xdr:colOff>266700</xdr:colOff>
                    <xdr:row>1583</xdr:row>
                    <xdr:rowOff>50800</xdr:rowOff>
                  </to>
                </anchor>
              </controlPr>
            </control>
          </mc:Choice>
        </mc:AlternateContent>
        <mc:AlternateContent xmlns:mc="http://schemas.openxmlformats.org/markup-compatibility/2006">
          <mc:Choice Requires="x14">
            <control shapeId="55136" r:id="rId829" name="Check Box 864">
              <controlPr defaultSize="0" autoFill="0" autoLine="0" autoPict="0">
                <anchor moveWithCells="1">
                  <from>
                    <xdr:col>0</xdr:col>
                    <xdr:colOff>247650</xdr:colOff>
                    <xdr:row>1582</xdr:row>
                    <xdr:rowOff>146050</xdr:rowOff>
                  </from>
                  <to>
                    <xdr:col>2</xdr:col>
                    <xdr:colOff>3695700</xdr:colOff>
                    <xdr:row>1584</xdr:row>
                    <xdr:rowOff>57150</xdr:rowOff>
                  </to>
                </anchor>
              </controlPr>
            </control>
          </mc:Choice>
        </mc:AlternateContent>
        <mc:AlternateContent xmlns:mc="http://schemas.openxmlformats.org/markup-compatibility/2006">
          <mc:Choice Requires="x14">
            <control shapeId="55137" r:id="rId830" name="Check Box 865">
              <controlPr defaultSize="0" autoFill="0" autoLine="0" autoPict="0">
                <anchor moveWithCells="1">
                  <from>
                    <xdr:col>0</xdr:col>
                    <xdr:colOff>247650</xdr:colOff>
                    <xdr:row>1581</xdr:row>
                    <xdr:rowOff>19050</xdr:rowOff>
                  </from>
                  <to>
                    <xdr:col>4</xdr:col>
                    <xdr:colOff>266700</xdr:colOff>
                    <xdr:row>1583</xdr:row>
                    <xdr:rowOff>50800</xdr:rowOff>
                  </to>
                </anchor>
              </controlPr>
            </control>
          </mc:Choice>
        </mc:AlternateContent>
        <mc:AlternateContent xmlns:mc="http://schemas.openxmlformats.org/markup-compatibility/2006">
          <mc:Choice Requires="x14">
            <control shapeId="55138" r:id="rId831" name="Check Box 866">
              <controlPr defaultSize="0" autoFill="0" autoLine="0" autoPict="0">
                <anchor moveWithCells="1">
                  <from>
                    <xdr:col>0</xdr:col>
                    <xdr:colOff>247650</xdr:colOff>
                    <xdr:row>1582</xdr:row>
                    <xdr:rowOff>146050</xdr:rowOff>
                  </from>
                  <to>
                    <xdr:col>2</xdr:col>
                    <xdr:colOff>3695700</xdr:colOff>
                    <xdr:row>1584</xdr:row>
                    <xdr:rowOff>57150</xdr:rowOff>
                  </to>
                </anchor>
              </controlPr>
            </control>
          </mc:Choice>
        </mc:AlternateContent>
        <mc:AlternateContent xmlns:mc="http://schemas.openxmlformats.org/markup-compatibility/2006">
          <mc:Choice Requires="x14">
            <control shapeId="55139" r:id="rId832" name="Check Box 867">
              <controlPr defaultSize="0" autoFill="0" autoLine="0" autoPict="0">
                <anchor moveWithCells="1">
                  <from>
                    <xdr:col>0</xdr:col>
                    <xdr:colOff>247650</xdr:colOff>
                    <xdr:row>1581</xdr:row>
                    <xdr:rowOff>19050</xdr:rowOff>
                  </from>
                  <to>
                    <xdr:col>4</xdr:col>
                    <xdr:colOff>266700</xdr:colOff>
                    <xdr:row>1583</xdr:row>
                    <xdr:rowOff>50800</xdr:rowOff>
                  </to>
                </anchor>
              </controlPr>
            </control>
          </mc:Choice>
        </mc:AlternateContent>
        <mc:AlternateContent xmlns:mc="http://schemas.openxmlformats.org/markup-compatibility/2006">
          <mc:Choice Requires="x14">
            <control shapeId="55140" r:id="rId833" name="Check Box 868">
              <controlPr defaultSize="0" autoFill="0" autoLine="0" autoPict="0">
                <anchor moveWithCells="1">
                  <from>
                    <xdr:col>0</xdr:col>
                    <xdr:colOff>247650</xdr:colOff>
                    <xdr:row>1582</xdr:row>
                    <xdr:rowOff>146050</xdr:rowOff>
                  </from>
                  <to>
                    <xdr:col>2</xdr:col>
                    <xdr:colOff>3695700</xdr:colOff>
                    <xdr:row>1584</xdr:row>
                    <xdr:rowOff>57150</xdr:rowOff>
                  </to>
                </anchor>
              </controlPr>
            </control>
          </mc:Choice>
        </mc:AlternateContent>
        <mc:AlternateContent xmlns:mc="http://schemas.openxmlformats.org/markup-compatibility/2006">
          <mc:Choice Requires="x14">
            <control shapeId="55141" r:id="rId834" name="Check Box 869">
              <controlPr defaultSize="0" autoFill="0" autoLine="0" autoPict="0">
                <anchor moveWithCells="1">
                  <from>
                    <xdr:col>0</xdr:col>
                    <xdr:colOff>247650</xdr:colOff>
                    <xdr:row>1581</xdr:row>
                    <xdr:rowOff>19050</xdr:rowOff>
                  </from>
                  <to>
                    <xdr:col>4</xdr:col>
                    <xdr:colOff>266700</xdr:colOff>
                    <xdr:row>1583</xdr:row>
                    <xdr:rowOff>50800</xdr:rowOff>
                  </to>
                </anchor>
              </controlPr>
            </control>
          </mc:Choice>
        </mc:AlternateContent>
        <mc:AlternateContent xmlns:mc="http://schemas.openxmlformats.org/markup-compatibility/2006">
          <mc:Choice Requires="x14">
            <control shapeId="55142" r:id="rId835" name="Check Box 870">
              <controlPr defaultSize="0" autoFill="0" autoLine="0" autoPict="0">
                <anchor moveWithCells="1">
                  <from>
                    <xdr:col>0</xdr:col>
                    <xdr:colOff>247650</xdr:colOff>
                    <xdr:row>1582</xdr:row>
                    <xdr:rowOff>146050</xdr:rowOff>
                  </from>
                  <to>
                    <xdr:col>2</xdr:col>
                    <xdr:colOff>3695700</xdr:colOff>
                    <xdr:row>1584</xdr:row>
                    <xdr:rowOff>57150</xdr:rowOff>
                  </to>
                </anchor>
              </controlPr>
            </control>
          </mc:Choice>
        </mc:AlternateContent>
        <mc:AlternateContent xmlns:mc="http://schemas.openxmlformats.org/markup-compatibility/2006">
          <mc:Choice Requires="x14">
            <control shapeId="55143" r:id="rId836" name="Check Box 871">
              <controlPr defaultSize="0" autoFill="0" autoLine="0" autoPict="0">
                <anchor moveWithCells="1">
                  <from>
                    <xdr:col>0</xdr:col>
                    <xdr:colOff>247650</xdr:colOff>
                    <xdr:row>1581</xdr:row>
                    <xdr:rowOff>19050</xdr:rowOff>
                  </from>
                  <to>
                    <xdr:col>4</xdr:col>
                    <xdr:colOff>266700</xdr:colOff>
                    <xdr:row>1583</xdr:row>
                    <xdr:rowOff>50800</xdr:rowOff>
                  </to>
                </anchor>
              </controlPr>
            </control>
          </mc:Choice>
        </mc:AlternateContent>
        <mc:AlternateContent xmlns:mc="http://schemas.openxmlformats.org/markup-compatibility/2006">
          <mc:Choice Requires="x14">
            <control shapeId="55144" r:id="rId837" name="Check Box 872">
              <controlPr defaultSize="0" autoFill="0" autoLine="0" autoPict="0">
                <anchor moveWithCells="1">
                  <from>
                    <xdr:col>0</xdr:col>
                    <xdr:colOff>247650</xdr:colOff>
                    <xdr:row>1582</xdr:row>
                    <xdr:rowOff>146050</xdr:rowOff>
                  </from>
                  <to>
                    <xdr:col>2</xdr:col>
                    <xdr:colOff>3695700</xdr:colOff>
                    <xdr:row>1584</xdr:row>
                    <xdr:rowOff>57150</xdr:rowOff>
                  </to>
                </anchor>
              </controlPr>
            </control>
          </mc:Choice>
        </mc:AlternateContent>
        <mc:AlternateContent xmlns:mc="http://schemas.openxmlformats.org/markup-compatibility/2006">
          <mc:Choice Requires="x14">
            <control shapeId="55145" r:id="rId838" name="Check Box 873">
              <controlPr defaultSize="0" autoFill="0" autoLine="0" autoPict="0">
                <anchor moveWithCells="1">
                  <from>
                    <xdr:col>0</xdr:col>
                    <xdr:colOff>247650</xdr:colOff>
                    <xdr:row>1581</xdr:row>
                    <xdr:rowOff>19050</xdr:rowOff>
                  </from>
                  <to>
                    <xdr:col>4</xdr:col>
                    <xdr:colOff>266700</xdr:colOff>
                    <xdr:row>1583</xdr:row>
                    <xdr:rowOff>50800</xdr:rowOff>
                  </to>
                </anchor>
              </controlPr>
            </control>
          </mc:Choice>
        </mc:AlternateContent>
        <mc:AlternateContent xmlns:mc="http://schemas.openxmlformats.org/markup-compatibility/2006">
          <mc:Choice Requires="x14">
            <control shapeId="55146" r:id="rId839" name="Check Box 874">
              <controlPr defaultSize="0" autoFill="0" autoLine="0" autoPict="0">
                <anchor moveWithCells="1">
                  <from>
                    <xdr:col>0</xdr:col>
                    <xdr:colOff>247650</xdr:colOff>
                    <xdr:row>1582</xdr:row>
                    <xdr:rowOff>146050</xdr:rowOff>
                  </from>
                  <to>
                    <xdr:col>2</xdr:col>
                    <xdr:colOff>3695700</xdr:colOff>
                    <xdr:row>1584</xdr:row>
                    <xdr:rowOff>57150</xdr:rowOff>
                  </to>
                </anchor>
              </controlPr>
            </control>
          </mc:Choice>
        </mc:AlternateContent>
        <mc:AlternateContent xmlns:mc="http://schemas.openxmlformats.org/markup-compatibility/2006">
          <mc:Choice Requires="x14">
            <control shapeId="55147" r:id="rId840" name="Check Box 875">
              <controlPr defaultSize="0" autoFill="0" autoLine="0" autoPict="0">
                <anchor moveWithCells="1">
                  <from>
                    <xdr:col>0</xdr:col>
                    <xdr:colOff>247650</xdr:colOff>
                    <xdr:row>1581</xdr:row>
                    <xdr:rowOff>19050</xdr:rowOff>
                  </from>
                  <to>
                    <xdr:col>4</xdr:col>
                    <xdr:colOff>266700</xdr:colOff>
                    <xdr:row>1583</xdr:row>
                    <xdr:rowOff>50800</xdr:rowOff>
                  </to>
                </anchor>
              </controlPr>
            </control>
          </mc:Choice>
        </mc:AlternateContent>
        <mc:AlternateContent xmlns:mc="http://schemas.openxmlformats.org/markup-compatibility/2006">
          <mc:Choice Requires="x14">
            <control shapeId="55148" r:id="rId841" name="Check Box 876">
              <controlPr defaultSize="0" autoFill="0" autoLine="0" autoPict="0">
                <anchor moveWithCells="1">
                  <from>
                    <xdr:col>0</xdr:col>
                    <xdr:colOff>247650</xdr:colOff>
                    <xdr:row>1582</xdr:row>
                    <xdr:rowOff>146050</xdr:rowOff>
                  </from>
                  <to>
                    <xdr:col>2</xdr:col>
                    <xdr:colOff>3695700</xdr:colOff>
                    <xdr:row>1584</xdr:row>
                    <xdr:rowOff>57150</xdr:rowOff>
                  </to>
                </anchor>
              </controlPr>
            </control>
          </mc:Choice>
        </mc:AlternateContent>
        <mc:AlternateContent xmlns:mc="http://schemas.openxmlformats.org/markup-compatibility/2006">
          <mc:Choice Requires="x14">
            <control shapeId="55149" r:id="rId842" name="Check Box 877">
              <controlPr defaultSize="0" autoFill="0" autoLine="0" autoPict="0">
                <anchor moveWithCells="1">
                  <from>
                    <xdr:col>0</xdr:col>
                    <xdr:colOff>247650</xdr:colOff>
                    <xdr:row>1581</xdr:row>
                    <xdr:rowOff>19050</xdr:rowOff>
                  </from>
                  <to>
                    <xdr:col>4</xdr:col>
                    <xdr:colOff>266700</xdr:colOff>
                    <xdr:row>1583</xdr:row>
                    <xdr:rowOff>50800</xdr:rowOff>
                  </to>
                </anchor>
              </controlPr>
            </control>
          </mc:Choice>
        </mc:AlternateContent>
        <mc:AlternateContent xmlns:mc="http://schemas.openxmlformats.org/markup-compatibility/2006">
          <mc:Choice Requires="x14">
            <control shapeId="55150" r:id="rId843" name="Check Box 878">
              <controlPr defaultSize="0" autoFill="0" autoLine="0" autoPict="0">
                <anchor moveWithCells="1">
                  <from>
                    <xdr:col>0</xdr:col>
                    <xdr:colOff>247650</xdr:colOff>
                    <xdr:row>1582</xdr:row>
                    <xdr:rowOff>146050</xdr:rowOff>
                  </from>
                  <to>
                    <xdr:col>2</xdr:col>
                    <xdr:colOff>3695700</xdr:colOff>
                    <xdr:row>1584</xdr:row>
                    <xdr:rowOff>57150</xdr:rowOff>
                  </to>
                </anchor>
              </controlPr>
            </control>
          </mc:Choice>
        </mc:AlternateContent>
        <mc:AlternateContent xmlns:mc="http://schemas.openxmlformats.org/markup-compatibility/2006">
          <mc:Choice Requires="x14">
            <control shapeId="55151" r:id="rId844" name="Check Box 879">
              <controlPr defaultSize="0" autoFill="0" autoLine="0" autoPict="0">
                <anchor moveWithCells="1">
                  <from>
                    <xdr:col>0</xdr:col>
                    <xdr:colOff>247650</xdr:colOff>
                    <xdr:row>1581</xdr:row>
                    <xdr:rowOff>19050</xdr:rowOff>
                  </from>
                  <to>
                    <xdr:col>4</xdr:col>
                    <xdr:colOff>266700</xdr:colOff>
                    <xdr:row>1583</xdr:row>
                    <xdr:rowOff>50800</xdr:rowOff>
                  </to>
                </anchor>
              </controlPr>
            </control>
          </mc:Choice>
        </mc:AlternateContent>
        <mc:AlternateContent xmlns:mc="http://schemas.openxmlformats.org/markup-compatibility/2006">
          <mc:Choice Requires="x14">
            <control shapeId="55152" r:id="rId845" name="Check Box 880">
              <controlPr defaultSize="0" autoFill="0" autoLine="0" autoPict="0">
                <anchor moveWithCells="1">
                  <from>
                    <xdr:col>0</xdr:col>
                    <xdr:colOff>247650</xdr:colOff>
                    <xdr:row>1582</xdr:row>
                    <xdr:rowOff>146050</xdr:rowOff>
                  </from>
                  <to>
                    <xdr:col>2</xdr:col>
                    <xdr:colOff>3695700</xdr:colOff>
                    <xdr:row>1584</xdr:row>
                    <xdr:rowOff>57150</xdr:rowOff>
                  </to>
                </anchor>
              </controlPr>
            </control>
          </mc:Choice>
        </mc:AlternateContent>
        <mc:AlternateContent xmlns:mc="http://schemas.openxmlformats.org/markup-compatibility/2006">
          <mc:Choice Requires="x14">
            <control shapeId="55153" r:id="rId846" name="Check Box 881">
              <controlPr defaultSize="0" autoFill="0" autoLine="0" autoPict="0">
                <anchor moveWithCells="1">
                  <from>
                    <xdr:col>0</xdr:col>
                    <xdr:colOff>247650</xdr:colOff>
                    <xdr:row>1581</xdr:row>
                    <xdr:rowOff>19050</xdr:rowOff>
                  </from>
                  <to>
                    <xdr:col>4</xdr:col>
                    <xdr:colOff>266700</xdr:colOff>
                    <xdr:row>1583</xdr:row>
                    <xdr:rowOff>50800</xdr:rowOff>
                  </to>
                </anchor>
              </controlPr>
            </control>
          </mc:Choice>
        </mc:AlternateContent>
        <mc:AlternateContent xmlns:mc="http://schemas.openxmlformats.org/markup-compatibility/2006">
          <mc:Choice Requires="x14">
            <control shapeId="55154" r:id="rId847" name="Check Box 882">
              <controlPr defaultSize="0" autoFill="0" autoLine="0" autoPict="0">
                <anchor moveWithCells="1">
                  <from>
                    <xdr:col>0</xdr:col>
                    <xdr:colOff>247650</xdr:colOff>
                    <xdr:row>1582</xdr:row>
                    <xdr:rowOff>146050</xdr:rowOff>
                  </from>
                  <to>
                    <xdr:col>2</xdr:col>
                    <xdr:colOff>3695700</xdr:colOff>
                    <xdr:row>1584</xdr:row>
                    <xdr:rowOff>57150</xdr:rowOff>
                  </to>
                </anchor>
              </controlPr>
            </control>
          </mc:Choice>
        </mc:AlternateContent>
        <mc:AlternateContent xmlns:mc="http://schemas.openxmlformats.org/markup-compatibility/2006">
          <mc:Choice Requires="x14">
            <control shapeId="55155" r:id="rId848" name="Check Box 883">
              <controlPr defaultSize="0" autoFill="0" autoLine="0" autoPict="0">
                <anchor moveWithCells="1">
                  <from>
                    <xdr:col>0</xdr:col>
                    <xdr:colOff>247650</xdr:colOff>
                    <xdr:row>1581</xdr:row>
                    <xdr:rowOff>19050</xdr:rowOff>
                  </from>
                  <to>
                    <xdr:col>4</xdr:col>
                    <xdr:colOff>266700</xdr:colOff>
                    <xdr:row>1583</xdr:row>
                    <xdr:rowOff>50800</xdr:rowOff>
                  </to>
                </anchor>
              </controlPr>
            </control>
          </mc:Choice>
        </mc:AlternateContent>
        <mc:AlternateContent xmlns:mc="http://schemas.openxmlformats.org/markup-compatibility/2006">
          <mc:Choice Requires="x14">
            <control shapeId="55156" r:id="rId849" name="Check Box 884">
              <controlPr defaultSize="0" autoFill="0" autoLine="0" autoPict="0">
                <anchor moveWithCells="1">
                  <from>
                    <xdr:col>0</xdr:col>
                    <xdr:colOff>247650</xdr:colOff>
                    <xdr:row>1582</xdr:row>
                    <xdr:rowOff>146050</xdr:rowOff>
                  </from>
                  <to>
                    <xdr:col>2</xdr:col>
                    <xdr:colOff>3695700</xdr:colOff>
                    <xdr:row>1584</xdr:row>
                    <xdr:rowOff>57150</xdr:rowOff>
                  </to>
                </anchor>
              </controlPr>
            </control>
          </mc:Choice>
        </mc:AlternateContent>
        <mc:AlternateContent xmlns:mc="http://schemas.openxmlformats.org/markup-compatibility/2006">
          <mc:Choice Requires="x14">
            <control shapeId="55157" r:id="rId850" name="Check Box 885">
              <controlPr defaultSize="0" autoFill="0" autoLine="0" autoPict="0">
                <anchor moveWithCells="1">
                  <from>
                    <xdr:col>0</xdr:col>
                    <xdr:colOff>247650</xdr:colOff>
                    <xdr:row>1581</xdr:row>
                    <xdr:rowOff>19050</xdr:rowOff>
                  </from>
                  <to>
                    <xdr:col>4</xdr:col>
                    <xdr:colOff>266700</xdr:colOff>
                    <xdr:row>1583</xdr:row>
                    <xdr:rowOff>50800</xdr:rowOff>
                  </to>
                </anchor>
              </controlPr>
            </control>
          </mc:Choice>
        </mc:AlternateContent>
        <mc:AlternateContent xmlns:mc="http://schemas.openxmlformats.org/markup-compatibility/2006">
          <mc:Choice Requires="x14">
            <control shapeId="55158" r:id="rId851" name="Check Box 886">
              <controlPr defaultSize="0" autoFill="0" autoLine="0" autoPict="0">
                <anchor moveWithCells="1">
                  <from>
                    <xdr:col>0</xdr:col>
                    <xdr:colOff>247650</xdr:colOff>
                    <xdr:row>1582</xdr:row>
                    <xdr:rowOff>146050</xdr:rowOff>
                  </from>
                  <to>
                    <xdr:col>2</xdr:col>
                    <xdr:colOff>3695700</xdr:colOff>
                    <xdr:row>1584</xdr:row>
                    <xdr:rowOff>57150</xdr:rowOff>
                  </to>
                </anchor>
              </controlPr>
            </control>
          </mc:Choice>
        </mc:AlternateContent>
        <mc:AlternateContent xmlns:mc="http://schemas.openxmlformats.org/markup-compatibility/2006">
          <mc:Choice Requires="x14">
            <control shapeId="55159" r:id="rId852" name="Check Box 887">
              <controlPr defaultSize="0" autoFill="0" autoLine="0" autoPict="0">
                <anchor moveWithCells="1">
                  <from>
                    <xdr:col>0</xdr:col>
                    <xdr:colOff>247650</xdr:colOff>
                    <xdr:row>1581</xdr:row>
                    <xdr:rowOff>19050</xdr:rowOff>
                  </from>
                  <to>
                    <xdr:col>4</xdr:col>
                    <xdr:colOff>266700</xdr:colOff>
                    <xdr:row>1583</xdr:row>
                    <xdr:rowOff>50800</xdr:rowOff>
                  </to>
                </anchor>
              </controlPr>
            </control>
          </mc:Choice>
        </mc:AlternateContent>
        <mc:AlternateContent xmlns:mc="http://schemas.openxmlformats.org/markup-compatibility/2006">
          <mc:Choice Requires="x14">
            <control shapeId="55160" r:id="rId853" name="Check Box 888">
              <controlPr defaultSize="0" autoFill="0" autoLine="0" autoPict="0">
                <anchor moveWithCells="1">
                  <from>
                    <xdr:col>0</xdr:col>
                    <xdr:colOff>247650</xdr:colOff>
                    <xdr:row>1582</xdr:row>
                    <xdr:rowOff>146050</xdr:rowOff>
                  </from>
                  <to>
                    <xdr:col>2</xdr:col>
                    <xdr:colOff>3695700</xdr:colOff>
                    <xdr:row>1584</xdr:row>
                    <xdr:rowOff>57150</xdr:rowOff>
                  </to>
                </anchor>
              </controlPr>
            </control>
          </mc:Choice>
        </mc:AlternateContent>
        <mc:AlternateContent xmlns:mc="http://schemas.openxmlformats.org/markup-compatibility/2006">
          <mc:Choice Requires="x14">
            <control shapeId="55161" r:id="rId854" name="Check Box 889">
              <controlPr defaultSize="0" autoFill="0" autoLine="0" autoPict="0">
                <anchor moveWithCells="1">
                  <from>
                    <xdr:col>0</xdr:col>
                    <xdr:colOff>247650</xdr:colOff>
                    <xdr:row>1581</xdr:row>
                    <xdr:rowOff>19050</xdr:rowOff>
                  </from>
                  <to>
                    <xdr:col>4</xdr:col>
                    <xdr:colOff>266700</xdr:colOff>
                    <xdr:row>1583</xdr:row>
                    <xdr:rowOff>50800</xdr:rowOff>
                  </to>
                </anchor>
              </controlPr>
            </control>
          </mc:Choice>
        </mc:AlternateContent>
        <mc:AlternateContent xmlns:mc="http://schemas.openxmlformats.org/markup-compatibility/2006">
          <mc:Choice Requires="x14">
            <control shapeId="55162" r:id="rId855" name="Check Box 890">
              <controlPr defaultSize="0" autoFill="0" autoLine="0" autoPict="0">
                <anchor moveWithCells="1">
                  <from>
                    <xdr:col>0</xdr:col>
                    <xdr:colOff>247650</xdr:colOff>
                    <xdr:row>1582</xdr:row>
                    <xdr:rowOff>146050</xdr:rowOff>
                  </from>
                  <to>
                    <xdr:col>2</xdr:col>
                    <xdr:colOff>3695700</xdr:colOff>
                    <xdr:row>1584</xdr:row>
                    <xdr:rowOff>57150</xdr:rowOff>
                  </to>
                </anchor>
              </controlPr>
            </control>
          </mc:Choice>
        </mc:AlternateContent>
        <mc:AlternateContent xmlns:mc="http://schemas.openxmlformats.org/markup-compatibility/2006">
          <mc:Choice Requires="x14">
            <control shapeId="55163" r:id="rId856" name="Check Box 891">
              <controlPr defaultSize="0" autoFill="0" autoLine="0" autoPict="0">
                <anchor moveWithCells="1">
                  <from>
                    <xdr:col>0</xdr:col>
                    <xdr:colOff>247650</xdr:colOff>
                    <xdr:row>1581</xdr:row>
                    <xdr:rowOff>19050</xdr:rowOff>
                  </from>
                  <to>
                    <xdr:col>4</xdr:col>
                    <xdr:colOff>266700</xdr:colOff>
                    <xdr:row>1583</xdr:row>
                    <xdr:rowOff>50800</xdr:rowOff>
                  </to>
                </anchor>
              </controlPr>
            </control>
          </mc:Choice>
        </mc:AlternateContent>
        <mc:AlternateContent xmlns:mc="http://schemas.openxmlformats.org/markup-compatibility/2006">
          <mc:Choice Requires="x14">
            <control shapeId="55164" r:id="rId857" name="Check Box 892">
              <controlPr defaultSize="0" autoFill="0" autoLine="0" autoPict="0">
                <anchor moveWithCells="1">
                  <from>
                    <xdr:col>0</xdr:col>
                    <xdr:colOff>247650</xdr:colOff>
                    <xdr:row>1582</xdr:row>
                    <xdr:rowOff>146050</xdr:rowOff>
                  </from>
                  <to>
                    <xdr:col>2</xdr:col>
                    <xdr:colOff>3695700</xdr:colOff>
                    <xdr:row>1584</xdr:row>
                    <xdr:rowOff>57150</xdr:rowOff>
                  </to>
                </anchor>
              </controlPr>
            </control>
          </mc:Choice>
        </mc:AlternateContent>
        <mc:AlternateContent xmlns:mc="http://schemas.openxmlformats.org/markup-compatibility/2006">
          <mc:Choice Requires="x14">
            <control shapeId="55165" r:id="rId858" name="Check Box 893">
              <controlPr defaultSize="0" autoFill="0" autoLine="0" autoPict="0">
                <anchor moveWithCells="1">
                  <from>
                    <xdr:col>0</xdr:col>
                    <xdr:colOff>247650</xdr:colOff>
                    <xdr:row>1581</xdr:row>
                    <xdr:rowOff>19050</xdr:rowOff>
                  </from>
                  <to>
                    <xdr:col>4</xdr:col>
                    <xdr:colOff>266700</xdr:colOff>
                    <xdr:row>1583</xdr:row>
                    <xdr:rowOff>50800</xdr:rowOff>
                  </to>
                </anchor>
              </controlPr>
            </control>
          </mc:Choice>
        </mc:AlternateContent>
        <mc:AlternateContent xmlns:mc="http://schemas.openxmlformats.org/markup-compatibility/2006">
          <mc:Choice Requires="x14">
            <control shapeId="55166" r:id="rId859" name="Check Box 894">
              <controlPr defaultSize="0" autoFill="0" autoLine="0" autoPict="0">
                <anchor moveWithCells="1">
                  <from>
                    <xdr:col>0</xdr:col>
                    <xdr:colOff>247650</xdr:colOff>
                    <xdr:row>1582</xdr:row>
                    <xdr:rowOff>146050</xdr:rowOff>
                  </from>
                  <to>
                    <xdr:col>2</xdr:col>
                    <xdr:colOff>3695700</xdr:colOff>
                    <xdr:row>1584</xdr:row>
                    <xdr:rowOff>57150</xdr:rowOff>
                  </to>
                </anchor>
              </controlPr>
            </control>
          </mc:Choice>
        </mc:AlternateContent>
        <mc:AlternateContent xmlns:mc="http://schemas.openxmlformats.org/markup-compatibility/2006">
          <mc:Choice Requires="x14">
            <control shapeId="55167" r:id="rId860" name="Check Box 895">
              <controlPr defaultSize="0" autoFill="0" autoLine="0" autoPict="0">
                <anchor moveWithCells="1">
                  <from>
                    <xdr:col>0</xdr:col>
                    <xdr:colOff>247650</xdr:colOff>
                    <xdr:row>1581</xdr:row>
                    <xdr:rowOff>19050</xdr:rowOff>
                  </from>
                  <to>
                    <xdr:col>4</xdr:col>
                    <xdr:colOff>266700</xdr:colOff>
                    <xdr:row>1583</xdr:row>
                    <xdr:rowOff>50800</xdr:rowOff>
                  </to>
                </anchor>
              </controlPr>
            </control>
          </mc:Choice>
        </mc:AlternateContent>
        <mc:AlternateContent xmlns:mc="http://schemas.openxmlformats.org/markup-compatibility/2006">
          <mc:Choice Requires="x14">
            <control shapeId="55168" r:id="rId861" name="Check Box 896">
              <controlPr defaultSize="0" autoFill="0" autoLine="0" autoPict="0">
                <anchor moveWithCells="1">
                  <from>
                    <xdr:col>0</xdr:col>
                    <xdr:colOff>247650</xdr:colOff>
                    <xdr:row>1582</xdr:row>
                    <xdr:rowOff>146050</xdr:rowOff>
                  </from>
                  <to>
                    <xdr:col>2</xdr:col>
                    <xdr:colOff>3695700</xdr:colOff>
                    <xdr:row>1584</xdr:row>
                    <xdr:rowOff>57150</xdr:rowOff>
                  </to>
                </anchor>
              </controlPr>
            </control>
          </mc:Choice>
        </mc:AlternateContent>
        <mc:AlternateContent xmlns:mc="http://schemas.openxmlformats.org/markup-compatibility/2006">
          <mc:Choice Requires="x14">
            <control shapeId="55169" r:id="rId862" name="Check Box 897">
              <controlPr defaultSize="0" autoFill="0" autoLine="0" autoPict="0">
                <anchor moveWithCells="1">
                  <from>
                    <xdr:col>0</xdr:col>
                    <xdr:colOff>247650</xdr:colOff>
                    <xdr:row>1581</xdr:row>
                    <xdr:rowOff>19050</xdr:rowOff>
                  </from>
                  <to>
                    <xdr:col>4</xdr:col>
                    <xdr:colOff>266700</xdr:colOff>
                    <xdr:row>1583</xdr:row>
                    <xdr:rowOff>50800</xdr:rowOff>
                  </to>
                </anchor>
              </controlPr>
            </control>
          </mc:Choice>
        </mc:AlternateContent>
        <mc:AlternateContent xmlns:mc="http://schemas.openxmlformats.org/markup-compatibility/2006">
          <mc:Choice Requires="x14">
            <control shapeId="55170" r:id="rId863" name="Check Box 898">
              <controlPr defaultSize="0" autoFill="0" autoLine="0" autoPict="0">
                <anchor moveWithCells="1">
                  <from>
                    <xdr:col>0</xdr:col>
                    <xdr:colOff>247650</xdr:colOff>
                    <xdr:row>1582</xdr:row>
                    <xdr:rowOff>146050</xdr:rowOff>
                  </from>
                  <to>
                    <xdr:col>2</xdr:col>
                    <xdr:colOff>3695700</xdr:colOff>
                    <xdr:row>1584</xdr:row>
                    <xdr:rowOff>57150</xdr:rowOff>
                  </to>
                </anchor>
              </controlPr>
            </control>
          </mc:Choice>
        </mc:AlternateContent>
        <mc:AlternateContent xmlns:mc="http://schemas.openxmlformats.org/markup-compatibility/2006">
          <mc:Choice Requires="x14">
            <control shapeId="55171" r:id="rId864" name="Check Box 899">
              <controlPr defaultSize="0" autoFill="0" autoLine="0" autoPict="0">
                <anchor moveWithCells="1">
                  <from>
                    <xdr:col>0</xdr:col>
                    <xdr:colOff>247650</xdr:colOff>
                    <xdr:row>1581</xdr:row>
                    <xdr:rowOff>19050</xdr:rowOff>
                  </from>
                  <to>
                    <xdr:col>4</xdr:col>
                    <xdr:colOff>266700</xdr:colOff>
                    <xdr:row>1583</xdr:row>
                    <xdr:rowOff>50800</xdr:rowOff>
                  </to>
                </anchor>
              </controlPr>
            </control>
          </mc:Choice>
        </mc:AlternateContent>
        <mc:AlternateContent xmlns:mc="http://schemas.openxmlformats.org/markup-compatibility/2006">
          <mc:Choice Requires="x14">
            <control shapeId="55172" r:id="rId865" name="Check Box 900">
              <controlPr defaultSize="0" autoFill="0" autoLine="0" autoPict="0">
                <anchor moveWithCells="1">
                  <from>
                    <xdr:col>0</xdr:col>
                    <xdr:colOff>247650</xdr:colOff>
                    <xdr:row>1582</xdr:row>
                    <xdr:rowOff>146050</xdr:rowOff>
                  </from>
                  <to>
                    <xdr:col>2</xdr:col>
                    <xdr:colOff>3695700</xdr:colOff>
                    <xdr:row>1584</xdr:row>
                    <xdr:rowOff>57150</xdr:rowOff>
                  </to>
                </anchor>
              </controlPr>
            </control>
          </mc:Choice>
        </mc:AlternateContent>
        <mc:AlternateContent xmlns:mc="http://schemas.openxmlformats.org/markup-compatibility/2006">
          <mc:Choice Requires="x14">
            <control shapeId="55173" r:id="rId866" name="Check Box 901">
              <controlPr defaultSize="0" autoFill="0" autoLine="0" autoPict="0">
                <anchor moveWithCells="1">
                  <from>
                    <xdr:col>0</xdr:col>
                    <xdr:colOff>247650</xdr:colOff>
                    <xdr:row>1581</xdr:row>
                    <xdr:rowOff>19050</xdr:rowOff>
                  </from>
                  <to>
                    <xdr:col>4</xdr:col>
                    <xdr:colOff>266700</xdr:colOff>
                    <xdr:row>1583</xdr:row>
                    <xdr:rowOff>50800</xdr:rowOff>
                  </to>
                </anchor>
              </controlPr>
            </control>
          </mc:Choice>
        </mc:AlternateContent>
        <mc:AlternateContent xmlns:mc="http://schemas.openxmlformats.org/markup-compatibility/2006">
          <mc:Choice Requires="x14">
            <control shapeId="55174" r:id="rId867" name="Check Box 902">
              <controlPr defaultSize="0" autoFill="0" autoLine="0" autoPict="0">
                <anchor moveWithCells="1">
                  <from>
                    <xdr:col>0</xdr:col>
                    <xdr:colOff>247650</xdr:colOff>
                    <xdr:row>1582</xdr:row>
                    <xdr:rowOff>146050</xdr:rowOff>
                  </from>
                  <to>
                    <xdr:col>2</xdr:col>
                    <xdr:colOff>3695700</xdr:colOff>
                    <xdr:row>1584</xdr:row>
                    <xdr:rowOff>57150</xdr:rowOff>
                  </to>
                </anchor>
              </controlPr>
            </control>
          </mc:Choice>
        </mc:AlternateContent>
        <mc:AlternateContent xmlns:mc="http://schemas.openxmlformats.org/markup-compatibility/2006">
          <mc:Choice Requires="x14">
            <control shapeId="55175" r:id="rId868" name="Check Box 903">
              <controlPr defaultSize="0" autoFill="0" autoLine="0" autoPict="0">
                <anchor moveWithCells="1">
                  <from>
                    <xdr:col>0</xdr:col>
                    <xdr:colOff>247650</xdr:colOff>
                    <xdr:row>1581</xdr:row>
                    <xdr:rowOff>19050</xdr:rowOff>
                  </from>
                  <to>
                    <xdr:col>4</xdr:col>
                    <xdr:colOff>266700</xdr:colOff>
                    <xdr:row>1583</xdr:row>
                    <xdr:rowOff>50800</xdr:rowOff>
                  </to>
                </anchor>
              </controlPr>
            </control>
          </mc:Choice>
        </mc:AlternateContent>
        <mc:AlternateContent xmlns:mc="http://schemas.openxmlformats.org/markup-compatibility/2006">
          <mc:Choice Requires="x14">
            <control shapeId="55176" r:id="rId869" name="Check Box 904">
              <controlPr defaultSize="0" autoFill="0" autoLine="0" autoPict="0">
                <anchor moveWithCells="1">
                  <from>
                    <xdr:col>0</xdr:col>
                    <xdr:colOff>247650</xdr:colOff>
                    <xdr:row>1582</xdr:row>
                    <xdr:rowOff>146050</xdr:rowOff>
                  </from>
                  <to>
                    <xdr:col>2</xdr:col>
                    <xdr:colOff>3695700</xdr:colOff>
                    <xdr:row>1584</xdr:row>
                    <xdr:rowOff>57150</xdr:rowOff>
                  </to>
                </anchor>
              </controlPr>
            </control>
          </mc:Choice>
        </mc:AlternateContent>
        <mc:AlternateContent xmlns:mc="http://schemas.openxmlformats.org/markup-compatibility/2006">
          <mc:Choice Requires="x14">
            <control shapeId="55177" r:id="rId870" name="Check Box 905">
              <controlPr defaultSize="0" autoFill="0" autoLine="0" autoPict="0">
                <anchor moveWithCells="1">
                  <from>
                    <xdr:col>0</xdr:col>
                    <xdr:colOff>247650</xdr:colOff>
                    <xdr:row>1581</xdr:row>
                    <xdr:rowOff>19050</xdr:rowOff>
                  </from>
                  <to>
                    <xdr:col>4</xdr:col>
                    <xdr:colOff>266700</xdr:colOff>
                    <xdr:row>1583</xdr:row>
                    <xdr:rowOff>50800</xdr:rowOff>
                  </to>
                </anchor>
              </controlPr>
            </control>
          </mc:Choice>
        </mc:AlternateContent>
        <mc:AlternateContent xmlns:mc="http://schemas.openxmlformats.org/markup-compatibility/2006">
          <mc:Choice Requires="x14">
            <control shapeId="55178" r:id="rId871" name="Check Box 906">
              <controlPr defaultSize="0" autoFill="0" autoLine="0" autoPict="0">
                <anchor moveWithCells="1">
                  <from>
                    <xdr:col>0</xdr:col>
                    <xdr:colOff>247650</xdr:colOff>
                    <xdr:row>1582</xdr:row>
                    <xdr:rowOff>146050</xdr:rowOff>
                  </from>
                  <to>
                    <xdr:col>2</xdr:col>
                    <xdr:colOff>3695700</xdr:colOff>
                    <xdr:row>1584</xdr:row>
                    <xdr:rowOff>57150</xdr:rowOff>
                  </to>
                </anchor>
              </controlPr>
            </control>
          </mc:Choice>
        </mc:AlternateContent>
        <mc:AlternateContent xmlns:mc="http://schemas.openxmlformats.org/markup-compatibility/2006">
          <mc:Choice Requires="x14">
            <control shapeId="55179" r:id="rId872" name="Check Box 907">
              <controlPr defaultSize="0" autoFill="0" autoLine="0" autoPict="0">
                <anchor moveWithCells="1">
                  <from>
                    <xdr:col>0</xdr:col>
                    <xdr:colOff>247650</xdr:colOff>
                    <xdr:row>1581</xdr:row>
                    <xdr:rowOff>19050</xdr:rowOff>
                  </from>
                  <to>
                    <xdr:col>4</xdr:col>
                    <xdr:colOff>266700</xdr:colOff>
                    <xdr:row>1583</xdr:row>
                    <xdr:rowOff>50800</xdr:rowOff>
                  </to>
                </anchor>
              </controlPr>
            </control>
          </mc:Choice>
        </mc:AlternateContent>
        <mc:AlternateContent xmlns:mc="http://schemas.openxmlformats.org/markup-compatibility/2006">
          <mc:Choice Requires="x14">
            <control shapeId="55180" r:id="rId873" name="Check Box 908">
              <controlPr defaultSize="0" autoFill="0" autoLine="0" autoPict="0">
                <anchor moveWithCells="1">
                  <from>
                    <xdr:col>0</xdr:col>
                    <xdr:colOff>247650</xdr:colOff>
                    <xdr:row>1582</xdr:row>
                    <xdr:rowOff>146050</xdr:rowOff>
                  </from>
                  <to>
                    <xdr:col>2</xdr:col>
                    <xdr:colOff>3695700</xdr:colOff>
                    <xdr:row>1584</xdr:row>
                    <xdr:rowOff>57150</xdr:rowOff>
                  </to>
                </anchor>
              </controlPr>
            </control>
          </mc:Choice>
        </mc:AlternateContent>
        <mc:AlternateContent xmlns:mc="http://schemas.openxmlformats.org/markup-compatibility/2006">
          <mc:Choice Requires="x14">
            <control shapeId="55181" r:id="rId874" name="Check Box 909">
              <controlPr defaultSize="0" autoFill="0" autoLine="0" autoPict="0">
                <anchor moveWithCells="1">
                  <from>
                    <xdr:col>0</xdr:col>
                    <xdr:colOff>247650</xdr:colOff>
                    <xdr:row>1581</xdr:row>
                    <xdr:rowOff>19050</xdr:rowOff>
                  </from>
                  <to>
                    <xdr:col>4</xdr:col>
                    <xdr:colOff>266700</xdr:colOff>
                    <xdr:row>1583</xdr:row>
                    <xdr:rowOff>50800</xdr:rowOff>
                  </to>
                </anchor>
              </controlPr>
            </control>
          </mc:Choice>
        </mc:AlternateContent>
        <mc:AlternateContent xmlns:mc="http://schemas.openxmlformats.org/markup-compatibility/2006">
          <mc:Choice Requires="x14">
            <control shapeId="55182" r:id="rId875" name="Check Box 910">
              <controlPr defaultSize="0" autoFill="0" autoLine="0" autoPict="0">
                <anchor moveWithCells="1">
                  <from>
                    <xdr:col>0</xdr:col>
                    <xdr:colOff>247650</xdr:colOff>
                    <xdr:row>1582</xdr:row>
                    <xdr:rowOff>146050</xdr:rowOff>
                  </from>
                  <to>
                    <xdr:col>2</xdr:col>
                    <xdr:colOff>3695700</xdr:colOff>
                    <xdr:row>1584</xdr:row>
                    <xdr:rowOff>57150</xdr:rowOff>
                  </to>
                </anchor>
              </controlPr>
            </control>
          </mc:Choice>
        </mc:AlternateContent>
        <mc:AlternateContent xmlns:mc="http://schemas.openxmlformats.org/markup-compatibility/2006">
          <mc:Choice Requires="x14">
            <control shapeId="55183" r:id="rId876" name="Check Box 911">
              <controlPr defaultSize="0" autoFill="0" autoLine="0" autoPict="0">
                <anchor moveWithCells="1">
                  <from>
                    <xdr:col>0</xdr:col>
                    <xdr:colOff>247650</xdr:colOff>
                    <xdr:row>1636</xdr:row>
                    <xdr:rowOff>19050</xdr:rowOff>
                  </from>
                  <to>
                    <xdr:col>4</xdr:col>
                    <xdr:colOff>266700</xdr:colOff>
                    <xdr:row>1638</xdr:row>
                    <xdr:rowOff>50800</xdr:rowOff>
                  </to>
                </anchor>
              </controlPr>
            </control>
          </mc:Choice>
        </mc:AlternateContent>
        <mc:AlternateContent xmlns:mc="http://schemas.openxmlformats.org/markup-compatibility/2006">
          <mc:Choice Requires="x14">
            <control shapeId="55184" r:id="rId877" name="Check Box 912">
              <controlPr defaultSize="0" autoFill="0" autoLine="0" autoPict="0">
                <anchor moveWithCells="1">
                  <from>
                    <xdr:col>0</xdr:col>
                    <xdr:colOff>247650</xdr:colOff>
                    <xdr:row>1637</xdr:row>
                    <xdr:rowOff>146050</xdr:rowOff>
                  </from>
                  <to>
                    <xdr:col>2</xdr:col>
                    <xdr:colOff>3695700</xdr:colOff>
                    <xdr:row>1639</xdr:row>
                    <xdr:rowOff>57150</xdr:rowOff>
                  </to>
                </anchor>
              </controlPr>
            </control>
          </mc:Choice>
        </mc:AlternateContent>
        <mc:AlternateContent xmlns:mc="http://schemas.openxmlformats.org/markup-compatibility/2006">
          <mc:Choice Requires="x14">
            <control shapeId="55185" r:id="rId878" name="Check Box 913">
              <controlPr defaultSize="0" autoFill="0" autoLine="0" autoPict="0">
                <anchor moveWithCells="1">
                  <from>
                    <xdr:col>0</xdr:col>
                    <xdr:colOff>247650</xdr:colOff>
                    <xdr:row>1636</xdr:row>
                    <xdr:rowOff>19050</xdr:rowOff>
                  </from>
                  <to>
                    <xdr:col>4</xdr:col>
                    <xdr:colOff>266700</xdr:colOff>
                    <xdr:row>1638</xdr:row>
                    <xdr:rowOff>50800</xdr:rowOff>
                  </to>
                </anchor>
              </controlPr>
            </control>
          </mc:Choice>
        </mc:AlternateContent>
        <mc:AlternateContent xmlns:mc="http://schemas.openxmlformats.org/markup-compatibility/2006">
          <mc:Choice Requires="x14">
            <control shapeId="55186" r:id="rId879" name="Check Box 914">
              <controlPr defaultSize="0" autoFill="0" autoLine="0" autoPict="0">
                <anchor moveWithCells="1">
                  <from>
                    <xdr:col>0</xdr:col>
                    <xdr:colOff>247650</xdr:colOff>
                    <xdr:row>1637</xdr:row>
                    <xdr:rowOff>146050</xdr:rowOff>
                  </from>
                  <to>
                    <xdr:col>2</xdr:col>
                    <xdr:colOff>3695700</xdr:colOff>
                    <xdr:row>1639</xdr:row>
                    <xdr:rowOff>57150</xdr:rowOff>
                  </to>
                </anchor>
              </controlPr>
            </control>
          </mc:Choice>
        </mc:AlternateContent>
        <mc:AlternateContent xmlns:mc="http://schemas.openxmlformats.org/markup-compatibility/2006">
          <mc:Choice Requires="x14">
            <control shapeId="55187" r:id="rId880" name="Check Box 915">
              <controlPr defaultSize="0" autoFill="0" autoLine="0" autoPict="0">
                <anchor moveWithCells="1">
                  <from>
                    <xdr:col>0</xdr:col>
                    <xdr:colOff>247650</xdr:colOff>
                    <xdr:row>1636</xdr:row>
                    <xdr:rowOff>19050</xdr:rowOff>
                  </from>
                  <to>
                    <xdr:col>4</xdr:col>
                    <xdr:colOff>266700</xdr:colOff>
                    <xdr:row>1638</xdr:row>
                    <xdr:rowOff>50800</xdr:rowOff>
                  </to>
                </anchor>
              </controlPr>
            </control>
          </mc:Choice>
        </mc:AlternateContent>
        <mc:AlternateContent xmlns:mc="http://schemas.openxmlformats.org/markup-compatibility/2006">
          <mc:Choice Requires="x14">
            <control shapeId="55188" r:id="rId881" name="Check Box 916">
              <controlPr defaultSize="0" autoFill="0" autoLine="0" autoPict="0">
                <anchor moveWithCells="1">
                  <from>
                    <xdr:col>0</xdr:col>
                    <xdr:colOff>247650</xdr:colOff>
                    <xdr:row>1637</xdr:row>
                    <xdr:rowOff>146050</xdr:rowOff>
                  </from>
                  <to>
                    <xdr:col>2</xdr:col>
                    <xdr:colOff>3695700</xdr:colOff>
                    <xdr:row>1639</xdr:row>
                    <xdr:rowOff>57150</xdr:rowOff>
                  </to>
                </anchor>
              </controlPr>
            </control>
          </mc:Choice>
        </mc:AlternateContent>
        <mc:AlternateContent xmlns:mc="http://schemas.openxmlformats.org/markup-compatibility/2006">
          <mc:Choice Requires="x14">
            <control shapeId="55189" r:id="rId882" name="Check Box 917">
              <controlPr defaultSize="0" autoFill="0" autoLine="0" autoPict="0">
                <anchor moveWithCells="1">
                  <from>
                    <xdr:col>0</xdr:col>
                    <xdr:colOff>247650</xdr:colOff>
                    <xdr:row>1636</xdr:row>
                    <xdr:rowOff>19050</xdr:rowOff>
                  </from>
                  <to>
                    <xdr:col>4</xdr:col>
                    <xdr:colOff>266700</xdr:colOff>
                    <xdr:row>1638</xdr:row>
                    <xdr:rowOff>50800</xdr:rowOff>
                  </to>
                </anchor>
              </controlPr>
            </control>
          </mc:Choice>
        </mc:AlternateContent>
        <mc:AlternateContent xmlns:mc="http://schemas.openxmlformats.org/markup-compatibility/2006">
          <mc:Choice Requires="x14">
            <control shapeId="55190" r:id="rId883" name="Check Box 918">
              <controlPr defaultSize="0" autoFill="0" autoLine="0" autoPict="0">
                <anchor moveWithCells="1">
                  <from>
                    <xdr:col>0</xdr:col>
                    <xdr:colOff>247650</xdr:colOff>
                    <xdr:row>1637</xdr:row>
                    <xdr:rowOff>146050</xdr:rowOff>
                  </from>
                  <to>
                    <xdr:col>2</xdr:col>
                    <xdr:colOff>3695700</xdr:colOff>
                    <xdr:row>1639</xdr:row>
                    <xdr:rowOff>57150</xdr:rowOff>
                  </to>
                </anchor>
              </controlPr>
            </control>
          </mc:Choice>
        </mc:AlternateContent>
        <mc:AlternateContent xmlns:mc="http://schemas.openxmlformats.org/markup-compatibility/2006">
          <mc:Choice Requires="x14">
            <control shapeId="55191" r:id="rId884" name="Check Box 919">
              <controlPr defaultSize="0" autoFill="0" autoLine="0" autoPict="0">
                <anchor moveWithCells="1">
                  <from>
                    <xdr:col>0</xdr:col>
                    <xdr:colOff>247650</xdr:colOff>
                    <xdr:row>1636</xdr:row>
                    <xdr:rowOff>19050</xdr:rowOff>
                  </from>
                  <to>
                    <xdr:col>4</xdr:col>
                    <xdr:colOff>266700</xdr:colOff>
                    <xdr:row>1638</xdr:row>
                    <xdr:rowOff>50800</xdr:rowOff>
                  </to>
                </anchor>
              </controlPr>
            </control>
          </mc:Choice>
        </mc:AlternateContent>
        <mc:AlternateContent xmlns:mc="http://schemas.openxmlformats.org/markup-compatibility/2006">
          <mc:Choice Requires="x14">
            <control shapeId="55192" r:id="rId885" name="Check Box 920">
              <controlPr defaultSize="0" autoFill="0" autoLine="0" autoPict="0">
                <anchor moveWithCells="1">
                  <from>
                    <xdr:col>0</xdr:col>
                    <xdr:colOff>247650</xdr:colOff>
                    <xdr:row>1637</xdr:row>
                    <xdr:rowOff>146050</xdr:rowOff>
                  </from>
                  <to>
                    <xdr:col>2</xdr:col>
                    <xdr:colOff>3695700</xdr:colOff>
                    <xdr:row>1639</xdr:row>
                    <xdr:rowOff>57150</xdr:rowOff>
                  </to>
                </anchor>
              </controlPr>
            </control>
          </mc:Choice>
        </mc:AlternateContent>
        <mc:AlternateContent xmlns:mc="http://schemas.openxmlformats.org/markup-compatibility/2006">
          <mc:Choice Requires="x14">
            <control shapeId="55193" r:id="rId886" name="Check Box 921">
              <controlPr defaultSize="0" autoFill="0" autoLine="0" autoPict="0">
                <anchor moveWithCells="1">
                  <from>
                    <xdr:col>0</xdr:col>
                    <xdr:colOff>247650</xdr:colOff>
                    <xdr:row>1636</xdr:row>
                    <xdr:rowOff>19050</xdr:rowOff>
                  </from>
                  <to>
                    <xdr:col>4</xdr:col>
                    <xdr:colOff>266700</xdr:colOff>
                    <xdr:row>1638</xdr:row>
                    <xdr:rowOff>50800</xdr:rowOff>
                  </to>
                </anchor>
              </controlPr>
            </control>
          </mc:Choice>
        </mc:AlternateContent>
        <mc:AlternateContent xmlns:mc="http://schemas.openxmlformats.org/markup-compatibility/2006">
          <mc:Choice Requires="x14">
            <control shapeId="55194" r:id="rId887" name="Check Box 922">
              <controlPr defaultSize="0" autoFill="0" autoLine="0" autoPict="0">
                <anchor moveWithCells="1">
                  <from>
                    <xdr:col>0</xdr:col>
                    <xdr:colOff>247650</xdr:colOff>
                    <xdr:row>1637</xdr:row>
                    <xdr:rowOff>146050</xdr:rowOff>
                  </from>
                  <to>
                    <xdr:col>2</xdr:col>
                    <xdr:colOff>3695700</xdr:colOff>
                    <xdr:row>1639</xdr:row>
                    <xdr:rowOff>57150</xdr:rowOff>
                  </to>
                </anchor>
              </controlPr>
            </control>
          </mc:Choice>
        </mc:AlternateContent>
        <mc:AlternateContent xmlns:mc="http://schemas.openxmlformats.org/markup-compatibility/2006">
          <mc:Choice Requires="x14">
            <control shapeId="55195" r:id="rId888" name="Check Box 923">
              <controlPr defaultSize="0" autoFill="0" autoLine="0" autoPict="0">
                <anchor moveWithCells="1">
                  <from>
                    <xdr:col>0</xdr:col>
                    <xdr:colOff>247650</xdr:colOff>
                    <xdr:row>1636</xdr:row>
                    <xdr:rowOff>19050</xdr:rowOff>
                  </from>
                  <to>
                    <xdr:col>4</xdr:col>
                    <xdr:colOff>266700</xdr:colOff>
                    <xdr:row>1638</xdr:row>
                    <xdr:rowOff>50800</xdr:rowOff>
                  </to>
                </anchor>
              </controlPr>
            </control>
          </mc:Choice>
        </mc:AlternateContent>
        <mc:AlternateContent xmlns:mc="http://schemas.openxmlformats.org/markup-compatibility/2006">
          <mc:Choice Requires="x14">
            <control shapeId="55196" r:id="rId889" name="Check Box 924">
              <controlPr defaultSize="0" autoFill="0" autoLine="0" autoPict="0">
                <anchor moveWithCells="1">
                  <from>
                    <xdr:col>0</xdr:col>
                    <xdr:colOff>247650</xdr:colOff>
                    <xdr:row>1637</xdr:row>
                    <xdr:rowOff>146050</xdr:rowOff>
                  </from>
                  <to>
                    <xdr:col>2</xdr:col>
                    <xdr:colOff>3695700</xdr:colOff>
                    <xdr:row>1639</xdr:row>
                    <xdr:rowOff>57150</xdr:rowOff>
                  </to>
                </anchor>
              </controlPr>
            </control>
          </mc:Choice>
        </mc:AlternateContent>
        <mc:AlternateContent xmlns:mc="http://schemas.openxmlformats.org/markup-compatibility/2006">
          <mc:Choice Requires="x14">
            <control shapeId="55197" r:id="rId890" name="Check Box 925">
              <controlPr defaultSize="0" autoFill="0" autoLine="0" autoPict="0">
                <anchor moveWithCells="1">
                  <from>
                    <xdr:col>0</xdr:col>
                    <xdr:colOff>247650</xdr:colOff>
                    <xdr:row>1636</xdr:row>
                    <xdr:rowOff>19050</xdr:rowOff>
                  </from>
                  <to>
                    <xdr:col>4</xdr:col>
                    <xdr:colOff>266700</xdr:colOff>
                    <xdr:row>1638</xdr:row>
                    <xdr:rowOff>50800</xdr:rowOff>
                  </to>
                </anchor>
              </controlPr>
            </control>
          </mc:Choice>
        </mc:AlternateContent>
        <mc:AlternateContent xmlns:mc="http://schemas.openxmlformats.org/markup-compatibility/2006">
          <mc:Choice Requires="x14">
            <control shapeId="55198" r:id="rId891" name="Check Box 926">
              <controlPr defaultSize="0" autoFill="0" autoLine="0" autoPict="0">
                <anchor moveWithCells="1">
                  <from>
                    <xdr:col>0</xdr:col>
                    <xdr:colOff>247650</xdr:colOff>
                    <xdr:row>1637</xdr:row>
                    <xdr:rowOff>146050</xdr:rowOff>
                  </from>
                  <to>
                    <xdr:col>2</xdr:col>
                    <xdr:colOff>3695700</xdr:colOff>
                    <xdr:row>1639</xdr:row>
                    <xdr:rowOff>57150</xdr:rowOff>
                  </to>
                </anchor>
              </controlPr>
            </control>
          </mc:Choice>
        </mc:AlternateContent>
        <mc:AlternateContent xmlns:mc="http://schemas.openxmlformats.org/markup-compatibility/2006">
          <mc:Choice Requires="x14">
            <control shapeId="55199" r:id="rId892" name="Check Box 927">
              <controlPr defaultSize="0" autoFill="0" autoLine="0" autoPict="0">
                <anchor moveWithCells="1">
                  <from>
                    <xdr:col>0</xdr:col>
                    <xdr:colOff>247650</xdr:colOff>
                    <xdr:row>1636</xdr:row>
                    <xdr:rowOff>19050</xdr:rowOff>
                  </from>
                  <to>
                    <xdr:col>4</xdr:col>
                    <xdr:colOff>266700</xdr:colOff>
                    <xdr:row>1638</xdr:row>
                    <xdr:rowOff>50800</xdr:rowOff>
                  </to>
                </anchor>
              </controlPr>
            </control>
          </mc:Choice>
        </mc:AlternateContent>
        <mc:AlternateContent xmlns:mc="http://schemas.openxmlformats.org/markup-compatibility/2006">
          <mc:Choice Requires="x14">
            <control shapeId="55200" r:id="rId893" name="Check Box 928">
              <controlPr defaultSize="0" autoFill="0" autoLine="0" autoPict="0">
                <anchor moveWithCells="1">
                  <from>
                    <xdr:col>0</xdr:col>
                    <xdr:colOff>247650</xdr:colOff>
                    <xdr:row>1637</xdr:row>
                    <xdr:rowOff>146050</xdr:rowOff>
                  </from>
                  <to>
                    <xdr:col>2</xdr:col>
                    <xdr:colOff>3695700</xdr:colOff>
                    <xdr:row>1639</xdr:row>
                    <xdr:rowOff>57150</xdr:rowOff>
                  </to>
                </anchor>
              </controlPr>
            </control>
          </mc:Choice>
        </mc:AlternateContent>
        <mc:AlternateContent xmlns:mc="http://schemas.openxmlformats.org/markup-compatibility/2006">
          <mc:Choice Requires="x14">
            <control shapeId="55201" r:id="rId894" name="Check Box 929">
              <controlPr defaultSize="0" autoFill="0" autoLine="0" autoPict="0">
                <anchor moveWithCells="1">
                  <from>
                    <xdr:col>0</xdr:col>
                    <xdr:colOff>247650</xdr:colOff>
                    <xdr:row>1636</xdr:row>
                    <xdr:rowOff>19050</xdr:rowOff>
                  </from>
                  <to>
                    <xdr:col>4</xdr:col>
                    <xdr:colOff>266700</xdr:colOff>
                    <xdr:row>1638</xdr:row>
                    <xdr:rowOff>50800</xdr:rowOff>
                  </to>
                </anchor>
              </controlPr>
            </control>
          </mc:Choice>
        </mc:AlternateContent>
        <mc:AlternateContent xmlns:mc="http://schemas.openxmlformats.org/markup-compatibility/2006">
          <mc:Choice Requires="x14">
            <control shapeId="55202" r:id="rId895" name="Check Box 930">
              <controlPr defaultSize="0" autoFill="0" autoLine="0" autoPict="0">
                <anchor moveWithCells="1">
                  <from>
                    <xdr:col>0</xdr:col>
                    <xdr:colOff>247650</xdr:colOff>
                    <xdr:row>1637</xdr:row>
                    <xdr:rowOff>146050</xdr:rowOff>
                  </from>
                  <to>
                    <xdr:col>2</xdr:col>
                    <xdr:colOff>3695700</xdr:colOff>
                    <xdr:row>1639</xdr:row>
                    <xdr:rowOff>57150</xdr:rowOff>
                  </to>
                </anchor>
              </controlPr>
            </control>
          </mc:Choice>
        </mc:AlternateContent>
        <mc:AlternateContent xmlns:mc="http://schemas.openxmlformats.org/markup-compatibility/2006">
          <mc:Choice Requires="x14">
            <control shapeId="55203" r:id="rId896" name="Check Box 931">
              <controlPr defaultSize="0" autoFill="0" autoLine="0" autoPict="0">
                <anchor moveWithCells="1">
                  <from>
                    <xdr:col>0</xdr:col>
                    <xdr:colOff>247650</xdr:colOff>
                    <xdr:row>1636</xdr:row>
                    <xdr:rowOff>19050</xdr:rowOff>
                  </from>
                  <to>
                    <xdr:col>4</xdr:col>
                    <xdr:colOff>266700</xdr:colOff>
                    <xdr:row>1638</xdr:row>
                    <xdr:rowOff>50800</xdr:rowOff>
                  </to>
                </anchor>
              </controlPr>
            </control>
          </mc:Choice>
        </mc:AlternateContent>
        <mc:AlternateContent xmlns:mc="http://schemas.openxmlformats.org/markup-compatibility/2006">
          <mc:Choice Requires="x14">
            <control shapeId="55204" r:id="rId897" name="Check Box 932">
              <controlPr defaultSize="0" autoFill="0" autoLine="0" autoPict="0">
                <anchor moveWithCells="1">
                  <from>
                    <xdr:col>0</xdr:col>
                    <xdr:colOff>247650</xdr:colOff>
                    <xdr:row>1637</xdr:row>
                    <xdr:rowOff>146050</xdr:rowOff>
                  </from>
                  <to>
                    <xdr:col>2</xdr:col>
                    <xdr:colOff>3695700</xdr:colOff>
                    <xdr:row>1639</xdr:row>
                    <xdr:rowOff>57150</xdr:rowOff>
                  </to>
                </anchor>
              </controlPr>
            </control>
          </mc:Choice>
        </mc:AlternateContent>
        <mc:AlternateContent xmlns:mc="http://schemas.openxmlformats.org/markup-compatibility/2006">
          <mc:Choice Requires="x14">
            <control shapeId="55205" r:id="rId898" name="Check Box 933">
              <controlPr defaultSize="0" autoFill="0" autoLine="0" autoPict="0">
                <anchor moveWithCells="1">
                  <from>
                    <xdr:col>0</xdr:col>
                    <xdr:colOff>247650</xdr:colOff>
                    <xdr:row>1636</xdr:row>
                    <xdr:rowOff>19050</xdr:rowOff>
                  </from>
                  <to>
                    <xdr:col>4</xdr:col>
                    <xdr:colOff>266700</xdr:colOff>
                    <xdr:row>1638</xdr:row>
                    <xdr:rowOff>50800</xdr:rowOff>
                  </to>
                </anchor>
              </controlPr>
            </control>
          </mc:Choice>
        </mc:AlternateContent>
        <mc:AlternateContent xmlns:mc="http://schemas.openxmlformats.org/markup-compatibility/2006">
          <mc:Choice Requires="x14">
            <control shapeId="55206" r:id="rId899" name="Check Box 934">
              <controlPr defaultSize="0" autoFill="0" autoLine="0" autoPict="0">
                <anchor moveWithCells="1">
                  <from>
                    <xdr:col>0</xdr:col>
                    <xdr:colOff>247650</xdr:colOff>
                    <xdr:row>1637</xdr:row>
                    <xdr:rowOff>146050</xdr:rowOff>
                  </from>
                  <to>
                    <xdr:col>2</xdr:col>
                    <xdr:colOff>3695700</xdr:colOff>
                    <xdr:row>1639</xdr:row>
                    <xdr:rowOff>57150</xdr:rowOff>
                  </to>
                </anchor>
              </controlPr>
            </control>
          </mc:Choice>
        </mc:AlternateContent>
        <mc:AlternateContent xmlns:mc="http://schemas.openxmlformats.org/markup-compatibility/2006">
          <mc:Choice Requires="x14">
            <control shapeId="55207" r:id="rId900" name="Check Box 935">
              <controlPr defaultSize="0" autoFill="0" autoLine="0" autoPict="0">
                <anchor moveWithCells="1">
                  <from>
                    <xdr:col>0</xdr:col>
                    <xdr:colOff>247650</xdr:colOff>
                    <xdr:row>1636</xdr:row>
                    <xdr:rowOff>19050</xdr:rowOff>
                  </from>
                  <to>
                    <xdr:col>4</xdr:col>
                    <xdr:colOff>266700</xdr:colOff>
                    <xdr:row>1638</xdr:row>
                    <xdr:rowOff>50800</xdr:rowOff>
                  </to>
                </anchor>
              </controlPr>
            </control>
          </mc:Choice>
        </mc:AlternateContent>
        <mc:AlternateContent xmlns:mc="http://schemas.openxmlformats.org/markup-compatibility/2006">
          <mc:Choice Requires="x14">
            <control shapeId="55208" r:id="rId901" name="Check Box 936">
              <controlPr defaultSize="0" autoFill="0" autoLine="0" autoPict="0">
                <anchor moveWithCells="1">
                  <from>
                    <xdr:col>0</xdr:col>
                    <xdr:colOff>247650</xdr:colOff>
                    <xdr:row>1637</xdr:row>
                    <xdr:rowOff>146050</xdr:rowOff>
                  </from>
                  <to>
                    <xdr:col>2</xdr:col>
                    <xdr:colOff>3695700</xdr:colOff>
                    <xdr:row>1639</xdr:row>
                    <xdr:rowOff>57150</xdr:rowOff>
                  </to>
                </anchor>
              </controlPr>
            </control>
          </mc:Choice>
        </mc:AlternateContent>
        <mc:AlternateContent xmlns:mc="http://schemas.openxmlformats.org/markup-compatibility/2006">
          <mc:Choice Requires="x14">
            <control shapeId="55209" r:id="rId902" name="Check Box 937">
              <controlPr defaultSize="0" autoFill="0" autoLine="0" autoPict="0">
                <anchor moveWithCells="1">
                  <from>
                    <xdr:col>0</xdr:col>
                    <xdr:colOff>247650</xdr:colOff>
                    <xdr:row>1636</xdr:row>
                    <xdr:rowOff>19050</xdr:rowOff>
                  </from>
                  <to>
                    <xdr:col>4</xdr:col>
                    <xdr:colOff>266700</xdr:colOff>
                    <xdr:row>1638</xdr:row>
                    <xdr:rowOff>50800</xdr:rowOff>
                  </to>
                </anchor>
              </controlPr>
            </control>
          </mc:Choice>
        </mc:AlternateContent>
        <mc:AlternateContent xmlns:mc="http://schemas.openxmlformats.org/markup-compatibility/2006">
          <mc:Choice Requires="x14">
            <control shapeId="55210" r:id="rId903" name="Check Box 938">
              <controlPr defaultSize="0" autoFill="0" autoLine="0" autoPict="0">
                <anchor moveWithCells="1">
                  <from>
                    <xdr:col>0</xdr:col>
                    <xdr:colOff>247650</xdr:colOff>
                    <xdr:row>1637</xdr:row>
                    <xdr:rowOff>146050</xdr:rowOff>
                  </from>
                  <to>
                    <xdr:col>2</xdr:col>
                    <xdr:colOff>3695700</xdr:colOff>
                    <xdr:row>1639</xdr:row>
                    <xdr:rowOff>57150</xdr:rowOff>
                  </to>
                </anchor>
              </controlPr>
            </control>
          </mc:Choice>
        </mc:AlternateContent>
        <mc:AlternateContent xmlns:mc="http://schemas.openxmlformats.org/markup-compatibility/2006">
          <mc:Choice Requires="x14">
            <control shapeId="55211" r:id="rId904" name="Check Box 939">
              <controlPr defaultSize="0" autoFill="0" autoLine="0" autoPict="0">
                <anchor moveWithCells="1">
                  <from>
                    <xdr:col>0</xdr:col>
                    <xdr:colOff>247650</xdr:colOff>
                    <xdr:row>1636</xdr:row>
                    <xdr:rowOff>19050</xdr:rowOff>
                  </from>
                  <to>
                    <xdr:col>4</xdr:col>
                    <xdr:colOff>266700</xdr:colOff>
                    <xdr:row>1638</xdr:row>
                    <xdr:rowOff>50800</xdr:rowOff>
                  </to>
                </anchor>
              </controlPr>
            </control>
          </mc:Choice>
        </mc:AlternateContent>
        <mc:AlternateContent xmlns:mc="http://schemas.openxmlformats.org/markup-compatibility/2006">
          <mc:Choice Requires="x14">
            <control shapeId="55212" r:id="rId905" name="Check Box 940">
              <controlPr defaultSize="0" autoFill="0" autoLine="0" autoPict="0">
                <anchor moveWithCells="1">
                  <from>
                    <xdr:col>0</xdr:col>
                    <xdr:colOff>247650</xdr:colOff>
                    <xdr:row>1637</xdr:row>
                    <xdr:rowOff>146050</xdr:rowOff>
                  </from>
                  <to>
                    <xdr:col>2</xdr:col>
                    <xdr:colOff>3695700</xdr:colOff>
                    <xdr:row>1639</xdr:row>
                    <xdr:rowOff>57150</xdr:rowOff>
                  </to>
                </anchor>
              </controlPr>
            </control>
          </mc:Choice>
        </mc:AlternateContent>
        <mc:AlternateContent xmlns:mc="http://schemas.openxmlformats.org/markup-compatibility/2006">
          <mc:Choice Requires="x14">
            <control shapeId="55213" r:id="rId906" name="Check Box 941">
              <controlPr defaultSize="0" autoFill="0" autoLine="0" autoPict="0">
                <anchor moveWithCells="1">
                  <from>
                    <xdr:col>0</xdr:col>
                    <xdr:colOff>247650</xdr:colOff>
                    <xdr:row>1636</xdr:row>
                    <xdr:rowOff>19050</xdr:rowOff>
                  </from>
                  <to>
                    <xdr:col>4</xdr:col>
                    <xdr:colOff>266700</xdr:colOff>
                    <xdr:row>1638</xdr:row>
                    <xdr:rowOff>50800</xdr:rowOff>
                  </to>
                </anchor>
              </controlPr>
            </control>
          </mc:Choice>
        </mc:AlternateContent>
        <mc:AlternateContent xmlns:mc="http://schemas.openxmlformats.org/markup-compatibility/2006">
          <mc:Choice Requires="x14">
            <control shapeId="55214" r:id="rId907" name="Check Box 942">
              <controlPr defaultSize="0" autoFill="0" autoLine="0" autoPict="0">
                <anchor moveWithCells="1">
                  <from>
                    <xdr:col>0</xdr:col>
                    <xdr:colOff>247650</xdr:colOff>
                    <xdr:row>1637</xdr:row>
                    <xdr:rowOff>146050</xdr:rowOff>
                  </from>
                  <to>
                    <xdr:col>2</xdr:col>
                    <xdr:colOff>3695700</xdr:colOff>
                    <xdr:row>1639</xdr:row>
                    <xdr:rowOff>57150</xdr:rowOff>
                  </to>
                </anchor>
              </controlPr>
            </control>
          </mc:Choice>
        </mc:AlternateContent>
        <mc:AlternateContent xmlns:mc="http://schemas.openxmlformats.org/markup-compatibility/2006">
          <mc:Choice Requires="x14">
            <control shapeId="55215" r:id="rId908" name="Check Box 943">
              <controlPr defaultSize="0" autoFill="0" autoLine="0" autoPict="0">
                <anchor moveWithCells="1">
                  <from>
                    <xdr:col>0</xdr:col>
                    <xdr:colOff>247650</xdr:colOff>
                    <xdr:row>1636</xdr:row>
                    <xdr:rowOff>19050</xdr:rowOff>
                  </from>
                  <to>
                    <xdr:col>4</xdr:col>
                    <xdr:colOff>266700</xdr:colOff>
                    <xdr:row>1638</xdr:row>
                    <xdr:rowOff>50800</xdr:rowOff>
                  </to>
                </anchor>
              </controlPr>
            </control>
          </mc:Choice>
        </mc:AlternateContent>
        <mc:AlternateContent xmlns:mc="http://schemas.openxmlformats.org/markup-compatibility/2006">
          <mc:Choice Requires="x14">
            <control shapeId="55216" r:id="rId909" name="Check Box 944">
              <controlPr defaultSize="0" autoFill="0" autoLine="0" autoPict="0">
                <anchor moveWithCells="1">
                  <from>
                    <xdr:col>0</xdr:col>
                    <xdr:colOff>247650</xdr:colOff>
                    <xdr:row>1637</xdr:row>
                    <xdr:rowOff>146050</xdr:rowOff>
                  </from>
                  <to>
                    <xdr:col>2</xdr:col>
                    <xdr:colOff>3695700</xdr:colOff>
                    <xdr:row>1639</xdr:row>
                    <xdr:rowOff>57150</xdr:rowOff>
                  </to>
                </anchor>
              </controlPr>
            </control>
          </mc:Choice>
        </mc:AlternateContent>
        <mc:AlternateContent xmlns:mc="http://schemas.openxmlformats.org/markup-compatibility/2006">
          <mc:Choice Requires="x14">
            <control shapeId="55217" r:id="rId910" name="Check Box 945">
              <controlPr defaultSize="0" autoFill="0" autoLine="0" autoPict="0">
                <anchor moveWithCells="1">
                  <from>
                    <xdr:col>0</xdr:col>
                    <xdr:colOff>247650</xdr:colOff>
                    <xdr:row>1636</xdr:row>
                    <xdr:rowOff>19050</xdr:rowOff>
                  </from>
                  <to>
                    <xdr:col>4</xdr:col>
                    <xdr:colOff>266700</xdr:colOff>
                    <xdr:row>1638</xdr:row>
                    <xdr:rowOff>50800</xdr:rowOff>
                  </to>
                </anchor>
              </controlPr>
            </control>
          </mc:Choice>
        </mc:AlternateContent>
        <mc:AlternateContent xmlns:mc="http://schemas.openxmlformats.org/markup-compatibility/2006">
          <mc:Choice Requires="x14">
            <control shapeId="55218" r:id="rId911" name="Check Box 946">
              <controlPr defaultSize="0" autoFill="0" autoLine="0" autoPict="0">
                <anchor moveWithCells="1">
                  <from>
                    <xdr:col>0</xdr:col>
                    <xdr:colOff>247650</xdr:colOff>
                    <xdr:row>1637</xdr:row>
                    <xdr:rowOff>146050</xdr:rowOff>
                  </from>
                  <to>
                    <xdr:col>2</xdr:col>
                    <xdr:colOff>3695700</xdr:colOff>
                    <xdr:row>1639</xdr:row>
                    <xdr:rowOff>57150</xdr:rowOff>
                  </to>
                </anchor>
              </controlPr>
            </control>
          </mc:Choice>
        </mc:AlternateContent>
        <mc:AlternateContent xmlns:mc="http://schemas.openxmlformats.org/markup-compatibility/2006">
          <mc:Choice Requires="x14">
            <control shapeId="55219" r:id="rId912" name="Check Box 947">
              <controlPr defaultSize="0" autoFill="0" autoLine="0" autoPict="0">
                <anchor moveWithCells="1">
                  <from>
                    <xdr:col>0</xdr:col>
                    <xdr:colOff>247650</xdr:colOff>
                    <xdr:row>1636</xdr:row>
                    <xdr:rowOff>19050</xdr:rowOff>
                  </from>
                  <to>
                    <xdr:col>4</xdr:col>
                    <xdr:colOff>266700</xdr:colOff>
                    <xdr:row>1638</xdr:row>
                    <xdr:rowOff>50800</xdr:rowOff>
                  </to>
                </anchor>
              </controlPr>
            </control>
          </mc:Choice>
        </mc:AlternateContent>
        <mc:AlternateContent xmlns:mc="http://schemas.openxmlformats.org/markup-compatibility/2006">
          <mc:Choice Requires="x14">
            <control shapeId="55220" r:id="rId913" name="Check Box 948">
              <controlPr defaultSize="0" autoFill="0" autoLine="0" autoPict="0">
                <anchor moveWithCells="1">
                  <from>
                    <xdr:col>0</xdr:col>
                    <xdr:colOff>247650</xdr:colOff>
                    <xdr:row>1637</xdr:row>
                    <xdr:rowOff>146050</xdr:rowOff>
                  </from>
                  <to>
                    <xdr:col>2</xdr:col>
                    <xdr:colOff>3695700</xdr:colOff>
                    <xdr:row>1639</xdr:row>
                    <xdr:rowOff>57150</xdr:rowOff>
                  </to>
                </anchor>
              </controlPr>
            </control>
          </mc:Choice>
        </mc:AlternateContent>
        <mc:AlternateContent xmlns:mc="http://schemas.openxmlformats.org/markup-compatibility/2006">
          <mc:Choice Requires="x14">
            <control shapeId="55221" r:id="rId914" name="Check Box 949">
              <controlPr defaultSize="0" autoFill="0" autoLine="0" autoPict="0">
                <anchor moveWithCells="1">
                  <from>
                    <xdr:col>0</xdr:col>
                    <xdr:colOff>247650</xdr:colOff>
                    <xdr:row>1636</xdr:row>
                    <xdr:rowOff>19050</xdr:rowOff>
                  </from>
                  <to>
                    <xdr:col>4</xdr:col>
                    <xdr:colOff>266700</xdr:colOff>
                    <xdr:row>1638</xdr:row>
                    <xdr:rowOff>50800</xdr:rowOff>
                  </to>
                </anchor>
              </controlPr>
            </control>
          </mc:Choice>
        </mc:AlternateContent>
        <mc:AlternateContent xmlns:mc="http://schemas.openxmlformats.org/markup-compatibility/2006">
          <mc:Choice Requires="x14">
            <control shapeId="55222" r:id="rId915" name="Check Box 950">
              <controlPr defaultSize="0" autoFill="0" autoLine="0" autoPict="0">
                <anchor moveWithCells="1">
                  <from>
                    <xdr:col>0</xdr:col>
                    <xdr:colOff>247650</xdr:colOff>
                    <xdr:row>1637</xdr:row>
                    <xdr:rowOff>146050</xdr:rowOff>
                  </from>
                  <to>
                    <xdr:col>2</xdr:col>
                    <xdr:colOff>3695700</xdr:colOff>
                    <xdr:row>1639</xdr:row>
                    <xdr:rowOff>57150</xdr:rowOff>
                  </to>
                </anchor>
              </controlPr>
            </control>
          </mc:Choice>
        </mc:AlternateContent>
        <mc:AlternateContent xmlns:mc="http://schemas.openxmlformats.org/markup-compatibility/2006">
          <mc:Choice Requires="x14">
            <control shapeId="55223" r:id="rId916" name="Check Box 951">
              <controlPr defaultSize="0" autoFill="0" autoLine="0" autoPict="0">
                <anchor moveWithCells="1">
                  <from>
                    <xdr:col>0</xdr:col>
                    <xdr:colOff>247650</xdr:colOff>
                    <xdr:row>1636</xdr:row>
                    <xdr:rowOff>19050</xdr:rowOff>
                  </from>
                  <to>
                    <xdr:col>4</xdr:col>
                    <xdr:colOff>266700</xdr:colOff>
                    <xdr:row>1638</xdr:row>
                    <xdr:rowOff>50800</xdr:rowOff>
                  </to>
                </anchor>
              </controlPr>
            </control>
          </mc:Choice>
        </mc:AlternateContent>
        <mc:AlternateContent xmlns:mc="http://schemas.openxmlformats.org/markup-compatibility/2006">
          <mc:Choice Requires="x14">
            <control shapeId="55224" r:id="rId917" name="Check Box 952">
              <controlPr defaultSize="0" autoFill="0" autoLine="0" autoPict="0">
                <anchor moveWithCells="1">
                  <from>
                    <xdr:col>0</xdr:col>
                    <xdr:colOff>247650</xdr:colOff>
                    <xdr:row>1637</xdr:row>
                    <xdr:rowOff>146050</xdr:rowOff>
                  </from>
                  <to>
                    <xdr:col>2</xdr:col>
                    <xdr:colOff>3695700</xdr:colOff>
                    <xdr:row>1639</xdr:row>
                    <xdr:rowOff>57150</xdr:rowOff>
                  </to>
                </anchor>
              </controlPr>
            </control>
          </mc:Choice>
        </mc:AlternateContent>
        <mc:AlternateContent xmlns:mc="http://schemas.openxmlformats.org/markup-compatibility/2006">
          <mc:Choice Requires="x14">
            <control shapeId="55225" r:id="rId918" name="Check Box 953">
              <controlPr defaultSize="0" autoFill="0" autoLine="0" autoPict="0">
                <anchor moveWithCells="1">
                  <from>
                    <xdr:col>0</xdr:col>
                    <xdr:colOff>247650</xdr:colOff>
                    <xdr:row>1636</xdr:row>
                    <xdr:rowOff>19050</xdr:rowOff>
                  </from>
                  <to>
                    <xdr:col>4</xdr:col>
                    <xdr:colOff>266700</xdr:colOff>
                    <xdr:row>1638</xdr:row>
                    <xdr:rowOff>50800</xdr:rowOff>
                  </to>
                </anchor>
              </controlPr>
            </control>
          </mc:Choice>
        </mc:AlternateContent>
        <mc:AlternateContent xmlns:mc="http://schemas.openxmlformats.org/markup-compatibility/2006">
          <mc:Choice Requires="x14">
            <control shapeId="55226" r:id="rId919" name="Check Box 954">
              <controlPr defaultSize="0" autoFill="0" autoLine="0" autoPict="0">
                <anchor moveWithCells="1">
                  <from>
                    <xdr:col>0</xdr:col>
                    <xdr:colOff>247650</xdr:colOff>
                    <xdr:row>1637</xdr:row>
                    <xdr:rowOff>146050</xdr:rowOff>
                  </from>
                  <to>
                    <xdr:col>2</xdr:col>
                    <xdr:colOff>3695700</xdr:colOff>
                    <xdr:row>1639</xdr:row>
                    <xdr:rowOff>57150</xdr:rowOff>
                  </to>
                </anchor>
              </controlPr>
            </control>
          </mc:Choice>
        </mc:AlternateContent>
        <mc:AlternateContent xmlns:mc="http://schemas.openxmlformats.org/markup-compatibility/2006">
          <mc:Choice Requires="x14">
            <control shapeId="55227" r:id="rId920" name="Check Box 955">
              <controlPr defaultSize="0" autoFill="0" autoLine="0" autoPict="0">
                <anchor moveWithCells="1">
                  <from>
                    <xdr:col>0</xdr:col>
                    <xdr:colOff>247650</xdr:colOff>
                    <xdr:row>1636</xdr:row>
                    <xdr:rowOff>19050</xdr:rowOff>
                  </from>
                  <to>
                    <xdr:col>4</xdr:col>
                    <xdr:colOff>266700</xdr:colOff>
                    <xdr:row>1638</xdr:row>
                    <xdr:rowOff>50800</xdr:rowOff>
                  </to>
                </anchor>
              </controlPr>
            </control>
          </mc:Choice>
        </mc:AlternateContent>
        <mc:AlternateContent xmlns:mc="http://schemas.openxmlformats.org/markup-compatibility/2006">
          <mc:Choice Requires="x14">
            <control shapeId="55228" r:id="rId921" name="Check Box 956">
              <controlPr defaultSize="0" autoFill="0" autoLine="0" autoPict="0">
                <anchor moveWithCells="1">
                  <from>
                    <xdr:col>0</xdr:col>
                    <xdr:colOff>247650</xdr:colOff>
                    <xdr:row>1637</xdr:row>
                    <xdr:rowOff>146050</xdr:rowOff>
                  </from>
                  <to>
                    <xdr:col>2</xdr:col>
                    <xdr:colOff>3695700</xdr:colOff>
                    <xdr:row>1639</xdr:row>
                    <xdr:rowOff>57150</xdr:rowOff>
                  </to>
                </anchor>
              </controlPr>
            </control>
          </mc:Choice>
        </mc:AlternateContent>
        <mc:AlternateContent xmlns:mc="http://schemas.openxmlformats.org/markup-compatibility/2006">
          <mc:Choice Requires="x14">
            <control shapeId="55229" r:id="rId922" name="Check Box 957">
              <controlPr defaultSize="0" autoFill="0" autoLine="0" autoPict="0">
                <anchor moveWithCells="1">
                  <from>
                    <xdr:col>0</xdr:col>
                    <xdr:colOff>247650</xdr:colOff>
                    <xdr:row>1636</xdr:row>
                    <xdr:rowOff>19050</xdr:rowOff>
                  </from>
                  <to>
                    <xdr:col>4</xdr:col>
                    <xdr:colOff>266700</xdr:colOff>
                    <xdr:row>1638</xdr:row>
                    <xdr:rowOff>50800</xdr:rowOff>
                  </to>
                </anchor>
              </controlPr>
            </control>
          </mc:Choice>
        </mc:AlternateContent>
        <mc:AlternateContent xmlns:mc="http://schemas.openxmlformats.org/markup-compatibility/2006">
          <mc:Choice Requires="x14">
            <control shapeId="55230" r:id="rId923" name="Check Box 958">
              <controlPr defaultSize="0" autoFill="0" autoLine="0" autoPict="0">
                <anchor moveWithCells="1">
                  <from>
                    <xdr:col>0</xdr:col>
                    <xdr:colOff>247650</xdr:colOff>
                    <xdr:row>1637</xdr:row>
                    <xdr:rowOff>146050</xdr:rowOff>
                  </from>
                  <to>
                    <xdr:col>2</xdr:col>
                    <xdr:colOff>3695700</xdr:colOff>
                    <xdr:row>1639</xdr:row>
                    <xdr:rowOff>57150</xdr:rowOff>
                  </to>
                </anchor>
              </controlPr>
            </control>
          </mc:Choice>
        </mc:AlternateContent>
        <mc:AlternateContent xmlns:mc="http://schemas.openxmlformats.org/markup-compatibility/2006">
          <mc:Choice Requires="x14">
            <control shapeId="55231" r:id="rId924" name="Check Box 959">
              <controlPr defaultSize="0" autoFill="0" autoLine="0" autoPict="0">
                <anchor moveWithCells="1">
                  <from>
                    <xdr:col>0</xdr:col>
                    <xdr:colOff>247650</xdr:colOff>
                    <xdr:row>1636</xdr:row>
                    <xdr:rowOff>19050</xdr:rowOff>
                  </from>
                  <to>
                    <xdr:col>4</xdr:col>
                    <xdr:colOff>266700</xdr:colOff>
                    <xdr:row>1638</xdr:row>
                    <xdr:rowOff>50800</xdr:rowOff>
                  </to>
                </anchor>
              </controlPr>
            </control>
          </mc:Choice>
        </mc:AlternateContent>
        <mc:AlternateContent xmlns:mc="http://schemas.openxmlformats.org/markup-compatibility/2006">
          <mc:Choice Requires="x14">
            <control shapeId="55232" r:id="rId925" name="Check Box 960">
              <controlPr defaultSize="0" autoFill="0" autoLine="0" autoPict="0">
                <anchor moveWithCells="1">
                  <from>
                    <xdr:col>0</xdr:col>
                    <xdr:colOff>247650</xdr:colOff>
                    <xdr:row>1637</xdr:row>
                    <xdr:rowOff>146050</xdr:rowOff>
                  </from>
                  <to>
                    <xdr:col>2</xdr:col>
                    <xdr:colOff>3695700</xdr:colOff>
                    <xdr:row>1639</xdr:row>
                    <xdr:rowOff>57150</xdr:rowOff>
                  </to>
                </anchor>
              </controlPr>
            </control>
          </mc:Choice>
        </mc:AlternateContent>
        <mc:AlternateContent xmlns:mc="http://schemas.openxmlformats.org/markup-compatibility/2006">
          <mc:Choice Requires="x14">
            <control shapeId="55233" r:id="rId926" name="Check Box 961">
              <controlPr defaultSize="0" autoFill="0" autoLine="0" autoPict="0">
                <anchor moveWithCells="1">
                  <from>
                    <xdr:col>0</xdr:col>
                    <xdr:colOff>247650</xdr:colOff>
                    <xdr:row>1636</xdr:row>
                    <xdr:rowOff>19050</xdr:rowOff>
                  </from>
                  <to>
                    <xdr:col>4</xdr:col>
                    <xdr:colOff>266700</xdr:colOff>
                    <xdr:row>1638</xdr:row>
                    <xdr:rowOff>50800</xdr:rowOff>
                  </to>
                </anchor>
              </controlPr>
            </control>
          </mc:Choice>
        </mc:AlternateContent>
        <mc:AlternateContent xmlns:mc="http://schemas.openxmlformats.org/markup-compatibility/2006">
          <mc:Choice Requires="x14">
            <control shapeId="55234" r:id="rId927" name="Check Box 962">
              <controlPr defaultSize="0" autoFill="0" autoLine="0" autoPict="0">
                <anchor moveWithCells="1">
                  <from>
                    <xdr:col>0</xdr:col>
                    <xdr:colOff>247650</xdr:colOff>
                    <xdr:row>1637</xdr:row>
                    <xdr:rowOff>146050</xdr:rowOff>
                  </from>
                  <to>
                    <xdr:col>2</xdr:col>
                    <xdr:colOff>3695700</xdr:colOff>
                    <xdr:row>1639</xdr:row>
                    <xdr:rowOff>57150</xdr:rowOff>
                  </to>
                </anchor>
              </controlPr>
            </control>
          </mc:Choice>
        </mc:AlternateContent>
        <mc:AlternateContent xmlns:mc="http://schemas.openxmlformats.org/markup-compatibility/2006">
          <mc:Choice Requires="x14">
            <control shapeId="55235" r:id="rId928" name="Check Box 963">
              <controlPr defaultSize="0" autoFill="0" autoLine="0" autoPict="0">
                <anchor moveWithCells="1">
                  <from>
                    <xdr:col>0</xdr:col>
                    <xdr:colOff>247650</xdr:colOff>
                    <xdr:row>1636</xdr:row>
                    <xdr:rowOff>19050</xdr:rowOff>
                  </from>
                  <to>
                    <xdr:col>4</xdr:col>
                    <xdr:colOff>266700</xdr:colOff>
                    <xdr:row>1638</xdr:row>
                    <xdr:rowOff>50800</xdr:rowOff>
                  </to>
                </anchor>
              </controlPr>
            </control>
          </mc:Choice>
        </mc:AlternateContent>
        <mc:AlternateContent xmlns:mc="http://schemas.openxmlformats.org/markup-compatibility/2006">
          <mc:Choice Requires="x14">
            <control shapeId="55236" r:id="rId929" name="Check Box 964">
              <controlPr defaultSize="0" autoFill="0" autoLine="0" autoPict="0">
                <anchor moveWithCells="1">
                  <from>
                    <xdr:col>0</xdr:col>
                    <xdr:colOff>247650</xdr:colOff>
                    <xdr:row>1637</xdr:row>
                    <xdr:rowOff>146050</xdr:rowOff>
                  </from>
                  <to>
                    <xdr:col>2</xdr:col>
                    <xdr:colOff>3695700</xdr:colOff>
                    <xdr:row>1639</xdr:row>
                    <xdr:rowOff>57150</xdr:rowOff>
                  </to>
                </anchor>
              </controlPr>
            </control>
          </mc:Choice>
        </mc:AlternateContent>
        <mc:AlternateContent xmlns:mc="http://schemas.openxmlformats.org/markup-compatibility/2006">
          <mc:Choice Requires="x14">
            <control shapeId="55237" r:id="rId930" name="Check Box 965">
              <controlPr defaultSize="0" autoFill="0" autoLine="0" autoPict="0">
                <anchor moveWithCells="1">
                  <from>
                    <xdr:col>0</xdr:col>
                    <xdr:colOff>247650</xdr:colOff>
                    <xdr:row>1636</xdr:row>
                    <xdr:rowOff>19050</xdr:rowOff>
                  </from>
                  <to>
                    <xdr:col>4</xdr:col>
                    <xdr:colOff>266700</xdr:colOff>
                    <xdr:row>1638</xdr:row>
                    <xdr:rowOff>50800</xdr:rowOff>
                  </to>
                </anchor>
              </controlPr>
            </control>
          </mc:Choice>
        </mc:AlternateContent>
        <mc:AlternateContent xmlns:mc="http://schemas.openxmlformats.org/markup-compatibility/2006">
          <mc:Choice Requires="x14">
            <control shapeId="55238" r:id="rId931" name="Check Box 966">
              <controlPr defaultSize="0" autoFill="0" autoLine="0" autoPict="0">
                <anchor moveWithCells="1">
                  <from>
                    <xdr:col>0</xdr:col>
                    <xdr:colOff>247650</xdr:colOff>
                    <xdr:row>1637</xdr:row>
                    <xdr:rowOff>146050</xdr:rowOff>
                  </from>
                  <to>
                    <xdr:col>2</xdr:col>
                    <xdr:colOff>3695700</xdr:colOff>
                    <xdr:row>1639</xdr:row>
                    <xdr:rowOff>57150</xdr:rowOff>
                  </to>
                </anchor>
              </controlPr>
            </control>
          </mc:Choice>
        </mc:AlternateContent>
        <mc:AlternateContent xmlns:mc="http://schemas.openxmlformats.org/markup-compatibility/2006">
          <mc:Choice Requires="x14">
            <control shapeId="55239" r:id="rId932" name="Check Box 967">
              <controlPr defaultSize="0" autoFill="0" autoLine="0" autoPict="0">
                <anchor moveWithCells="1">
                  <from>
                    <xdr:col>0</xdr:col>
                    <xdr:colOff>247650</xdr:colOff>
                    <xdr:row>1636</xdr:row>
                    <xdr:rowOff>19050</xdr:rowOff>
                  </from>
                  <to>
                    <xdr:col>4</xdr:col>
                    <xdr:colOff>266700</xdr:colOff>
                    <xdr:row>1638</xdr:row>
                    <xdr:rowOff>50800</xdr:rowOff>
                  </to>
                </anchor>
              </controlPr>
            </control>
          </mc:Choice>
        </mc:AlternateContent>
        <mc:AlternateContent xmlns:mc="http://schemas.openxmlformats.org/markup-compatibility/2006">
          <mc:Choice Requires="x14">
            <control shapeId="55240" r:id="rId933" name="Check Box 968">
              <controlPr defaultSize="0" autoFill="0" autoLine="0" autoPict="0">
                <anchor moveWithCells="1">
                  <from>
                    <xdr:col>0</xdr:col>
                    <xdr:colOff>247650</xdr:colOff>
                    <xdr:row>1637</xdr:row>
                    <xdr:rowOff>146050</xdr:rowOff>
                  </from>
                  <to>
                    <xdr:col>2</xdr:col>
                    <xdr:colOff>3695700</xdr:colOff>
                    <xdr:row>1639</xdr:row>
                    <xdr:rowOff>57150</xdr:rowOff>
                  </to>
                </anchor>
              </controlPr>
            </control>
          </mc:Choice>
        </mc:AlternateContent>
        <mc:AlternateContent xmlns:mc="http://schemas.openxmlformats.org/markup-compatibility/2006">
          <mc:Choice Requires="x14">
            <control shapeId="55241" r:id="rId934" name="Check Box 969">
              <controlPr defaultSize="0" autoFill="0" autoLine="0" autoPict="0">
                <anchor moveWithCells="1">
                  <from>
                    <xdr:col>0</xdr:col>
                    <xdr:colOff>247650</xdr:colOff>
                    <xdr:row>43</xdr:row>
                    <xdr:rowOff>146050</xdr:rowOff>
                  </from>
                  <to>
                    <xdr:col>2</xdr:col>
                    <xdr:colOff>3695700</xdr:colOff>
                    <xdr:row>45</xdr:row>
                    <xdr:rowOff>57150</xdr:rowOff>
                  </to>
                </anchor>
              </controlPr>
            </control>
          </mc:Choice>
        </mc:AlternateContent>
        <mc:AlternateContent xmlns:mc="http://schemas.openxmlformats.org/markup-compatibility/2006">
          <mc:Choice Requires="x14">
            <control shapeId="55242" r:id="rId935" name="Check Box 970">
              <controlPr defaultSize="0" autoFill="0" autoLine="0" autoPict="0">
                <anchor moveWithCells="1">
                  <from>
                    <xdr:col>0</xdr:col>
                    <xdr:colOff>247650</xdr:colOff>
                    <xdr:row>98</xdr:row>
                    <xdr:rowOff>146050</xdr:rowOff>
                  </from>
                  <to>
                    <xdr:col>2</xdr:col>
                    <xdr:colOff>3695700</xdr:colOff>
                    <xdr:row>100</xdr:row>
                    <xdr:rowOff>57150</xdr:rowOff>
                  </to>
                </anchor>
              </controlPr>
            </control>
          </mc:Choice>
        </mc:AlternateContent>
        <mc:AlternateContent xmlns:mc="http://schemas.openxmlformats.org/markup-compatibility/2006">
          <mc:Choice Requires="x14">
            <control shapeId="55243" r:id="rId936" name="Check Box 971">
              <controlPr defaultSize="0" autoFill="0" autoLine="0" autoPict="0">
                <anchor moveWithCells="1">
                  <from>
                    <xdr:col>0</xdr:col>
                    <xdr:colOff>247650</xdr:colOff>
                    <xdr:row>153</xdr:row>
                    <xdr:rowOff>146050</xdr:rowOff>
                  </from>
                  <to>
                    <xdr:col>2</xdr:col>
                    <xdr:colOff>3695700</xdr:colOff>
                    <xdr:row>155</xdr:row>
                    <xdr:rowOff>57150</xdr:rowOff>
                  </to>
                </anchor>
              </controlPr>
            </control>
          </mc:Choice>
        </mc:AlternateContent>
        <mc:AlternateContent xmlns:mc="http://schemas.openxmlformats.org/markup-compatibility/2006">
          <mc:Choice Requires="x14">
            <control shapeId="55244" r:id="rId937" name="Check Box 972">
              <controlPr defaultSize="0" autoFill="0" autoLine="0" autoPict="0">
                <anchor moveWithCells="1">
                  <from>
                    <xdr:col>0</xdr:col>
                    <xdr:colOff>247650</xdr:colOff>
                    <xdr:row>208</xdr:row>
                    <xdr:rowOff>146050</xdr:rowOff>
                  </from>
                  <to>
                    <xdr:col>2</xdr:col>
                    <xdr:colOff>3695700</xdr:colOff>
                    <xdr:row>210</xdr:row>
                    <xdr:rowOff>57150</xdr:rowOff>
                  </to>
                </anchor>
              </controlPr>
            </control>
          </mc:Choice>
        </mc:AlternateContent>
        <mc:AlternateContent xmlns:mc="http://schemas.openxmlformats.org/markup-compatibility/2006">
          <mc:Choice Requires="x14">
            <control shapeId="55245" r:id="rId938" name="Check Box 973">
              <controlPr defaultSize="0" autoFill="0" autoLine="0" autoPict="0">
                <anchor moveWithCells="1">
                  <from>
                    <xdr:col>0</xdr:col>
                    <xdr:colOff>247650</xdr:colOff>
                    <xdr:row>263</xdr:row>
                    <xdr:rowOff>146050</xdr:rowOff>
                  </from>
                  <to>
                    <xdr:col>2</xdr:col>
                    <xdr:colOff>3695700</xdr:colOff>
                    <xdr:row>265</xdr:row>
                    <xdr:rowOff>57150</xdr:rowOff>
                  </to>
                </anchor>
              </controlPr>
            </control>
          </mc:Choice>
        </mc:AlternateContent>
        <mc:AlternateContent xmlns:mc="http://schemas.openxmlformats.org/markup-compatibility/2006">
          <mc:Choice Requires="x14">
            <control shapeId="55246" r:id="rId939" name="Check Box 974">
              <controlPr defaultSize="0" autoFill="0" autoLine="0" autoPict="0">
                <anchor moveWithCells="1">
                  <from>
                    <xdr:col>0</xdr:col>
                    <xdr:colOff>247650</xdr:colOff>
                    <xdr:row>318</xdr:row>
                    <xdr:rowOff>146050</xdr:rowOff>
                  </from>
                  <to>
                    <xdr:col>2</xdr:col>
                    <xdr:colOff>3695700</xdr:colOff>
                    <xdr:row>320</xdr:row>
                    <xdr:rowOff>57150</xdr:rowOff>
                  </to>
                </anchor>
              </controlPr>
            </control>
          </mc:Choice>
        </mc:AlternateContent>
        <mc:AlternateContent xmlns:mc="http://schemas.openxmlformats.org/markup-compatibility/2006">
          <mc:Choice Requires="x14">
            <control shapeId="55248" r:id="rId940" name="Check Box 976">
              <controlPr defaultSize="0" autoFill="0" autoLine="0" autoPict="0">
                <anchor moveWithCells="1">
                  <from>
                    <xdr:col>0</xdr:col>
                    <xdr:colOff>247650</xdr:colOff>
                    <xdr:row>373</xdr:row>
                    <xdr:rowOff>146050</xdr:rowOff>
                  </from>
                  <to>
                    <xdr:col>2</xdr:col>
                    <xdr:colOff>3695700</xdr:colOff>
                    <xdr:row>375</xdr:row>
                    <xdr:rowOff>50800</xdr:rowOff>
                  </to>
                </anchor>
              </controlPr>
            </control>
          </mc:Choice>
        </mc:AlternateContent>
        <mc:AlternateContent xmlns:mc="http://schemas.openxmlformats.org/markup-compatibility/2006">
          <mc:Choice Requires="x14">
            <control shapeId="55249" r:id="rId941" name="Check Box 977">
              <controlPr defaultSize="0" autoFill="0" autoLine="0" autoPict="0">
                <anchor moveWithCells="1">
                  <from>
                    <xdr:col>0</xdr:col>
                    <xdr:colOff>247650</xdr:colOff>
                    <xdr:row>428</xdr:row>
                    <xdr:rowOff>146050</xdr:rowOff>
                  </from>
                  <to>
                    <xdr:col>2</xdr:col>
                    <xdr:colOff>3695700</xdr:colOff>
                    <xdr:row>430</xdr:row>
                    <xdr:rowOff>50800</xdr:rowOff>
                  </to>
                </anchor>
              </controlPr>
            </control>
          </mc:Choice>
        </mc:AlternateContent>
        <mc:AlternateContent xmlns:mc="http://schemas.openxmlformats.org/markup-compatibility/2006">
          <mc:Choice Requires="x14">
            <control shapeId="55250" r:id="rId942" name="Check Box 978">
              <controlPr defaultSize="0" autoFill="0" autoLine="0" autoPict="0">
                <anchor moveWithCells="1">
                  <from>
                    <xdr:col>0</xdr:col>
                    <xdr:colOff>247650</xdr:colOff>
                    <xdr:row>483</xdr:row>
                    <xdr:rowOff>146050</xdr:rowOff>
                  </from>
                  <to>
                    <xdr:col>2</xdr:col>
                    <xdr:colOff>3695700</xdr:colOff>
                    <xdr:row>485</xdr:row>
                    <xdr:rowOff>50800</xdr:rowOff>
                  </to>
                </anchor>
              </controlPr>
            </control>
          </mc:Choice>
        </mc:AlternateContent>
        <mc:AlternateContent xmlns:mc="http://schemas.openxmlformats.org/markup-compatibility/2006">
          <mc:Choice Requires="x14">
            <control shapeId="55251" r:id="rId943" name="Check Box 979">
              <controlPr defaultSize="0" autoFill="0" autoLine="0" autoPict="0">
                <anchor moveWithCells="1">
                  <from>
                    <xdr:col>0</xdr:col>
                    <xdr:colOff>247650</xdr:colOff>
                    <xdr:row>538</xdr:row>
                    <xdr:rowOff>146050</xdr:rowOff>
                  </from>
                  <to>
                    <xdr:col>2</xdr:col>
                    <xdr:colOff>3695700</xdr:colOff>
                    <xdr:row>540</xdr:row>
                    <xdr:rowOff>50800</xdr:rowOff>
                  </to>
                </anchor>
              </controlPr>
            </control>
          </mc:Choice>
        </mc:AlternateContent>
        <mc:AlternateContent xmlns:mc="http://schemas.openxmlformats.org/markup-compatibility/2006">
          <mc:Choice Requires="x14">
            <control shapeId="55252" r:id="rId944" name="Check Box 980">
              <controlPr defaultSize="0" autoFill="0" autoLine="0" autoPict="0">
                <anchor moveWithCells="1">
                  <from>
                    <xdr:col>0</xdr:col>
                    <xdr:colOff>247650</xdr:colOff>
                    <xdr:row>593</xdr:row>
                    <xdr:rowOff>146050</xdr:rowOff>
                  </from>
                  <to>
                    <xdr:col>2</xdr:col>
                    <xdr:colOff>3695700</xdr:colOff>
                    <xdr:row>595</xdr:row>
                    <xdr:rowOff>50800</xdr:rowOff>
                  </to>
                </anchor>
              </controlPr>
            </control>
          </mc:Choice>
        </mc:AlternateContent>
        <mc:AlternateContent xmlns:mc="http://schemas.openxmlformats.org/markup-compatibility/2006">
          <mc:Choice Requires="x14">
            <control shapeId="55253" r:id="rId945" name="Check Box 981">
              <controlPr defaultSize="0" autoFill="0" autoLine="0" autoPict="0">
                <anchor moveWithCells="1">
                  <from>
                    <xdr:col>0</xdr:col>
                    <xdr:colOff>247650</xdr:colOff>
                    <xdr:row>648</xdr:row>
                    <xdr:rowOff>146050</xdr:rowOff>
                  </from>
                  <to>
                    <xdr:col>2</xdr:col>
                    <xdr:colOff>3695700</xdr:colOff>
                    <xdr:row>650</xdr:row>
                    <xdr:rowOff>50800</xdr:rowOff>
                  </to>
                </anchor>
              </controlPr>
            </control>
          </mc:Choice>
        </mc:AlternateContent>
        <mc:AlternateContent xmlns:mc="http://schemas.openxmlformats.org/markup-compatibility/2006">
          <mc:Choice Requires="x14">
            <control shapeId="55254" r:id="rId946" name="Check Box 982">
              <controlPr defaultSize="0" autoFill="0" autoLine="0" autoPict="0">
                <anchor moveWithCells="1">
                  <from>
                    <xdr:col>0</xdr:col>
                    <xdr:colOff>247650</xdr:colOff>
                    <xdr:row>703</xdr:row>
                    <xdr:rowOff>146050</xdr:rowOff>
                  </from>
                  <to>
                    <xdr:col>2</xdr:col>
                    <xdr:colOff>3695700</xdr:colOff>
                    <xdr:row>705</xdr:row>
                    <xdr:rowOff>50800</xdr:rowOff>
                  </to>
                </anchor>
              </controlPr>
            </control>
          </mc:Choice>
        </mc:AlternateContent>
        <mc:AlternateContent xmlns:mc="http://schemas.openxmlformats.org/markup-compatibility/2006">
          <mc:Choice Requires="x14">
            <control shapeId="55255" r:id="rId947" name="Check Box 983">
              <controlPr defaultSize="0" autoFill="0" autoLine="0" autoPict="0">
                <anchor moveWithCells="1">
                  <from>
                    <xdr:col>0</xdr:col>
                    <xdr:colOff>247650</xdr:colOff>
                    <xdr:row>758</xdr:row>
                    <xdr:rowOff>146050</xdr:rowOff>
                  </from>
                  <to>
                    <xdr:col>2</xdr:col>
                    <xdr:colOff>3695700</xdr:colOff>
                    <xdr:row>760</xdr:row>
                    <xdr:rowOff>50800</xdr:rowOff>
                  </to>
                </anchor>
              </controlPr>
            </control>
          </mc:Choice>
        </mc:AlternateContent>
        <mc:AlternateContent xmlns:mc="http://schemas.openxmlformats.org/markup-compatibility/2006">
          <mc:Choice Requires="x14">
            <control shapeId="55256" r:id="rId948" name="Check Box 984">
              <controlPr defaultSize="0" autoFill="0" autoLine="0" autoPict="0">
                <anchor moveWithCells="1">
                  <from>
                    <xdr:col>0</xdr:col>
                    <xdr:colOff>247650</xdr:colOff>
                    <xdr:row>813</xdr:row>
                    <xdr:rowOff>146050</xdr:rowOff>
                  </from>
                  <to>
                    <xdr:col>2</xdr:col>
                    <xdr:colOff>3695700</xdr:colOff>
                    <xdr:row>815</xdr:row>
                    <xdr:rowOff>50800</xdr:rowOff>
                  </to>
                </anchor>
              </controlPr>
            </control>
          </mc:Choice>
        </mc:AlternateContent>
        <mc:AlternateContent xmlns:mc="http://schemas.openxmlformats.org/markup-compatibility/2006">
          <mc:Choice Requires="x14">
            <control shapeId="55257" r:id="rId949" name="Check Box 985">
              <controlPr defaultSize="0" autoFill="0" autoLine="0" autoPict="0">
                <anchor moveWithCells="1">
                  <from>
                    <xdr:col>0</xdr:col>
                    <xdr:colOff>247650</xdr:colOff>
                    <xdr:row>868</xdr:row>
                    <xdr:rowOff>146050</xdr:rowOff>
                  </from>
                  <to>
                    <xdr:col>2</xdr:col>
                    <xdr:colOff>3695700</xdr:colOff>
                    <xdr:row>870</xdr:row>
                    <xdr:rowOff>50800</xdr:rowOff>
                  </to>
                </anchor>
              </controlPr>
            </control>
          </mc:Choice>
        </mc:AlternateContent>
        <mc:AlternateContent xmlns:mc="http://schemas.openxmlformats.org/markup-compatibility/2006">
          <mc:Choice Requires="x14">
            <control shapeId="55258" r:id="rId950" name="Check Box 986">
              <controlPr defaultSize="0" autoFill="0" autoLine="0" autoPict="0">
                <anchor moveWithCells="1">
                  <from>
                    <xdr:col>0</xdr:col>
                    <xdr:colOff>247650</xdr:colOff>
                    <xdr:row>923</xdr:row>
                    <xdr:rowOff>146050</xdr:rowOff>
                  </from>
                  <to>
                    <xdr:col>2</xdr:col>
                    <xdr:colOff>3695700</xdr:colOff>
                    <xdr:row>925</xdr:row>
                    <xdr:rowOff>50800</xdr:rowOff>
                  </to>
                </anchor>
              </controlPr>
            </control>
          </mc:Choice>
        </mc:AlternateContent>
        <mc:AlternateContent xmlns:mc="http://schemas.openxmlformats.org/markup-compatibility/2006">
          <mc:Choice Requires="x14">
            <control shapeId="55260" r:id="rId951" name="Check Box 988">
              <controlPr defaultSize="0" autoFill="0" autoLine="0" autoPict="0">
                <anchor moveWithCells="1">
                  <from>
                    <xdr:col>0</xdr:col>
                    <xdr:colOff>247650</xdr:colOff>
                    <xdr:row>978</xdr:row>
                    <xdr:rowOff>146050</xdr:rowOff>
                  </from>
                  <to>
                    <xdr:col>2</xdr:col>
                    <xdr:colOff>3695700</xdr:colOff>
                    <xdr:row>980</xdr:row>
                    <xdr:rowOff>50800</xdr:rowOff>
                  </to>
                </anchor>
              </controlPr>
            </control>
          </mc:Choice>
        </mc:AlternateContent>
        <mc:AlternateContent xmlns:mc="http://schemas.openxmlformats.org/markup-compatibility/2006">
          <mc:Choice Requires="x14">
            <control shapeId="55261" r:id="rId952" name="Check Box 989">
              <controlPr defaultSize="0" autoFill="0" autoLine="0" autoPict="0">
                <anchor moveWithCells="1">
                  <from>
                    <xdr:col>0</xdr:col>
                    <xdr:colOff>247650</xdr:colOff>
                    <xdr:row>1033</xdr:row>
                    <xdr:rowOff>146050</xdr:rowOff>
                  </from>
                  <to>
                    <xdr:col>2</xdr:col>
                    <xdr:colOff>3695700</xdr:colOff>
                    <xdr:row>1035</xdr:row>
                    <xdr:rowOff>50800</xdr:rowOff>
                  </to>
                </anchor>
              </controlPr>
            </control>
          </mc:Choice>
        </mc:AlternateContent>
        <mc:AlternateContent xmlns:mc="http://schemas.openxmlformats.org/markup-compatibility/2006">
          <mc:Choice Requires="x14">
            <control shapeId="55262" r:id="rId953" name="Check Box 990">
              <controlPr defaultSize="0" autoFill="0" autoLine="0" autoPict="0">
                <anchor moveWithCells="1">
                  <from>
                    <xdr:col>0</xdr:col>
                    <xdr:colOff>247650</xdr:colOff>
                    <xdr:row>1088</xdr:row>
                    <xdr:rowOff>146050</xdr:rowOff>
                  </from>
                  <to>
                    <xdr:col>2</xdr:col>
                    <xdr:colOff>3695700</xdr:colOff>
                    <xdr:row>1090</xdr:row>
                    <xdr:rowOff>50800</xdr:rowOff>
                  </to>
                </anchor>
              </controlPr>
            </control>
          </mc:Choice>
        </mc:AlternateContent>
        <mc:AlternateContent xmlns:mc="http://schemas.openxmlformats.org/markup-compatibility/2006">
          <mc:Choice Requires="x14">
            <control shapeId="55263" r:id="rId954" name="Check Box 991">
              <controlPr defaultSize="0" autoFill="0" autoLine="0" autoPict="0">
                <anchor moveWithCells="1">
                  <from>
                    <xdr:col>0</xdr:col>
                    <xdr:colOff>247650</xdr:colOff>
                    <xdr:row>1143</xdr:row>
                    <xdr:rowOff>146050</xdr:rowOff>
                  </from>
                  <to>
                    <xdr:col>2</xdr:col>
                    <xdr:colOff>3695700</xdr:colOff>
                    <xdr:row>1145</xdr:row>
                    <xdr:rowOff>50800</xdr:rowOff>
                  </to>
                </anchor>
              </controlPr>
            </control>
          </mc:Choice>
        </mc:AlternateContent>
        <mc:AlternateContent xmlns:mc="http://schemas.openxmlformats.org/markup-compatibility/2006">
          <mc:Choice Requires="x14">
            <control shapeId="55264" r:id="rId955" name="Check Box 992">
              <controlPr defaultSize="0" autoFill="0" autoLine="0" autoPict="0">
                <anchor moveWithCells="1">
                  <from>
                    <xdr:col>0</xdr:col>
                    <xdr:colOff>247650</xdr:colOff>
                    <xdr:row>1198</xdr:row>
                    <xdr:rowOff>146050</xdr:rowOff>
                  </from>
                  <to>
                    <xdr:col>2</xdr:col>
                    <xdr:colOff>3695700</xdr:colOff>
                    <xdr:row>1200</xdr:row>
                    <xdr:rowOff>50800</xdr:rowOff>
                  </to>
                </anchor>
              </controlPr>
            </control>
          </mc:Choice>
        </mc:AlternateContent>
        <mc:AlternateContent xmlns:mc="http://schemas.openxmlformats.org/markup-compatibility/2006">
          <mc:Choice Requires="x14">
            <control shapeId="55265" r:id="rId956" name="Check Box 993">
              <controlPr defaultSize="0" autoFill="0" autoLine="0" autoPict="0">
                <anchor moveWithCells="1">
                  <from>
                    <xdr:col>0</xdr:col>
                    <xdr:colOff>247650</xdr:colOff>
                    <xdr:row>1253</xdr:row>
                    <xdr:rowOff>146050</xdr:rowOff>
                  </from>
                  <to>
                    <xdr:col>2</xdr:col>
                    <xdr:colOff>3695700</xdr:colOff>
                    <xdr:row>1255</xdr:row>
                    <xdr:rowOff>50800</xdr:rowOff>
                  </to>
                </anchor>
              </controlPr>
            </control>
          </mc:Choice>
        </mc:AlternateContent>
        <mc:AlternateContent xmlns:mc="http://schemas.openxmlformats.org/markup-compatibility/2006">
          <mc:Choice Requires="x14">
            <control shapeId="55266" r:id="rId957" name="Check Box 994">
              <controlPr defaultSize="0" autoFill="0" autoLine="0" autoPict="0">
                <anchor moveWithCells="1">
                  <from>
                    <xdr:col>0</xdr:col>
                    <xdr:colOff>247650</xdr:colOff>
                    <xdr:row>1308</xdr:row>
                    <xdr:rowOff>146050</xdr:rowOff>
                  </from>
                  <to>
                    <xdr:col>2</xdr:col>
                    <xdr:colOff>3695700</xdr:colOff>
                    <xdr:row>1310</xdr:row>
                    <xdr:rowOff>50800</xdr:rowOff>
                  </to>
                </anchor>
              </controlPr>
            </control>
          </mc:Choice>
        </mc:AlternateContent>
        <mc:AlternateContent xmlns:mc="http://schemas.openxmlformats.org/markup-compatibility/2006">
          <mc:Choice Requires="x14">
            <control shapeId="55268" r:id="rId958" name="Check Box 996">
              <controlPr defaultSize="0" autoFill="0" autoLine="0" autoPict="0">
                <anchor moveWithCells="1">
                  <from>
                    <xdr:col>0</xdr:col>
                    <xdr:colOff>247650</xdr:colOff>
                    <xdr:row>1363</xdr:row>
                    <xdr:rowOff>146050</xdr:rowOff>
                  </from>
                  <to>
                    <xdr:col>2</xdr:col>
                    <xdr:colOff>3695700</xdr:colOff>
                    <xdr:row>1365</xdr:row>
                    <xdr:rowOff>50800</xdr:rowOff>
                  </to>
                </anchor>
              </controlPr>
            </control>
          </mc:Choice>
        </mc:AlternateContent>
        <mc:AlternateContent xmlns:mc="http://schemas.openxmlformats.org/markup-compatibility/2006">
          <mc:Choice Requires="x14">
            <control shapeId="55270" r:id="rId959" name="Check Box 998">
              <controlPr defaultSize="0" autoFill="0" autoLine="0" autoPict="0">
                <anchor moveWithCells="1">
                  <from>
                    <xdr:col>0</xdr:col>
                    <xdr:colOff>247650</xdr:colOff>
                    <xdr:row>1418</xdr:row>
                    <xdr:rowOff>146050</xdr:rowOff>
                  </from>
                  <to>
                    <xdr:col>2</xdr:col>
                    <xdr:colOff>3695700</xdr:colOff>
                    <xdr:row>1420</xdr:row>
                    <xdr:rowOff>50800</xdr:rowOff>
                  </to>
                </anchor>
              </controlPr>
            </control>
          </mc:Choice>
        </mc:AlternateContent>
        <mc:AlternateContent xmlns:mc="http://schemas.openxmlformats.org/markup-compatibility/2006">
          <mc:Choice Requires="x14">
            <control shapeId="55271" r:id="rId960" name="Check Box 999">
              <controlPr defaultSize="0" autoFill="0" autoLine="0" autoPict="0">
                <anchor moveWithCells="1">
                  <from>
                    <xdr:col>0</xdr:col>
                    <xdr:colOff>247650</xdr:colOff>
                    <xdr:row>1473</xdr:row>
                    <xdr:rowOff>146050</xdr:rowOff>
                  </from>
                  <to>
                    <xdr:col>2</xdr:col>
                    <xdr:colOff>3695700</xdr:colOff>
                    <xdr:row>1475</xdr:row>
                    <xdr:rowOff>50800</xdr:rowOff>
                  </to>
                </anchor>
              </controlPr>
            </control>
          </mc:Choice>
        </mc:AlternateContent>
        <mc:AlternateContent xmlns:mc="http://schemas.openxmlformats.org/markup-compatibility/2006">
          <mc:Choice Requires="x14">
            <control shapeId="55272" r:id="rId961" name="Check Box 1000">
              <controlPr defaultSize="0" autoFill="0" autoLine="0" autoPict="0">
                <anchor moveWithCells="1">
                  <from>
                    <xdr:col>0</xdr:col>
                    <xdr:colOff>247650</xdr:colOff>
                    <xdr:row>1528</xdr:row>
                    <xdr:rowOff>146050</xdr:rowOff>
                  </from>
                  <to>
                    <xdr:col>2</xdr:col>
                    <xdr:colOff>3695700</xdr:colOff>
                    <xdr:row>1530</xdr:row>
                    <xdr:rowOff>50800</xdr:rowOff>
                  </to>
                </anchor>
              </controlPr>
            </control>
          </mc:Choice>
        </mc:AlternateContent>
        <mc:AlternateContent xmlns:mc="http://schemas.openxmlformats.org/markup-compatibility/2006">
          <mc:Choice Requires="x14">
            <control shapeId="55273" r:id="rId962" name="Check Box 1001">
              <controlPr defaultSize="0" autoFill="0" autoLine="0" autoPict="0">
                <anchor moveWithCells="1">
                  <from>
                    <xdr:col>0</xdr:col>
                    <xdr:colOff>247650</xdr:colOff>
                    <xdr:row>1583</xdr:row>
                    <xdr:rowOff>146050</xdr:rowOff>
                  </from>
                  <to>
                    <xdr:col>2</xdr:col>
                    <xdr:colOff>3695700</xdr:colOff>
                    <xdr:row>1585</xdr:row>
                    <xdr:rowOff>50800</xdr:rowOff>
                  </to>
                </anchor>
              </controlPr>
            </control>
          </mc:Choice>
        </mc:AlternateContent>
        <mc:AlternateContent xmlns:mc="http://schemas.openxmlformats.org/markup-compatibility/2006">
          <mc:Choice Requires="x14">
            <control shapeId="55274" r:id="rId963" name="Check Box 1002">
              <controlPr defaultSize="0" autoFill="0" autoLine="0" autoPict="0">
                <anchor moveWithCells="1">
                  <from>
                    <xdr:col>0</xdr:col>
                    <xdr:colOff>247650</xdr:colOff>
                    <xdr:row>1638</xdr:row>
                    <xdr:rowOff>146050</xdr:rowOff>
                  </from>
                  <to>
                    <xdr:col>2</xdr:col>
                    <xdr:colOff>3695700</xdr:colOff>
                    <xdr:row>1640</xdr:row>
                    <xdr:rowOff>50800</xdr:rowOff>
                  </to>
                </anchor>
              </controlPr>
            </control>
          </mc:Choice>
        </mc:AlternateContent>
      </controls>
    </mc:Choice>
  </mc:AlternateContent>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10">
    <tabColor rgb="FFFFFF00"/>
  </sheetPr>
  <dimension ref="A1:AL29"/>
  <sheetViews>
    <sheetView showGridLines="0" workbookViewId="0">
      <selection activeCell="L32" sqref="L32"/>
    </sheetView>
  </sheetViews>
  <sheetFormatPr defaultColWidth="9.1796875" defaultRowHeight="12.5"/>
  <cols>
    <col min="1" max="1" width="3" style="1" customWidth="1"/>
    <col min="2" max="2" width="10.81640625" style="1" customWidth="1"/>
    <col min="3" max="3" width="19.7265625" style="1" customWidth="1"/>
    <col min="4" max="4" width="15.453125" style="1" customWidth="1"/>
    <col min="5" max="5" width="8.81640625" style="1" customWidth="1"/>
    <col min="6" max="6" width="1.453125" style="1" customWidth="1"/>
    <col min="7" max="7" width="9.81640625" style="1" customWidth="1"/>
    <col min="8" max="8" width="12.26953125" style="1" customWidth="1"/>
    <col min="9" max="9" width="10.54296875" style="2" customWidth="1"/>
    <col min="10" max="16384" width="9.1796875" style="1"/>
  </cols>
  <sheetData>
    <row r="1" spans="1:38" ht="13">
      <c r="A1" s="847" t="s">
        <v>77</v>
      </c>
      <c r="B1" s="126"/>
      <c r="C1" s="126"/>
      <c r="D1" s="126"/>
      <c r="E1" s="126"/>
      <c r="F1" s="126"/>
      <c r="G1" s="267"/>
      <c r="H1" s="268"/>
      <c r="I1" s="147"/>
    </row>
    <row r="2" spans="1:38" ht="13">
      <c r="A2" s="121" t="s">
        <v>521</v>
      </c>
      <c r="B2" s="252"/>
      <c r="C2" s="51"/>
      <c r="D2" s="51"/>
      <c r="E2"/>
      <c r="F2" s="842"/>
      <c r="G2" s="269"/>
      <c r="H2" s="270"/>
      <c r="I2" s="52"/>
    </row>
    <row r="3" spans="1:38" ht="4.5" customHeight="1">
      <c r="A3" s="51"/>
      <c r="B3" s="51"/>
      <c r="C3" s="51"/>
      <c r="D3" s="51"/>
      <c r="E3" s="51"/>
      <c r="F3" s="51"/>
      <c r="G3" s="271"/>
      <c r="H3" s="270"/>
      <c r="I3" s="52"/>
    </row>
    <row r="4" spans="1:38" ht="13">
      <c r="A4" s="121" t="s">
        <v>262</v>
      </c>
      <c r="B4"/>
      <c r="C4" s="492">
        <f>+'Budget Summ Amt'!D6</f>
        <v>0</v>
      </c>
      <c r="D4" s="493"/>
      <c r="E4" s="132" t="s">
        <v>407</v>
      </c>
      <c r="F4"/>
      <c r="G4"/>
      <c r="H4" s="542" cm="1">
        <f t="array" ref="H4:I4">+'Budget Summ Amt'!I6:J6</f>
        <v>0</v>
      </c>
      <c r="I4" s="2">
        <v>0</v>
      </c>
    </row>
    <row r="5" spans="1:38" s="260" customFormat="1" ht="12.75" customHeight="1">
      <c r="A5" s="121" t="s">
        <v>264</v>
      </c>
      <c r="B5" s="494"/>
      <c r="C5" s="792">
        <f>+'Budget Summ Amt'!L6</f>
        <v>0</v>
      </c>
      <c r="D5" s="508"/>
      <c r="E5" s="121" t="s">
        <v>265</v>
      </c>
      <c r="F5"/>
      <c r="G5"/>
      <c r="H5" s="793">
        <f>+'Budget Summ Amt'!O6</f>
        <v>0</v>
      </c>
      <c r="I5" s="262"/>
    </row>
    <row r="6" spans="1:38" s="260" customFormat="1" ht="11.25" customHeight="1" thickBot="1">
      <c r="B6" s="1"/>
      <c r="C6" s="1"/>
      <c r="D6" s="1"/>
      <c r="E6" s="1"/>
      <c r="F6" s="1"/>
      <c r="H6" s="261"/>
      <c r="I6" s="262"/>
    </row>
    <row r="7" spans="1:38" ht="24.75" customHeight="1" thickTop="1">
      <c r="B7" s="495" t="s">
        <v>522</v>
      </c>
      <c r="C7" s="496"/>
      <c r="D7" s="496"/>
      <c r="E7" s="496"/>
      <c r="F7" s="496"/>
      <c r="G7" s="496"/>
      <c r="H7" s="497"/>
      <c r="I7" s="589" t="str">
        <f>'Budget Summ Amt'!E8</f>
        <v>PROGRAM NAME</v>
      </c>
      <c r="J7" s="590" t="str">
        <f>'Budget Summ Amt'!F8</f>
        <v xml:space="preserve">PROGRAM NAME </v>
      </c>
      <c r="K7" s="590" t="str">
        <f>'Budget Summ Amt'!G8</f>
        <v xml:space="preserve">PROGRAM NAME </v>
      </c>
      <c r="L7" s="590" t="str">
        <f>'Budget Summ Amt'!H8</f>
        <v xml:space="preserve">PROGRAM NAME </v>
      </c>
      <c r="M7" s="590" t="str">
        <f>'Budget Summ Amt'!I8</f>
        <v xml:space="preserve">PROGRAM NAME </v>
      </c>
      <c r="N7" s="590" t="str">
        <f>'Budget Summ Amt'!J8</f>
        <v xml:space="preserve">PROGRAM NAME </v>
      </c>
      <c r="O7" s="590" t="str">
        <f>'Budget Summ Amt'!K8</f>
        <v xml:space="preserve">PROGRAM NAME </v>
      </c>
      <c r="P7" s="590" t="str">
        <f>'Budget Summ Amt'!L8</f>
        <v xml:space="preserve">PROGRAM NAME </v>
      </c>
      <c r="Q7" s="590" t="str">
        <f>'Budget Summ Amt'!M8</f>
        <v xml:space="preserve">PROGRAM NAME </v>
      </c>
      <c r="R7" s="590" t="str">
        <f>'Budget Summ Amt'!N8</f>
        <v xml:space="preserve">PROGRAM NAME </v>
      </c>
      <c r="S7" s="590" t="str">
        <f>'Budget Summ Amt'!O8</f>
        <v xml:space="preserve">PROGRAM NAME </v>
      </c>
      <c r="T7" s="590" t="str">
        <f>'Budget Summ Amt'!P8</f>
        <v xml:space="preserve">PROGRAM NAME </v>
      </c>
      <c r="U7" s="590" t="str">
        <f>'Budget Summ Amt'!Q8</f>
        <v xml:space="preserve">PROGRAM NAME </v>
      </c>
      <c r="V7" s="590" t="str">
        <f>'Budget Summ Amt'!R8</f>
        <v xml:space="preserve">PROGRAM NAME </v>
      </c>
      <c r="W7" s="590" t="str">
        <f>'Budget Summ Amt'!S8</f>
        <v xml:space="preserve">PROGRAM NAME </v>
      </c>
      <c r="X7" s="590" t="str">
        <f>'Budget Summ Amt'!T8</f>
        <v xml:space="preserve">PROGRAM NAME </v>
      </c>
      <c r="Y7" s="590" t="str">
        <f>'Budget Summ Amt'!U8</f>
        <v xml:space="preserve">PROGRAM NAME </v>
      </c>
      <c r="Z7" s="590" t="str">
        <f>'Budget Summ Amt'!V8</f>
        <v xml:space="preserve">PROGRAM NAME </v>
      </c>
      <c r="AA7" s="590" t="str">
        <f>'Budget Summ Amt'!W8</f>
        <v xml:space="preserve">PROGRAM NAME </v>
      </c>
      <c r="AB7" s="590" t="str">
        <f>'Budget Summ Amt'!X8</f>
        <v xml:space="preserve">PROGRAM NAME </v>
      </c>
      <c r="AC7" s="590" t="str">
        <f>'Budget Summ Amt'!Y8</f>
        <v xml:space="preserve">PROGRAM NAME </v>
      </c>
      <c r="AD7" s="590" t="str">
        <f>'Budget Summ Amt'!Z8</f>
        <v xml:space="preserve">PROGRAM NAME </v>
      </c>
      <c r="AE7" s="590" t="str">
        <f>'Budget Summ Amt'!AA8</f>
        <v xml:space="preserve">PROGRAM NAME </v>
      </c>
      <c r="AF7" s="590" t="str">
        <f>'Budget Summ Amt'!AB8</f>
        <v xml:space="preserve">PROGRAM NAME </v>
      </c>
      <c r="AG7" s="590" t="str">
        <f>'Budget Summ Amt'!AC8</f>
        <v xml:space="preserve">PROGRAM NAME </v>
      </c>
      <c r="AH7" s="590" t="str">
        <f>'Budget Summ Amt'!AD8</f>
        <v xml:space="preserve">PROGRAM NAME </v>
      </c>
      <c r="AI7" s="590" t="str">
        <f>'Budget Summ Amt'!AE8</f>
        <v xml:space="preserve">PROGRAM NAME </v>
      </c>
      <c r="AJ7" s="590" t="str">
        <f>'Budget Summ Amt'!AF8</f>
        <v xml:space="preserve">PROGRAM NAME </v>
      </c>
      <c r="AK7" s="590" t="str">
        <f>'Budget Summ Amt'!AG8</f>
        <v xml:space="preserve">PROGRAM NAME </v>
      </c>
      <c r="AL7" s="591" t="str">
        <f>'Budget Summ Amt'!AH8</f>
        <v xml:space="preserve">PROGRAM NAME </v>
      </c>
    </row>
    <row r="8" spans="1:38" ht="27.75" customHeight="1">
      <c r="B8" s="498" t="s">
        <v>523</v>
      </c>
      <c r="C8" s="35"/>
      <c r="D8" s="36"/>
      <c r="E8" s="37" t="s">
        <v>524</v>
      </c>
      <c r="F8" s="499"/>
      <c r="G8" s="38" t="s">
        <v>525</v>
      </c>
      <c r="H8" s="500" t="s">
        <v>526</v>
      </c>
      <c r="I8" s="592" t="str">
        <f>'Budget Summ Amt'!E9</f>
        <v>FUNDING SOURCE 1</v>
      </c>
      <c r="J8" s="593" t="str">
        <f>'Budget Summ Amt'!F9</f>
        <v>FUNDING SOURCE 2</v>
      </c>
      <c r="K8" s="593" t="str">
        <f>'Budget Summ Amt'!G9</f>
        <v>FUNDING SOURCE 3</v>
      </c>
      <c r="L8" s="593" t="str">
        <f>'Budget Summ Amt'!H9</f>
        <v>FUNDING SOURCE 4</v>
      </c>
      <c r="M8" s="593" t="str">
        <f>'Budget Summ Amt'!I9</f>
        <v>FUNDING SOURCE 5</v>
      </c>
      <c r="N8" s="593" t="str">
        <f>'Budget Summ Amt'!J9</f>
        <v>FUNDING SOURCE 6</v>
      </c>
      <c r="O8" s="593" t="str">
        <f>'Budget Summ Amt'!K9</f>
        <v>FUNDING SOURCE 7</v>
      </c>
      <c r="P8" s="593" t="str">
        <f>'Budget Summ Amt'!L9</f>
        <v>FUNDING SOURCE 8</v>
      </c>
      <c r="Q8" s="593" t="str">
        <f>'Budget Summ Amt'!M9</f>
        <v>FUNDING SOURCE 9</v>
      </c>
      <c r="R8" s="593" t="str">
        <f>'Budget Summ Amt'!N9</f>
        <v>FUNDING SOURCE 10</v>
      </c>
      <c r="S8" s="593" t="str">
        <f>'Budget Summ Amt'!O9</f>
        <v>FUNDING SOURCE 11</v>
      </c>
      <c r="T8" s="593" t="str">
        <f>'Budget Summ Amt'!P9</f>
        <v>FUNDING SOURCE 12</v>
      </c>
      <c r="U8" s="593" t="str">
        <f>'Budget Summ Amt'!Q9</f>
        <v>FUNDING SOURCE 13</v>
      </c>
      <c r="V8" s="593" t="str">
        <f>'Budget Summ Amt'!R9</f>
        <v>FUNDING SOURCE 14</v>
      </c>
      <c r="W8" s="593" t="str">
        <f>'Budget Summ Amt'!S9</f>
        <v>FUNDING SOURCE 15</v>
      </c>
      <c r="X8" s="593" t="str">
        <f>'Budget Summ Amt'!T9</f>
        <v>FUNDING SOURCE 16</v>
      </c>
      <c r="Y8" s="593" t="str">
        <f>'Budget Summ Amt'!U9</f>
        <v>FUNDING SOURCE 17</v>
      </c>
      <c r="Z8" s="593" t="str">
        <f>'Budget Summ Amt'!V9</f>
        <v>FUNDING SOURCE 18</v>
      </c>
      <c r="AA8" s="593" t="str">
        <f>'Budget Summ Amt'!W9</f>
        <v>FUNDING SOURCE 19</v>
      </c>
      <c r="AB8" s="593" t="str">
        <f>'Budget Summ Amt'!X9</f>
        <v>FUNDING SOURCE 20</v>
      </c>
      <c r="AC8" s="593" t="str">
        <f>'Budget Summ Amt'!Y9</f>
        <v>FUNDING SOURCE 21</v>
      </c>
      <c r="AD8" s="593" t="str">
        <f>'Budget Summ Amt'!Z9</f>
        <v>FUNDING SOURCE 22</v>
      </c>
      <c r="AE8" s="593" t="str">
        <f>'Budget Summ Amt'!AA9</f>
        <v>FUNDING SOURCE 23</v>
      </c>
      <c r="AF8" s="593" t="str">
        <f>'Budget Summ Amt'!AB9</f>
        <v>FUNDING SOURCE 24</v>
      </c>
      <c r="AG8" s="593" t="str">
        <f>'Budget Summ Amt'!AC9</f>
        <v>FUNDING SOURCE 25</v>
      </c>
      <c r="AH8" s="593" t="str">
        <f>'Budget Summ Amt'!AD9</f>
        <v>FUNDING SOURCE 26</v>
      </c>
      <c r="AI8" s="593" t="str">
        <f>'Budget Summ Amt'!AE9</f>
        <v>FUNDING SOURCE 27</v>
      </c>
      <c r="AJ8" s="593" t="str">
        <f>'Budget Summ Amt'!AF9</f>
        <v>FUNDING SOURCE 28</v>
      </c>
      <c r="AK8" s="593" t="str">
        <f>'Budget Summ Amt'!AG9</f>
        <v>FUNDING SOURCE 29</v>
      </c>
      <c r="AL8" s="594" t="str">
        <f>'Budget Summ Amt'!AH9</f>
        <v>FUNDING SOURCE 30</v>
      </c>
    </row>
    <row r="9" spans="1:38" ht="21">
      <c r="B9" s="498"/>
      <c r="C9" s="35"/>
      <c r="D9" s="36"/>
      <c r="E9" s="37"/>
      <c r="F9" s="499"/>
      <c r="G9" s="38"/>
      <c r="H9" s="500"/>
      <c r="I9" s="431" t="s">
        <v>444</v>
      </c>
      <c r="J9" s="432" t="s">
        <v>444</v>
      </c>
      <c r="K9" s="432" t="s">
        <v>444</v>
      </c>
      <c r="L9" s="432" t="s">
        <v>444</v>
      </c>
      <c r="M9" s="432" t="s">
        <v>444</v>
      </c>
      <c r="N9" s="432" t="s">
        <v>444</v>
      </c>
      <c r="O9" s="432" t="s">
        <v>444</v>
      </c>
      <c r="P9" s="432" t="s">
        <v>444</v>
      </c>
      <c r="Q9" s="432" t="s">
        <v>444</v>
      </c>
      <c r="R9" s="432" t="s">
        <v>444</v>
      </c>
      <c r="S9" s="432" t="s">
        <v>444</v>
      </c>
      <c r="T9" s="432" t="s">
        <v>444</v>
      </c>
      <c r="U9" s="432" t="s">
        <v>444</v>
      </c>
      <c r="V9" s="432" t="s">
        <v>444</v>
      </c>
      <c r="W9" s="432" t="s">
        <v>444</v>
      </c>
      <c r="X9" s="432" t="s">
        <v>444</v>
      </c>
      <c r="Y9" s="432" t="s">
        <v>444</v>
      </c>
      <c r="Z9" s="432" t="s">
        <v>444</v>
      </c>
      <c r="AA9" s="432" t="s">
        <v>444</v>
      </c>
      <c r="AB9" s="432" t="s">
        <v>444</v>
      </c>
      <c r="AC9" s="432" t="s">
        <v>444</v>
      </c>
      <c r="AD9" s="432" t="s">
        <v>444</v>
      </c>
      <c r="AE9" s="432" t="s">
        <v>444</v>
      </c>
      <c r="AF9" s="432" t="s">
        <v>444</v>
      </c>
      <c r="AG9" s="432" t="s">
        <v>444</v>
      </c>
      <c r="AH9" s="432" t="s">
        <v>444</v>
      </c>
      <c r="AI9" s="432" t="s">
        <v>444</v>
      </c>
      <c r="AJ9" s="432" t="s">
        <v>444</v>
      </c>
      <c r="AK9" s="432" t="s">
        <v>444</v>
      </c>
      <c r="AL9" s="443" t="s">
        <v>444</v>
      </c>
    </row>
    <row r="10" spans="1:38" s="3" customFormat="1" ht="12" customHeight="1">
      <c r="A10" s="509">
        <v>1</v>
      </c>
      <c r="B10" s="501"/>
      <c r="C10" s="39"/>
      <c r="D10" s="40"/>
      <c r="E10" s="41"/>
      <c r="G10" s="41"/>
      <c r="H10" s="502">
        <f>+E10*G10</f>
        <v>0</v>
      </c>
      <c r="I10" s="95"/>
      <c r="J10" s="96"/>
      <c r="K10" s="96"/>
      <c r="L10" s="96"/>
      <c r="M10" s="96"/>
      <c r="N10" s="96"/>
      <c r="O10" s="96"/>
      <c r="P10" s="96"/>
      <c r="Q10" s="96"/>
      <c r="R10" s="96"/>
      <c r="S10" s="96"/>
      <c r="T10" s="584"/>
      <c r="U10" s="96"/>
      <c r="V10" s="96"/>
      <c r="W10" s="96"/>
      <c r="X10" s="96"/>
      <c r="Y10" s="96"/>
      <c r="Z10" s="96"/>
      <c r="AA10" s="96"/>
      <c r="AB10" s="96"/>
      <c r="AC10" s="96"/>
      <c r="AD10" s="96"/>
      <c r="AE10" s="96"/>
      <c r="AF10" s="96"/>
      <c r="AG10" s="96"/>
      <c r="AH10" s="96"/>
      <c r="AI10" s="96"/>
      <c r="AJ10" s="96"/>
      <c r="AK10" s="96"/>
      <c r="AL10" s="97"/>
    </row>
    <row r="11" spans="1:38" s="3" customFormat="1" ht="12" customHeight="1">
      <c r="A11" s="509">
        <v>2</v>
      </c>
      <c r="B11" s="501"/>
      <c r="C11" s="42"/>
      <c r="D11" s="40"/>
      <c r="E11" s="41"/>
      <c r="G11" s="41"/>
      <c r="H11" s="502">
        <f t="shared" ref="H11:H26" si="0">+E11*G11</f>
        <v>0</v>
      </c>
      <c r="I11" s="95"/>
      <c r="J11" s="96"/>
      <c r="K11" s="96"/>
      <c r="L11" s="96"/>
      <c r="M11" s="96"/>
      <c r="N11" s="96"/>
      <c r="O11" s="96"/>
      <c r="P11" s="96"/>
      <c r="Q11" s="96"/>
      <c r="R11" s="96"/>
      <c r="S11" s="96"/>
      <c r="T11" s="584"/>
      <c r="U11" s="96"/>
      <c r="V11" s="96"/>
      <c r="W11" s="96"/>
      <c r="X11" s="96"/>
      <c r="Y11" s="96"/>
      <c r="Z11" s="96"/>
      <c r="AA11" s="96"/>
      <c r="AB11" s="96"/>
      <c r="AC11" s="96"/>
      <c r="AD11" s="96"/>
      <c r="AE11" s="96"/>
      <c r="AF11" s="96"/>
      <c r="AG11" s="96"/>
      <c r="AH11" s="96"/>
      <c r="AI11" s="96"/>
      <c r="AJ11" s="96"/>
      <c r="AK11" s="96"/>
      <c r="AL11" s="97"/>
    </row>
    <row r="12" spans="1:38" s="3" customFormat="1" ht="12" customHeight="1">
      <c r="A12" s="509">
        <v>3</v>
      </c>
      <c r="B12" s="501"/>
      <c r="C12" s="39"/>
      <c r="D12" s="40"/>
      <c r="E12" s="41"/>
      <c r="G12" s="41"/>
      <c r="H12" s="502">
        <f t="shared" si="0"/>
        <v>0</v>
      </c>
      <c r="I12" s="95"/>
      <c r="J12" s="96"/>
      <c r="K12" s="96"/>
      <c r="L12" s="96"/>
      <c r="M12" s="96"/>
      <c r="N12" s="96"/>
      <c r="O12" s="96"/>
      <c r="P12" s="96"/>
      <c r="Q12" s="96"/>
      <c r="R12" s="96"/>
      <c r="S12" s="96"/>
      <c r="T12" s="584"/>
      <c r="U12" s="96"/>
      <c r="V12" s="96"/>
      <c r="W12" s="96"/>
      <c r="X12" s="96"/>
      <c r="Y12" s="96"/>
      <c r="Z12" s="96"/>
      <c r="AA12" s="96"/>
      <c r="AB12" s="96"/>
      <c r="AC12" s="96"/>
      <c r="AD12" s="96"/>
      <c r="AE12" s="96"/>
      <c r="AF12" s="96"/>
      <c r="AG12" s="96"/>
      <c r="AH12" s="96"/>
      <c r="AI12" s="96"/>
      <c r="AJ12" s="96"/>
      <c r="AK12" s="96"/>
      <c r="AL12" s="97"/>
    </row>
    <row r="13" spans="1:38" s="3" customFormat="1" ht="12" customHeight="1">
      <c r="A13" s="509">
        <v>4</v>
      </c>
      <c r="B13" s="501"/>
      <c r="C13" s="39"/>
      <c r="D13" s="40"/>
      <c r="E13" s="41"/>
      <c r="G13" s="41"/>
      <c r="H13" s="502">
        <f t="shared" si="0"/>
        <v>0</v>
      </c>
      <c r="I13" s="95"/>
      <c r="J13" s="96"/>
      <c r="K13" s="96"/>
      <c r="L13" s="96"/>
      <c r="M13" s="96"/>
      <c r="N13" s="96"/>
      <c r="O13" s="96"/>
      <c r="P13" s="96"/>
      <c r="Q13" s="96"/>
      <c r="R13" s="96"/>
      <c r="S13" s="96"/>
      <c r="T13" s="584"/>
      <c r="U13" s="96"/>
      <c r="V13" s="96"/>
      <c r="W13" s="96"/>
      <c r="X13" s="96"/>
      <c r="Y13" s="96"/>
      <c r="Z13" s="96"/>
      <c r="AA13" s="96"/>
      <c r="AB13" s="96"/>
      <c r="AC13" s="96"/>
      <c r="AD13" s="96"/>
      <c r="AE13" s="96"/>
      <c r="AF13" s="96"/>
      <c r="AG13" s="96"/>
      <c r="AH13" s="96"/>
      <c r="AI13" s="96"/>
      <c r="AJ13" s="96"/>
      <c r="AK13" s="96"/>
      <c r="AL13" s="97"/>
    </row>
    <row r="14" spans="1:38" s="3" customFormat="1" ht="12" customHeight="1">
      <c r="A14" s="509">
        <v>5</v>
      </c>
      <c r="B14" s="501"/>
      <c r="C14" s="39"/>
      <c r="D14" s="40"/>
      <c r="E14" s="41"/>
      <c r="G14" s="41"/>
      <c r="H14" s="502">
        <f t="shared" si="0"/>
        <v>0</v>
      </c>
      <c r="I14" s="95"/>
      <c r="J14" s="96"/>
      <c r="K14" s="96"/>
      <c r="L14" s="96"/>
      <c r="M14" s="96"/>
      <c r="N14" s="96"/>
      <c r="O14" s="96"/>
      <c r="P14" s="96"/>
      <c r="Q14" s="96"/>
      <c r="R14" s="96"/>
      <c r="S14" s="96"/>
      <c r="T14" s="584"/>
      <c r="U14" s="96"/>
      <c r="V14" s="96"/>
      <c r="W14" s="96"/>
      <c r="X14" s="96"/>
      <c r="Y14" s="96"/>
      <c r="Z14" s="96"/>
      <c r="AA14" s="96"/>
      <c r="AB14" s="96"/>
      <c r="AC14" s="96"/>
      <c r="AD14" s="96"/>
      <c r="AE14" s="96"/>
      <c r="AF14" s="96"/>
      <c r="AG14" s="96"/>
      <c r="AH14" s="96"/>
      <c r="AI14" s="96"/>
      <c r="AJ14" s="96"/>
      <c r="AK14" s="96"/>
      <c r="AL14" s="97"/>
    </row>
    <row r="15" spans="1:38" s="3" customFormat="1" ht="12" customHeight="1">
      <c r="A15" s="509">
        <v>6</v>
      </c>
      <c r="B15" s="501"/>
      <c r="C15" s="39"/>
      <c r="D15" s="40"/>
      <c r="E15" s="41"/>
      <c r="G15" s="41"/>
      <c r="H15" s="502">
        <f t="shared" si="0"/>
        <v>0</v>
      </c>
      <c r="I15" s="95"/>
      <c r="J15" s="96"/>
      <c r="K15" s="96"/>
      <c r="L15" s="96"/>
      <c r="M15" s="96"/>
      <c r="N15" s="96"/>
      <c r="O15" s="96"/>
      <c r="P15" s="96"/>
      <c r="Q15" s="96"/>
      <c r="R15" s="96"/>
      <c r="S15" s="96"/>
      <c r="T15" s="584"/>
      <c r="U15" s="96"/>
      <c r="V15" s="96"/>
      <c r="W15" s="96"/>
      <c r="X15" s="96"/>
      <c r="Y15" s="96"/>
      <c r="Z15" s="96"/>
      <c r="AA15" s="96"/>
      <c r="AB15" s="96"/>
      <c r="AC15" s="96"/>
      <c r="AD15" s="96"/>
      <c r="AE15" s="96"/>
      <c r="AF15" s="96"/>
      <c r="AG15" s="96"/>
      <c r="AH15" s="96"/>
      <c r="AI15" s="96"/>
      <c r="AJ15" s="96"/>
      <c r="AK15" s="96"/>
      <c r="AL15" s="97"/>
    </row>
    <row r="16" spans="1:38" s="3" customFormat="1" ht="12" customHeight="1">
      <c r="A16" s="509">
        <v>7</v>
      </c>
      <c r="B16" s="501"/>
      <c r="C16" s="39"/>
      <c r="D16" s="40"/>
      <c r="E16" s="41"/>
      <c r="G16" s="41"/>
      <c r="H16" s="502">
        <f t="shared" si="0"/>
        <v>0</v>
      </c>
      <c r="I16" s="95"/>
      <c r="J16" s="96"/>
      <c r="K16" s="96"/>
      <c r="L16" s="96"/>
      <c r="M16" s="96"/>
      <c r="N16" s="96"/>
      <c r="O16" s="96"/>
      <c r="P16" s="96"/>
      <c r="Q16" s="96"/>
      <c r="R16" s="96"/>
      <c r="S16" s="96"/>
      <c r="T16" s="584"/>
      <c r="U16" s="96"/>
      <c r="V16" s="96"/>
      <c r="W16" s="96"/>
      <c r="X16" s="96"/>
      <c r="Y16" s="96"/>
      <c r="Z16" s="96"/>
      <c r="AA16" s="96"/>
      <c r="AB16" s="96"/>
      <c r="AC16" s="96"/>
      <c r="AD16" s="96"/>
      <c r="AE16" s="96"/>
      <c r="AF16" s="96"/>
      <c r="AG16" s="96"/>
      <c r="AH16" s="96"/>
      <c r="AI16" s="96"/>
      <c r="AJ16" s="96"/>
      <c r="AK16" s="96"/>
      <c r="AL16" s="97"/>
    </row>
    <row r="17" spans="1:38" s="3" customFormat="1">
      <c r="A17" s="509">
        <v>8</v>
      </c>
      <c r="B17" s="501"/>
      <c r="C17" s="39"/>
      <c r="D17" s="40"/>
      <c r="E17" s="41"/>
      <c r="G17" s="41"/>
      <c r="H17" s="502">
        <f t="shared" si="0"/>
        <v>0</v>
      </c>
      <c r="I17" s="95"/>
      <c r="J17" s="96"/>
      <c r="K17" s="96"/>
      <c r="L17" s="96"/>
      <c r="M17" s="96"/>
      <c r="N17" s="96"/>
      <c r="O17" s="96"/>
      <c r="P17" s="96"/>
      <c r="Q17" s="96"/>
      <c r="R17" s="96"/>
      <c r="S17" s="96"/>
      <c r="T17" s="584"/>
      <c r="U17" s="96"/>
      <c r="V17" s="96"/>
      <c r="W17" s="96"/>
      <c r="X17" s="96"/>
      <c r="Y17" s="96"/>
      <c r="Z17" s="96"/>
      <c r="AA17" s="96"/>
      <c r="AB17" s="96"/>
      <c r="AC17" s="96"/>
      <c r="AD17" s="96"/>
      <c r="AE17" s="96"/>
      <c r="AF17" s="96"/>
      <c r="AG17" s="96"/>
      <c r="AH17" s="96"/>
      <c r="AI17" s="96"/>
      <c r="AJ17" s="96"/>
      <c r="AK17" s="96"/>
      <c r="AL17" s="97"/>
    </row>
    <row r="18" spans="1:38" s="3" customFormat="1">
      <c r="A18" s="509">
        <v>9</v>
      </c>
      <c r="B18" s="501"/>
      <c r="C18" s="39"/>
      <c r="D18" s="40"/>
      <c r="E18" s="41"/>
      <c r="G18" s="41"/>
      <c r="H18" s="502">
        <f t="shared" si="0"/>
        <v>0</v>
      </c>
      <c r="I18" s="95"/>
      <c r="J18" s="96"/>
      <c r="K18" s="96"/>
      <c r="L18" s="96"/>
      <c r="M18" s="96"/>
      <c r="N18" s="96"/>
      <c r="O18" s="96"/>
      <c r="P18" s="96"/>
      <c r="Q18" s="96"/>
      <c r="R18" s="96"/>
      <c r="S18" s="96"/>
      <c r="T18" s="584"/>
      <c r="U18" s="96"/>
      <c r="V18" s="96"/>
      <c r="W18" s="96"/>
      <c r="X18" s="96"/>
      <c r="Y18" s="96"/>
      <c r="Z18" s="96"/>
      <c r="AA18" s="96"/>
      <c r="AB18" s="96"/>
      <c r="AC18" s="96"/>
      <c r="AD18" s="96"/>
      <c r="AE18" s="96"/>
      <c r="AF18" s="96"/>
      <c r="AG18" s="96"/>
      <c r="AH18" s="96"/>
      <c r="AI18" s="96"/>
      <c r="AJ18" s="96"/>
      <c r="AK18" s="96"/>
      <c r="AL18" s="97"/>
    </row>
    <row r="19" spans="1:38" s="3" customFormat="1">
      <c r="A19" s="509">
        <v>10</v>
      </c>
      <c r="B19" s="501"/>
      <c r="C19" s="39"/>
      <c r="D19" s="40"/>
      <c r="E19" s="41"/>
      <c r="G19" s="41"/>
      <c r="H19" s="502">
        <f t="shared" si="0"/>
        <v>0</v>
      </c>
      <c r="I19" s="95"/>
      <c r="J19" s="96"/>
      <c r="K19" s="96"/>
      <c r="L19" s="96"/>
      <c r="M19" s="96"/>
      <c r="N19" s="96"/>
      <c r="O19" s="96"/>
      <c r="P19" s="96"/>
      <c r="Q19" s="96"/>
      <c r="R19" s="96"/>
      <c r="S19" s="96"/>
      <c r="T19" s="584"/>
      <c r="U19" s="96"/>
      <c r="V19" s="96"/>
      <c r="W19" s="96"/>
      <c r="X19" s="96"/>
      <c r="Y19" s="96"/>
      <c r="Z19" s="96"/>
      <c r="AA19" s="96"/>
      <c r="AB19" s="96"/>
      <c r="AC19" s="96"/>
      <c r="AD19" s="96"/>
      <c r="AE19" s="96"/>
      <c r="AF19" s="96"/>
      <c r="AG19" s="96"/>
      <c r="AH19" s="96"/>
      <c r="AI19" s="96"/>
      <c r="AJ19" s="96"/>
      <c r="AK19" s="96"/>
      <c r="AL19" s="97"/>
    </row>
    <row r="20" spans="1:38" s="3" customFormat="1">
      <c r="A20" s="509">
        <v>11</v>
      </c>
      <c r="B20" s="501"/>
      <c r="C20" s="39"/>
      <c r="D20" s="40"/>
      <c r="E20" s="41"/>
      <c r="G20" s="41"/>
      <c r="H20" s="502">
        <f t="shared" si="0"/>
        <v>0</v>
      </c>
      <c r="I20" s="95"/>
      <c r="J20" s="96"/>
      <c r="K20" s="96"/>
      <c r="L20" s="96"/>
      <c r="M20" s="96"/>
      <c r="N20" s="96"/>
      <c r="O20" s="96"/>
      <c r="P20" s="96"/>
      <c r="Q20" s="96"/>
      <c r="R20" s="96"/>
      <c r="S20" s="96"/>
      <c r="T20" s="584"/>
      <c r="U20" s="96"/>
      <c r="V20" s="96"/>
      <c r="W20" s="96"/>
      <c r="X20" s="96"/>
      <c r="Y20" s="96"/>
      <c r="Z20" s="96"/>
      <c r="AA20" s="96"/>
      <c r="AB20" s="96"/>
      <c r="AC20" s="96"/>
      <c r="AD20" s="96"/>
      <c r="AE20" s="96"/>
      <c r="AF20" s="96"/>
      <c r="AG20" s="96"/>
      <c r="AH20" s="96"/>
      <c r="AI20" s="96"/>
      <c r="AJ20" s="96"/>
      <c r="AK20" s="96"/>
      <c r="AL20" s="97"/>
    </row>
    <row r="21" spans="1:38" s="3" customFormat="1">
      <c r="A21" s="509">
        <v>12</v>
      </c>
      <c r="B21" s="501"/>
      <c r="C21" s="39"/>
      <c r="D21" s="40"/>
      <c r="E21" s="41"/>
      <c r="G21" s="41"/>
      <c r="H21" s="502">
        <f t="shared" si="0"/>
        <v>0</v>
      </c>
      <c r="I21" s="95"/>
      <c r="J21" s="96"/>
      <c r="K21" s="96"/>
      <c r="L21" s="96"/>
      <c r="M21" s="96"/>
      <c r="N21" s="96"/>
      <c r="O21" s="96"/>
      <c r="P21" s="96"/>
      <c r="Q21" s="96"/>
      <c r="R21" s="96"/>
      <c r="S21" s="96"/>
      <c r="T21" s="584"/>
      <c r="U21" s="96"/>
      <c r="V21" s="96"/>
      <c r="W21" s="96"/>
      <c r="X21" s="96"/>
      <c r="Y21" s="96"/>
      <c r="Z21" s="96"/>
      <c r="AA21" s="96"/>
      <c r="AB21" s="96"/>
      <c r="AC21" s="96"/>
      <c r="AD21" s="96"/>
      <c r="AE21" s="96"/>
      <c r="AF21" s="96"/>
      <c r="AG21" s="96"/>
      <c r="AH21" s="96"/>
      <c r="AI21" s="96"/>
      <c r="AJ21" s="96"/>
      <c r="AK21" s="96"/>
      <c r="AL21" s="97"/>
    </row>
    <row r="22" spans="1:38" s="3" customFormat="1">
      <c r="A22" s="509">
        <v>13</v>
      </c>
      <c r="B22" s="501"/>
      <c r="C22" s="39"/>
      <c r="D22" s="40"/>
      <c r="E22" s="41"/>
      <c r="G22" s="41"/>
      <c r="H22" s="502">
        <f t="shared" si="0"/>
        <v>0</v>
      </c>
      <c r="I22" s="95"/>
      <c r="J22" s="96"/>
      <c r="K22" s="96"/>
      <c r="L22" s="96"/>
      <c r="M22" s="96"/>
      <c r="N22" s="96"/>
      <c r="O22" s="96"/>
      <c r="P22" s="96"/>
      <c r="Q22" s="96"/>
      <c r="R22" s="96"/>
      <c r="S22" s="96"/>
      <c r="T22" s="584"/>
      <c r="U22" s="96"/>
      <c r="V22" s="96"/>
      <c r="W22" s="96"/>
      <c r="X22" s="96"/>
      <c r="Y22" s="96"/>
      <c r="Z22" s="96"/>
      <c r="AA22" s="96"/>
      <c r="AB22" s="96"/>
      <c r="AC22" s="96"/>
      <c r="AD22" s="96"/>
      <c r="AE22" s="96"/>
      <c r="AF22" s="96"/>
      <c r="AG22" s="96"/>
      <c r="AH22" s="96"/>
      <c r="AI22" s="96"/>
      <c r="AJ22" s="96"/>
      <c r="AK22" s="96"/>
      <c r="AL22" s="97"/>
    </row>
    <row r="23" spans="1:38" s="3" customFormat="1">
      <c r="A23" s="694">
        <v>14</v>
      </c>
      <c r="B23" s="501"/>
      <c r="C23" s="39"/>
      <c r="D23" s="40"/>
      <c r="E23" s="41"/>
      <c r="G23" s="41"/>
      <c r="H23" s="502">
        <f t="shared" si="0"/>
        <v>0</v>
      </c>
      <c r="I23" s="699"/>
      <c r="J23" s="700"/>
      <c r="K23" s="700"/>
      <c r="L23" s="700"/>
      <c r="M23" s="700"/>
      <c r="N23" s="700"/>
      <c r="O23" s="700"/>
      <c r="P23" s="700"/>
      <c r="Q23" s="700"/>
      <c r="R23" s="700"/>
      <c r="S23" s="700"/>
      <c r="T23" s="701"/>
      <c r="U23" s="700"/>
      <c r="V23" s="700"/>
      <c r="W23" s="700"/>
      <c r="X23" s="700"/>
      <c r="Y23" s="700"/>
      <c r="Z23" s="700"/>
      <c r="AA23" s="700"/>
      <c r="AB23" s="700"/>
      <c r="AC23" s="700"/>
      <c r="AD23" s="700"/>
      <c r="AE23" s="700"/>
      <c r="AF23" s="700"/>
      <c r="AG23" s="700"/>
      <c r="AH23" s="700"/>
      <c r="AI23" s="700"/>
      <c r="AJ23" s="700"/>
      <c r="AK23" s="700"/>
      <c r="AL23" s="702"/>
    </row>
    <row r="24" spans="1:38" s="3" customFormat="1">
      <c r="A24" s="694">
        <v>15</v>
      </c>
      <c r="B24" s="501"/>
      <c r="C24" s="39"/>
      <c r="D24" s="40"/>
      <c r="E24" s="41"/>
      <c r="G24" s="41"/>
      <c r="H24" s="502">
        <f t="shared" si="0"/>
        <v>0</v>
      </c>
      <c r="I24" s="699"/>
      <c r="J24" s="700"/>
      <c r="K24" s="700"/>
      <c r="L24" s="700"/>
      <c r="M24" s="700"/>
      <c r="N24" s="700"/>
      <c r="O24" s="700"/>
      <c r="P24" s="700"/>
      <c r="Q24" s="700"/>
      <c r="R24" s="700"/>
      <c r="S24" s="700"/>
      <c r="T24" s="701"/>
      <c r="U24" s="700"/>
      <c r="V24" s="700"/>
      <c r="W24" s="700"/>
      <c r="X24" s="700"/>
      <c r="Y24" s="700"/>
      <c r="Z24" s="700"/>
      <c r="AA24" s="700"/>
      <c r="AB24" s="700"/>
      <c r="AC24" s="700"/>
      <c r="AD24" s="700"/>
      <c r="AE24" s="700"/>
      <c r="AF24" s="700"/>
      <c r="AG24" s="700"/>
      <c r="AH24" s="700"/>
      <c r="AI24" s="700"/>
      <c r="AJ24" s="700"/>
      <c r="AK24" s="700"/>
      <c r="AL24" s="702"/>
    </row>
    <row r="25" spans="1:38" s="3" customFormat="1">
      <c r="A25" s="694">
        <v>16</v>
      </c>
      <c r="B25" s="501"/>
      <c r="C25" s="39"/>
      <c r="D25" s="40"/>
      <c r="E25" s="41"/>
      <c r="G25" s="41"/>
      <c r="H25" s="502">
        <f t="shared" si="0"/>
        <v>0</v>
      </c>
      <c r="I25" s="699"/>
      <c r="J25" s="700"/>
      <c r="K25" s="700"/>
      <c r="L25" s="700"/>
      <c r="M25" s="700"/>
      <c r="N25" s="700"/>
      <c r="O25" s="700"/>
      <c r="P25" s="700"/>
      <c r="Q25" s="700"/>
      <c r="R25" s="700"/>
      <c r="S25" s="700"/>
      <c r="T25" s="701"/>
      <c r="U25" s="700"/>
      <c r="V25" s="700"/>
      <c r="W25" s="700"/>
      <c r="X25" s="700"/>
      <c r="Y25" s="700"/>
      <c r="Z25" s="700"/>
      <c r="AA25" s="700"/>
      <c r="AB25" s="700"/>
      <c r="AC25" s="700"/>
      <c r="AD25" s="700"/>
      <c r="AE25" s="700"/>
      <c r="AF25" s="700"/>
      <c r="AG25" s="700"/>
      <c r="AH25" s="700"/>
      <c r="AI25" s="700"/>
      <c r="AJ25" s="700"/>
      <c r="AK25" s="700"/>
      <c r="AL25" s="702"/>
    </row>
    <row r="26" spans="1:38" s="3" customFormat="1">
      <c r="A26" s="694">
        <v>17</v>
      </c>
      <c r="B26" s="695"/>
      <c r="C26" s="696"/>
      <c r="D26" s="697"/>
      <c r="E26" s="698"/>
      <c r="G26" s="698"/>
      <c r="H26" s="502">
        <f t="shared" si="0"/>
        <v>0</v>
      </c>
      <c r="I26" s="699"/>
      <c r="J26" s="700"/>
      <c r="K26" s="700"/>
      <c r="L26" s="700"/>
      <c r="M26" s="700"/>
      <c r="N26" s="700"/>
      <c r="O26" s="700"/>
      <c r="P26" s="700"/>
      <c r="Q26" s="700"/>
      <c r="R26" s="700"/>
      <c r="S26" s="700"/>
      <c r="T26" s="701"/>
      <c r="U26" s="700"/>
      <c r="V26" s="700"/>
      <c r="W26" s="700"/>
      <c r="X26" s="700"/>
      <c r="Y26" s="700"/>
      <c r="Z26" s="700"/>
      <c r="AA26" s="700"/>
      <c r="AB26" s="700"/>
      <c r="AC26" s="700"/>
      <c r="AD26" s="700"/>
      <c r="AE26" s="700"/>
      <c r="AF26" s="700"/>
      <c r="AG26" s="700"/>
      <c r="AH26" s="700"/>
      <c r="AI26" s="700"/>
      <c r="AJ26" s="700"/>
      <c r="AK26" s="700"/>
      <c r="AL26" s="702"/>
    </row>
    <row r="27" spans="1:38" s="3" customFormat="1" ht="13.5" thickBot="1">
      <c r="A27" s="263"/>
      <c r="B27" s="503" t="s">
        <v>527</v>
      </c>
      <c r="C27" s="504"/>
      <c r="D27" s="504"/>
      <c r="E27" s="505"/>
      <c r="F27" s="505"/>
      <c r="G27" s="506"/>
      <c r="H27" s="507">
        <v>0</v>
      </c>
      <c r="I27" s="274">
        <f>SUM(I10:I22)</f>
        <v>0</v>
      </c>
      <c r="J27" s="275">
        <f t="shared" ref="J27:T27" si="1">SUM(J10:J22)</f>
        <v>0</v>
      </c>
      <c r="K27" s="275">
        <f t="shared" si="1"/>
        <v>0</v>
      </c>
      <c r="L27" s="275">
        <f t="shared" si="1"/>
        <v>0</v>
      </c>
      <c r="M27" s="275">
        <f t="shared" si="1"/>
        <v>0</v>
      </c>
      <c r="N27" s="275">
        <f t="shared" si="1"/>
        <v>0</v>
      </c>
      <c r="O27" s="275">
        <f t="shared" si="1"/>
        <v>0</v>
      </c>
      <c r="P27" s="275">
        <f t="shared" si="1"/>
        <v>0</v>
      </c>
      <c r="Q27" s="275">
        <f t="shared" si="1"/>
        <v>0</v>
      </c>
      <c r="R27" s="275">
        <f t="shared" si="1"/>
        <v>0</v>
      </c>
      <c r="S27" s="275">
        <f t="shared" si="1"/>
        <v>0</v>
      </c>
      <c r="T27" s="275">
        <f t="shared" si="1"/>
        <v>0</v>
      </c>
      <c r="U27" s="275">
        <f t="shared" ref="U27:AC27" si="2">SUM(U10:U22)</f>
        <v>0</v>
      </c>
      <c r="V27" s="275">
        <f t="shared" si="2"/>
        <v>0</v>
      </c>
      <c r="W27" s="275">
        <f t="shared" si="2"/>
        <v>0</v>
      </c>
      <c r="X27" s="275">
        <f t="shared" si="2"/>
        <v>0</v>
      </c>
      <c r="Y27" s="275">
        <f t="shared" si="2"/>
        <v>0</v>
      </c>
      <c r="Z27" s="275">
        <f t="shared" si="2"/>
        <v>0</v>
      </c>
      <c r="AA27" s="275">
        <f t="shared" si="2"/>
        <v>0</v>
      </c>
      <c r="AB27" s="275">
        <f t="shared" si="2"/>
        <v>0</v>
      </c>
      <c r="AC27" s="275">
        <f t="shared" si="2"/>
        <v>0</v>
      </c>
      <c r="AD27" s="275">
        <f t="shared" ref="AD27:AK27" si="3">SUM(AD10:AD22)</f>
        <v>0</v>
      </c>
      <c r="AE27" s="275">
        <f t="shared" si="3"/>
        <v>0</v>
      </c>
      <c r="AF27" s="275">
        <f t="shared" si="3"/>
        <v>0</v>
      </c>
      <c r="AG27" s="275">
        <f t="shared" si="3"/>
        <v>0</v>
      </c>
      <c r="AH27" s="275">
        <f t="shared" si="3"/>
        <v>0</v>
      </c>
      <c r="AI27" s="275">
        <f t="shared" si="3"/>
        <v>0</v>
      </c>
      <c r="AJ27" s="275">
        <f t="shared" si="3"/>
        <v>0</v>
      </c>
      <c r="AK27" s="275">
        <f t="shared" si="3"/>
        <v>0</v>
      </c>
      <c r="AL27" s="276">
        <f>SUM(AL10:AL22)</f>
        <v>0</v>
      </c>
    </row>
    <row r="28" spans="1:38" ht="8.25" customHeight="1" thickTop="1">
      <c r="A28" s="264"/>
      <c r="E28" s="265"/>
      <c r="G28" s="266"/>
    </row>
    <row r="29" spans="1:38">
      <c r="B29" s="573"/>
    </row>
  </sheetData>
  <sheetProtection algorithmName="SHA-512" hashValue="TEpOtY0HAAP+KDyZt+qJ2AuEViTWUpDBRB8GPo3FrmGJtguhjIowgNEfKftU+6lAPiOr8d83FYU79X8xOVL2dg==" saltValue="ngt+iG+V8LQtVkS0L6jzpg==" spinCount="100000" sheet="1" formatCells="0" formatColumns="0" formatRows="0" insertColumns="0" insertRows="0"/>
  <pageMargins left="0" right="0" top="0" bottom="0" header="0" footer="0"/>
  <pageSetup scale="92" orientation="landscape" blackAndWhite="1" r:id="rId1"/>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12">
    <tabColor rgb="FFFFFF00"/>
  </sheetPr>
  <dimension ref="A1:BO51"/>
  <sheetViews>
    <sheetView showGridLines="0" workbookViewId="0">
      <selection activeCell="M36" sqref="M36"/>
    </sheetView>
  </sheetViews>
  <sheetFormatPr defaultColWidth="9.1796875" defaultRowHeight="12.5"/>
  <cols>
    <col min="1" max="1" width="3" style="1" customWidth="1"/>
    <col min="2" max="2" width="9.1796875" style="1" customWidth="1"/>
    <col min="3" max="3" width="34" style="1" customWidth="1"/>
    <col min="4" max="4" width="13.7265625" style="1" customWidth="1"/>
    <col min="5" max="5" width="18.26953125" style="1" customWidth="1"/>
    <col min="6" max="7" width="8.7265625" style="2" customWidth="1"/>
    <col min="8" max="67" width="8.7265625" style="1" customWidth="1"/>
    <col min="68" max="16384" width="9.1796875" style="1"/>
  </cols>
  <sheetData>
    <row r="1" spans="1:67" ht="13">
      <c r="A1" s="847" t="s">
        <v>77</v>
      </c>
      <c r="B1" s="126"/>
      <c r="C1" s="126"/>
      <c r="D1" s="126"/>
      <c r="E1" s="126"/>
      <c r="F1" s="147"/>
      <c r="G1" s="147"/>
    </row>
    <row r="2" spans="1:67" ht="13">
      <c r="A2" s="121" t="s">
        <v>528</v>
      </c>
      <c r="B2" s="252"/>
      <c r="C2" s="51"/>
      <c r="D2" s="51"/>
      <c r="E2" s="51"/>
      <c r="F2" s="52"/>
      <c r="G2" s="52"/>
    </row>
    <row r="3" spans="1:67" ht="4.5" customHeight="1">
      <c r="A3" s="51"/>
      <c r="B3" s="51"/>
      <c r="C3" s="51"/>
      <c r="D3" s="51"/>
      <c r="E3" s="51"/>
      <c r="F3" s="52"/>
      <c r="G3" s="52"/>
    </row>
    <row r="4" spans="1:67" ht="13">
      <c r="A4" s="520" t="s">
        <v>262</v>
      </c>
      <c r="B4" s="493"/>
      <c r="C4" s="492">
        <f>+'Budget Summ Amt'!D6</f>
        <v>0</v>
      </c>
      <c r="D4" s="173" t="s">
        <v>407</v>
      </c>
      <c r="E4" s="516">
        <f>+'Budget Summ Amt'!I6</f>
        <v>0</v>
      </c>
      <c r="F4" s="518"/>
    </row>
    <row r="5" spans="1:67" s="260" customFormat="1" ht="15.75" customHeight="1">
      <c r="A5" s="520" t="s">
        <v>264</v>
      </c>
      <c r="B5" s="521"/>
      <c r="C5" s="794">
        <f>+'Budget Summ Amt'!L6</f>
        <v>0</v>
      </c>
      <c r="D5" s="522" t="s">
        <v>265</v>
      </c>
      <c r="E5" s="795">
        <f>+'Budget Summ Amt'!O6</f>
        <v>0</v>
      </c>
      <c r="F5" s="519"/>
    </row>
    <row r="6" spans="1:67" s="260" customFormat="1" ht="8.25" customHeight="1" thickBot="1">
      <c r="A6" s="326"/>
      <c r="B6" s="327"/>
      <c r="C6" s="834"/>
      <c r="D6" s="830"/>
      <c r="E6" s="1"/>
      <c r="F6" s="262"/>
      <c r="G6" s="262"/>
    </row>
    <row r="7" spans="1:67" ht="13.5" customHeight="1" thickTop="1">
      <c r="A7" s="328"/>
      <c r="B7" s="1005" t="s">
        <v>529</v>
      </c>
      <c r="C7" s="1006"/>
      <c r="D7" s="1006"/>
      <c r="E7" s="1007"/>
      <c r="F7" s="950" t="s">
        <v>267</v>
      </c>
      <c r="G7" s="1018"/>
      <c r="H7" s="989" t="str">
        <f>'Budget Summ Amt'!E8</f>
        <v>PROGRAM NAME</v>
      </c>
      <c r="I7" s="990"/>
      <c r="J7" s="1014" t="str">
        <f>'Budget Summ Amt'!F8</f>
        <v xml:space="preserve">PROGRAM NAME </v>
      </c>
      <c r="K7" s="1015"/>
      <c r="L7" s="950" t="str">
        <f>'Budget Summ Amt'!G8</f>
        <v xml:space="preserve">PROGRAM NAME </v>
      </c>
      <c r="M7" s="990"/>
      <c r="N7" s="1003" t="str">
        <f>'Budget Summ Amt'!H8</f>
        <v xml:space="preserve">PROGRAM NAME </v>
      </c>
      <c r="O7" s="1000"/>
      <c r="P7" s="950" t="str">
        <f>'Budget Summ Amt'!I8</f>
        <v xml:space="preserve">PROGRAM NAME </v>
      </c>
      <c r="Q7" s="990"/>
      <c r="R7" s="951" t="str">
        <f>'Budget Summ Amt'!J8</f>
        <v xml:space="preserve">PROGRAM NAME </v>
      </c>
      <c r="S7" s="1000"/>
      <c r="T7" s="950" t="str">
        <f>'Budget Summ Amt'!K8</f>
        <v xml:space="preserve">PROGRAM NAME </v>
      </c>
      <c r="U7" s="990"/>
      <c r="V7" s="950" t="str">
        <f>'Budget Summ Amt'!L8</f>
        <v xml:space="preserve">PROGRAM NAME </v>
      </c>
      <c r="W7" s="990"/>
      <c r="X7" s="951" t="str">
        <f>'Budget Summ Amt'!M8</f>
        <v xml:space="preserve">PROGRAM NAME </v>
      </c>
      <c r="Y7" s="1000"/>
      <c r="Z7" s="950" t="str">
        <f>'Budget Summ Amt'!N8</f>
        <v xml:space="preserve">PROGRAM NAME </v>
      </c>
      <c r="AA7" s="990"/>
      <c r="AB7" s="950" t="str">
        <f>'Budget Summ Amt'!O8</f>
        <v xml:space="preserve">PROGRAM NAME </v>
      </c>
      <c r="AC7" s="990"/>
      <c r="AD7" s="1014" t="str">
        <f>'Budget Summ Amt'!P8</f>
        <v xml:space="preserve">PROGRAM NAME </v>
      </c>
      <c r="AE7" s="1000"/>
      <c r="AF7" s="950" t="str">
        <f>'Budget Summ Amt'!Q8</f>
        <v xml:space="preserve">PROGRAM NAME </v>
      </c>
      <c r="AG7" s="990"/>
      <c r="AH7" s="951" t="str">
        <f>'Budget Summ Amt'!R8</f>
        <v xml:space="preserve">PROGRAM NAME </v>
      </c>
      <c r="AI7" s="1000"/>
      <c r="AJ7" s="950" t="str">
        <f>'Budget Summ Amt'!S8</f>
        <v xml:space="preserve">PROGRAM NAME </v>
      </c>
      <c r="AK7" s="990"/>
      <c r="AL7" s="989" t="str">
        <f>'Budget Summ Amt'!T8</f>
        <v xml:space="preserve">PROGRAM NAME </v>
      </c>
      <c r="AM7" s="990"/>
      <c r="AN7" s="1000" t="str">
        <f>'Budget Summ Amt'!U8</f>
        <v xml:space="preserve">PROGRAM NAME </v>
      </c>
      <c r="AO7" s="1000"/>
      <c r="AP7" s="989" t="str">
        <f>'Budget Summ Amt'!V8</f>
        <v xml:space="preserve">PROGRAM NAME </v>
      </c>
      <c r="AQ7" s="990"/>
      <c r="AR7" s="989" t="str">
        <f>'Budget Summ Amt'!W8</f>
        <v xml:space="preserve">PROGRAM NAME </v>
      </c>
      <c r="AS7" s="990"/>
      <c r="AT7" s="1000" t="str">
        <f>'Budget Summ Amt'!X8</f>
        <v xml:space="preserve">PROGRAM NAME </v>
      </c>
      <c r="AU7" s="1000"/>
      <c r="AV7" s="989" t="str">
        <f>'Budget Summ Amt'!Y8</f>
        <v xml:space="preserve">PROGRAM NAME </v>
      </c>
      <c r="AW7" s="990"/>
      <c r="AX7" s="1000" t="str">
        <f>'Budget Summ Amt'!Z8</f>
        <v xml:space="preserve">PROGRAM NAME </v>
      </c>
      <c r="AY7" s="1000"/>
      <c r="AZ7" s="989" t="str">
        <f>'Budget Summ Amt'!AA8</f>
        <v xml:space="preserve">PROGRAM NAME </v>
      </c>
      <c r="BA7" s="990"/>
      <c r="BB7" s="989" t="str">
        <f>'Budget Summ Amt'!AB8</f>
        <v xml:space="preserve">PROGRAM NAME </v>
      </c>
      <c r="BC7" s="990"/>
      <c r="BD7" s="1000" t="str">
        <f>'Budget Summ Amt'!AC8</f>
        <v xml:space="preserve">PROGRAM NAME </v>
      </c>
      <c r="BE7" s="1000"/>
      <c r="BF7" s="989" t="str">
        <f>'Budget Summ Amt'!AD8</f>
        <v xml:space="preserve">PROGRAM NAME </v>
      </c>
      <c r="BG7" s="990"/>
      <c r="BH7" s="989" t="str">
        <f>'Budget Summ Amt'!AE8</f>
        <v xml:space="preserve">PROGRAM NAME </v>
      </c>
      <c r="BI7" s="990"/>
      <c r="BJ7" s="1000" t="str">
        <f>'Budget Summ Amt'!AF8</f>
        <v xml:space="preserve">PROGRAM NAME </v>
      </c>
      <c r="BK7" s="1000"/>
      <c r="BL7" s="989" t="str">
        <f>'Budget Summ Amt'!AG8</f>
        <v xml:space="preserve">PROGRAM NAME </v>
      </c>
      <c r="BM7" s="990"/>
      <c r="BN7" s="989" t="str">
        <f>'Budget Summ Amt'!AH8</f>
        <v xml:space="preserve">PROGRAM NAME </v>
      </c>
      <c r="BO7" s="990"/>
    </row>
    <row r="8" spans="1:67">
      <c r="A8" s="251"/>
      <c r="B8" s="1008"/>
      <c r="C8" s="1009"/>
      <c r="D8" s="1009"/>
      <c r="E8" s="1010"/>
      <c r="F8" s="999" t="s">
        <v>443</v>
      </c>
      <c r="G8" s="1019"/>
      <c r="H8" s="991" t="str">
        <f>'Budget Summ Amt'!E9</f>
        <v>FUNDING SOURCE 1</v>
      </c>
      <c r="I8" s="992"/>
      <c r="J8" s="1016" t="str">
        <f>'Budget Summ Amt'!F9</f>
        <v>FUNDING SOURCE 2</v>
      </c>
      <c r="K8" s="1017"/>
      <c r="L8" s="999" t="str">
        <f>'Budget Summ Amt'!G9</f>
        <v>FUNDING SOURCE 3</v>
      </c>
      <c r="M8" s="992"/>
      <c r="N8" s="1004" t="str">
        <f>'Budget Summ Amt'!H9</f>
        <v>FUNDING SOURCE 4</v>
      </c>
      <c r="O8" s="1002"/>
      <c r="P8" s="999" t="str">
        <f>'Budget Summ Amt'!I9</f>
        <v>FUNDING SOURCE 5</v>
      </c>
      <c r="Q8" s="992"/>
      <c r="R8" s="1001" t="str">
        <f>'Budget Summ Amt'!J9</f>
        <v>FUNDING SOURCE 6</v>
      </c>
      <c r="S8" s="1002"/>
      <c r="T8" s="999" t="str">
        <f>'Budget Summ Amt'!K9</f>
        <v>FUNDING SOURCE 7</v>
      </c>
      <c r="U8" s="992"/>
      <c r="V8" s="999" t="str">
        <f>'Budget Summ Amt'!L9</f>
        <v>FUNDING SOURCE 8</v>
      </c>
      <c r="W8" s="992"/>
      <c r="X8" s="1001" t="str">
        <f>'Budget Summ Amt'!M9</f>
        <v>FUNDING SOURCE 9</v>
      </c>
      <c r="Y8" s="1002"/>
      <c r="Z8" s="999" t="str">
        <f>'Budget Summ Amt'!N9</f>
        <v>FUNDING SOURCE 10</v>
      </c>
      <c r="AA8" s="992"/>
      <c r="AB8" s="999" t="str">
        <f>'Budget Summ Amt'!O9</f>
        <v>FUNDING SOURCE 11</v>
      </c>
      <c r="AC8" s="992"/>
      <c r="AD8" s="1016" t="str">
        <f>'Budget Summ Amt'!P9</f>
        <v>FUNDING SOURCE 12</v>
      </c>
      <c r="AE8" s="1002"/>
      <c r="AF8" s="991" t="str">
        <f>'Budget Summ Amt'!Q9</f>
        <v>FUNDING SOURCE 13</v>
      </c>
      <c r="AG8" s="992"/>
      <c r="AH8" s="1002" t="str">
        <f>'Budget Summ Amt'!R9</f>
        <v>FUNDING SOURCE 14</v>
      </c>
      <c r="AI8" s="1002"/>
      <c r="AJ8" s="991" t="str">
        <f>'Budget Summ Amt'!S9</f>
        <v>FUNDING SOURCE 15</v>
      </c>
      <c r="AK8" s="992"/>
      <c r="AL8" s="991" t="str">
        <f>'Budget Summ Amt'!T9</f>
        <v>FUNDING SOURCE 16</v>
      </c>
      <c r="AM8" s="992"/>
      <c r="AN8" s="1002" t="str">
        <f>'Budget Summ Amt'!U9</f>
        <v>FUNDING SOURCE 17</v>
      </c>
      <c r="AO8" s="1002"/>
      <c r="AP8" s="991" t="str">
        <f>'Budget Summ Amt'!V9</f>
        <v>FUNDING SOURCE 18</v>
      </c>
      <c r="AQ8" s="992"/>
      <c r="AR8" s="991" t="str">
        <f>'Budget Summ Amt'!W9</f>
        <v>FUNDING SOURCE 19</v>
      </c>
      <c r="AS8" s="992"/>
      <c r="AT8" s="1002" t="str">
        <f>'Budget Summ Amt'!X9</f>
        <v>FUNDING SOURCE 20</v>
      </c>
      <c r="AU8" s="1002"/>
      <c r="AV8" s="991" t="str">
        <f>'Budget Summ Amt'!Y9</f>
        <v>FUNDING SOURCE 21</v>
      </c>
      <c r="AW8" s="992"/>
      <c r="AX8" s="1002" t="str">
        <f>'Budget Summ Amt'!Z9</f>
        <v>FUNDING SOURCE 22</v>
      </c>
      <c r="AY8" s="1002"/>
      <c r="AZ8" s="991" t="str">
        <f>'Budget Summ Amt'!AA9</f>
        <v>FUNDING SOURCE 23</v>
      </c>
      <c r="BA8" s="992"/>
      <c r="BB8" s="991" t="str">
        <f>'Budget Summ Amt'!AB9</f>
        <v>FUNDING SOURCE 24</v>
      </c>
      <c r="BC8" s="992"/>
      <c r="BD8" s="1002" t="str">
        <f>'Budget Summ Amt'!AC9</f>
        <v>FUNDING SOURCE 25</v>
      </c>
      <c r="BE8" s="1002"/>
      <c r="BF8" s="991" t="str">
        <f>'Budget Summ Amt'!AD9</f>
        <v>FUNDING SOURCE 26</v>
      </c>
      <c r="BG8" s="992"/>
      <c r="BH8" s="991" t="str">
        <f>'Budget Summ Amt'!AE9</f>
        <v>FUNDING SOURCE 27</v>
      </c>
      <c r="BI8" s="992"/>
      <c r="BJ8" s="1002" t="str">
        <f>'Budget Summ Amt'!AF9</f>
        <v>FUNDING SOURCE 28</v>
      </c>
      <c r="BK8" s="1002"/>
      <c r="BL8" s="991" t="str">
        <f>'Budget Summ Amt'!AG9</f>
        <v>FUNDING SOURCE 29</v>
      </c>
      <c r="BM8" s="992"/>
      <c r="BN8" s="991" t="str">
        <f>'Budget Summ Amt'!AH9</f>
        <v>FUNDING SOURCE 30</v>
      </c>
      <c r="BO8" s="992"/>
    </row>
    <row r="9" spans="1:67" ht="21" customHeight="1">
      <c r="A9" s="251"/>
      <c r="B9" s="1011"/>
      <c r="C9" s="1012"/>
      <c r="D9" s="1012"/>
      <c r="E9" s="1013"/>
      <c r="F9" s="353" t="s">
        <v>530</v>
      </c>
      <c r="G9" s="354" t="s">
        <v>531</v>
      </c>
      <c r="H9" s="16" t="s">
        <v>530</v>
      </c>
      <c r="I9" s="19" t="s">
        <v>531</v>
      </c>
      <c r="J9" s="17" t="s">
        <v>530</v>
      </c>
      <c r="K9" s="17" t="s">
        <v>531</v>
      </c>
      <c r="L9" s="16" t="s">
        <v>530</v>
      </c>
      <c r="M9" s="19" t="s">
        <v>531</v>
      </c>
      <c r="N9" s="17" t="s">
        <v>530</v>
      </c>
      <c r="O9" s="18" t="s">
        <v>531</v>
      </c>
      <c r="P9" s="16" t="s">
        <v>530</v>
      </c>
      <c r="Q9" s="19" t="s">
        <v>531</v>
      </c>
      <c r="R9" s="20" t="s">
        <v>530</v>
      </c>
      <c r="S9" s="18" t="s">
        <v>531</v>
      </c>
      <c r="T9" s="16" t="s">
        <v>530</v>
      </c>
      <c r="U9" s="19" t="s">
        <v>531</v>
      </c>
      <c r="V9" s="16" t="s">
        <v>530</v>
      </c>
      <c r="W9" s="19" t="s">
        <v>531</v>
      </c>
      <c r="X9" s="20" t="s">
        <v>530</v>
      </c>
      <c r="Y9" s="18" t="s">
        <v>531</v>
      </c>
      <c r="Z9" s="16" t="s">
        <v>530</v>
      </c>
      <c r="AA9" s="19" t="s">
        <v>531</v>
      </c>
      <c r="AB9" s="16" t="s">
        <v>530</v>
      </c>
      <c r="AC9" s="19" t="s">
        <v>531</v>
      </c>
      <c r="AD9" s="17" t="s">
        <v>530</v>
      </c>
      <c r="AE9" s="18" t="s">
        <v>531</v>
      </c>
      <c r="AF9" s="16" t="s">
        <v>530</v>
      </c>
      <c r="AG9" s="19" t="s">
        <v>531</v>
      </c>
      <c r="AH9" s="20" t="s">
        <v>530</v>
      </c>
      <c r="AI9" s="18" t="s">
        <v>531</v>
      </c>
      <c r="AJ9" s="16" t="s">
        <v>530</v>
      </c>
      <c r="AK9" s="19" t="s">
        <v>531</v>
      </c>
      <c r="AL9" s="16" t="s">
        <v>530</v>
      </c>
      <c r="AM9" s="19" t="s">
        <v>531</v>
      </c>
      <c r="AN9" s="20" t="s">
        <v>530</v>
      </c>
      <c r="AO9" s="18" t="s">
        <v>531</v>
      </c>
      <c r="AP9" s="16" t="s">
        <v>530</v>
      </c>
      <c r="AQ9" s="19" t="s">
        <v>531</v>
      </c>
      <c r="AR9" s="16" t="s">
        <v>530</v>
      </c>
      <c r="AS9" s="19" t="s">
        <v>531</v>
      </c>
      <c r="AT9" s="656" t="s">
        <v>530</v>
      </c>
      <c r="AU9" s="657" t="s">
        <v>531</v>
      </c>
      <c r="AV9" s="658" t="s">
        <v>530</v>
      </c>
      <c r="AW9" s="659" t="s">
        <v>531</v>
      </c>
      <c r="AX9" s="20" t="s">
        <v>530</v>
      </c>
      <c r="AY9" s="18" t="s">
        <v>531</v>
      </c>
      <c r="AZ9" s="16" t="s">
        <v>530</v>
      </c>
      <c r="BA9" s="19" t="s">
        <v>531</v>
      </c>
      <c r="BB9" s="16" t="s">
        <v>530</v>
      </c>
      <c r="BC9" s="19" t="s">
        <v>531</v>
      </c>
      <c r="BD9" s="20" t="s">
        <v>530</v>
      </c>
      <c r="BE9" s="18" t="s">
        <v>531</v>
      </c>
      <c r="BF9" s="16" t="s">
        <v>530</v>
      </c>
      <c r="BG9" s="19" t="s">
        <v>531</v>
      </c>
      <c r="BH9" s="16" t="s">
        <v>530</v>
      </c>
      <c r="BI9" s="19" t="s">
        <v>531</v>
      </c>
      <c r="BJ9" s="656" t="s">
        <v>530</v>
      </c>
      <c r="BK9" s="657" t="s">
        <v>531</v>
      </c>
      <c r="BL9" s="658" t="s">
        <v>530</v>
      </c>
      <c r="BM9" s="659" t="s">
        <v>531</v>
      </c>
      <c r="BN9" s="658" t="s">
        <v>530</v>
      </c>
      <c r="BO9" s="659" t="s">
        <v>531</v>
      </c>
    </row>
    <row r="10" spans="1:67" ht="20.149999999999999" customHeight="1">
      <c r="A10" s="43">
        <v>1</v>
      </c>
      <c r="B10" s="996" t="s">
        <v>532</v>
      </c>
      <c r="C10" s="997"/>
      <c r="D10" s="997"/>
      <c r="E10" s="998"/>
      <c r="F10" s="355">
        <f>+H10+J10+L10+N10+P10+R10+T10+V10+X10+Z10+AB10+BN10+AD10+AF10+AH10+AJ10+AL10+AN10+AP10+AR10+AT10+AV10+AX10+AZ10+BB10+BD10+BF10+BH10+BJ10+BL10</f>
        <v>0</v>
      </c>
      <c r="G10" s="356">
        <f>+I10+K10+M10+O10+Q10+S10+U10+W10+Y10+AA10+AC10+BO10+AE10+AG10+AI10+AK10+AM10+AO10+AQ10+AS10+AU10+AW10+AY10+BA10+BC10+BE10+BG10+BI10+BK10+BM10</f>
        <v>0</v>
      </c>
      <c r="H10" s="104"/>
      <c r="I10" s="98"/>
      <c r="J10" s="106"/>
      <c r="K10" s="99"/>
      <c r="L10" s="104"/>
      <c r="M10" s="98"/>
      <c r="N10" s="106"/>
      <c r="O10" s="100"/>
      <c r="P10" s="104"/>
      <c r="Q10" s="98"/>
      <c r="R10" s="108"/>
      <c r="S10" s="100"/>
      <c r="T10" s="104"/>
      <c r="U10" s="98"/>
      <c r="V10" s="104"/>
      <c r="W10" s="98"/>
      <c r="X10" s="108"/>
      <c r="Y10" s="100"/>
      <c r="Z10" s="104"/>
      <c r="AA10" s="98"/>
      <c r="AB10" s="104"/>
      <c r="AC10" s="98"/>
      <c r="AD10" s="106"/>
      <c r="AE10" s="100"/>
      <c r="AF10" s="104"/>
      <c r="AG10" s="98"/>
      <c r="AH10" s="108"/>
      <c r="AI10" s="100"/>
      <c r="AJ10" s="104"/>
      <c r="AK10" s="98"/>
      <c r="AL10" s="104"/>
      <c r="AM10" s="98"/>
      <c r="AN10" s="108"/>
      <c r="AO10" s="100"/>
      <c r="AP10" s="104"/>
      <c r="AQ10" s="98"/>
      <c r="AR10" s="104"/>
      <c r="AS10" s="98"/>
      <c r="AT10" s="108"/>
      <c r="AU10" s="100"/>
      <c r="AV10" s="104"/>
      <c r="AW10" s="98"/>
      <c r="AX10" s="108"/>
      <c r="AY10" s="100"/>
      <c r="AZ10" s="104"/>
      <c r="BA10" s="98"/>
      <c r="BB10" s="104"/>
      <c r="BC10" s="98"/>
      <c r="BD10" s="108"/>
      <c r="BE10" s="100"/>
      <c r="BF10" s="104"/>
      <c r="BG10" s="98"/>
      <c r="BH10" s="104"/>
      <c r="BI10" s="98"/>
      <c r="BJ10" s="108"/>
      <c r="BK10" s="100"/>
      <c r="BL10" s="104"/>
      <c r="BM10" s="98"/>
      <c r="BN10" s="104"/>
      <c r="BO10" s="98"/>
    </row>
    <row r="11" spans="1:67" ht="20.149999999999999" customHeight="1">
      <c r="A11" s="43">
        <v>2</v>
      </c>
      <c r="B11" s="993"/>
      <c r="C11" s="994"/>
      <c r="D11" s="994"/>
      <c r="E11" s="995"/>
      <c r="F11" s="357">
        <f t="shared" ref="F11:F17" si="0">+H11+J11+L11+N11+P11+R11+T11+V11+X11+Z11+AB11+BN11+AD11+AF11+AH11+AJ11+AL11+AN11+AP11+AR11+AT11+AV11+AX11+AZ11+BB11+BD11+BF11+BH11+BJ11+BL11</f>
        <v>0</v>
      </c>
      <c r="G11" s="358">
        <f t="shared" ref="G11:G17" si="1">+I11+K11+M11+O11+Q11+S11+U11+W11+Y11+AA11+AC11+BO11+AE11+AG11+AI11+AK11+AM11+AO11+AQ11+AS11+AU11+AW11+AY11+BA11+BC11+BE11+BG11+BI11+BK11+BM11</f>
        <v>0</v>
      </c>
      <c r="H11" s="105"/>
      <c r="I11" s="101"/>
      <c r="J11" s="107"/>
      <c r="K11" s="102"/>
      <c r="L11" s="105"/>
      <c r="M11" s="101"/>
      <c r="N11" s="107"/>
      <c r="O11" s="103"/>
      <c r="P11" s="105"/>
      <c r="Q11" s="101"/>
      <c r="R11" s="109"/>
      <c r="S11" s="103"/>
      <c r="T11" s="105"/>
      <c r="U11" s="101"/>
      <c r="V11" s="105"/>
      <c r="W11" s="101"/>
      <c r="X11" s="109"/>
      <c r="Y11" s="103"/>
      <c r="Z11" s="105"/>
      <c r="AA11" s="101"/>
      <c r="AB11" s="105"/>
      <c r="AC11" s="101"/>
      <c r="AD11" s="107"/>
      <c r="AE11" s="103"/>
      <c r="AF11" s="105"/>
      <c r="AG11" s="101"/>
      <c r="AH11" s="109"/>
      <c r="AI11" s="103"/>
      <c r="AJ11" s="105"/>
      <c r="AK11" s="101"/>
      <c r="AL11" s="105"/>
      <c r="AM11" s="101"/>
      <c r="AN11" s="109"/>
      <c r="AO11" s="103"/>
      <c r="AP11" s="105"/>
      <c r="AQ11" s="101"/>
      <c r="AR11" s="105"/>
      <c r="AS11" s="101"/>
      <c r="AT11" s="109"/>
      <c r="AU11" s="103"/>
      <c r="AV11" s="105"/>
      <c r="AW11" s="101"/>
      <c r="AX11" s="109"/>
      <c r="AY11" s="103"/>
      <c r="AZ11" s="105"/>
      <c r="BA11" s="101"/>
      <c r="BB11" s="105"/>
      <c r="BC11" s="101"/>
      <c r="BD11" s="109"/>
      <c r="BE11" s="103"/>
      <c r="BF11" s="105"/>
      <c r="BG11" s="101"/>
      <c r="BH11" s="105"/>
      <c r="BI11" s="101"/>
      <c r="BJ11" s="109"/>
      <c r="BK11" s="103"/>
      <c r="BL11" s="105"/>
      <c r="BM11" s="101"/>
      <c r="BN11" s="105"/>
      <c r="BO11" s="101"/>
    </row>
    <row r="12" spans="1:67" ht="20.149999999999999" customHeight="1">
      <c r="A12" s="43">
        <v>3</v>
      </c>
      <c r="B12" s="993"/>
      <c r="C12" s="994"/>
      <c r="D12" s="994"/>
      <c r="E12" s="995"/>
      <c r="F12" s="357">
        <f t="shared" si="0"/>
        <v>0</v>
      </c>
      <c r="G12" s="358">
        <f t="shared" si="1"/>
        <v>0</v>
      </c>
      <c r="H12" s="105"/>
      <c r="I12" s="101"/>
      <c r="J12" s="107"/>
      <c r="K12" s="102"/>
      <c r="L12" s="105"/>
      <c r="M12" s="101"/>
      <c r="N12" s="107"/>
      <c r="O12" s="103"/>
      <c r="P12" s="105"/>
      <c r="Q12" s="101"/>
      <c r="R12" s="109"/>
      <c r="S12" s="103"/>
      <c r="T12" s="105"/>
      <c r="U12" s="101"/>
      <c r="V12" s="105"/>
      <c r="W12" s="101"/>
      <c r="X12" s="109"/>
      <c r="Y12" s="103"/>
      <c r="Z12" s="105"/>
      <c r="AA12" s="101"/>
      <c r="AB12" s="105"/>
      <c r="AC12" s="101"/>
      <c r="AD12" s="107"/>
      <c r="AE12" s="103"/>
      <c r="AF12" s="105"/>
      <c r="AG12" s="101"/>
      <c r="AH12" s="109"/>
      <c r="AI12" s="103"/>
      <c r="AJ12" s="105"/>
      <c r="AK12" s="101"/>
      <c r="AL12" s="105"/>
      <c r="AM12" s="101"/>
      <c r="AN12" s="109"/>
      <c r="AO12" s="103"/>
      <c r="AP12" s="105"/>
      <c r="AQ12" s="101"/>
      <c r="AR12" s="105"/>
      <c r="AS12" s="101"/>
      <c r="AT12" s="109"/>
      <c r="AU12" s="103"/>
      <c r="AV12" s="105"/>
      <c r="AW12" s="101"/>
      <c r="AX12" s="109"/>
      <c r="AY12" s="103"/>
      <c r="AZ12" s="105"/>
      <c r="BA12" s="101"/>
      <c r="BB12" s="105"/>
      <c r="BC12" s="101"/>
      <c r="BD12" s="109"/>
      <c r="BE12" s="103"/>
      <c r="BF12" s="105"/>
      <c r="BG12" s="101"/>
      <c r="BH12" s="105"/>
      <c r="BI12" s="101"/>
      <c r="BJ12" s="109"/>
      <c r="BK12" s="103"/>
      <c r="BL12" s="105"/>
      <c r="BM12" s="101"/>
      <c r="BN12" s="105"/>
      <c r="BO12" s="101"/>
    </row>
    <row r="13" spans="1:67" ht="20.149999999999999" customHeight="1">
      <c r="A13" s="43">
        <v>4</v>
      </c>
      <c r="B13" s="993"/>
      <c r="C13" s="994"/>
      <c r="D13" s="994"/>
      <c r="E13" s="995"/>
      <c r="F13" s="357">
        <f t="shared" si="0"/>
        <v>0</v>
      </c>
      <c r="G13" s="358">
        <f t="shared" si="1"/>
        <v>0</v>
      </c>
      <c r="H13" s="105"/>
      <c r="I13" s="101"/>
      <c r="J13" s="107"/>
      <c r="K13" s="102"/>
      <c r="L13" s="105"/>
      <c r="M13" s="101"/>
      <c r="N13" s="107"/>
      <c r="O13" s="103"/>
      <c r="P13" s="105"/>
      <c r="Q13" s="101"/>
      <c r="R13" s="109"/>
      <c r="S13" s="103"/>
      <c r="T13" s="105"/>
      <c r="U13" s="101"/>
      <c r="V13" s="105"/>
      <c r="W13" s="101"/>
      <c r="X13" s="109"/>
      <c r="Y13" s="103"/>
      <c r="Z13" s="105"/>
      <c r="AA13" s="101"/>
      <c r="AB13" s="105"/>
      <c r="AC13" s="101"/>
      <c r="AD13" s="107"/>
      <c r="AE13" s="103"/>
      <c r="AF13" s="105"/>
      <c r="AG13" s="101"/>
      <c r="AH13" s="109"/>
      <c r="AI13" s="103"/>
      <c r="AJ13" s="105"/>
      <c r="AK13" s="101"/>
      <c r="AL13" s="105"/>
      <c r="AM13" s="101"/>
      <c r="AN13" s="109"/>
      <c r="AO13" s="103"/>
      <c r="AP13" s="105"/>
      <c r="AQ13" s="101"/>
      <c r="AR13" s="105"/>
      <c r="AS13" s="101"/>
      <c r="AT13" s="109"/>
      <c r="AU13" s="103"/>
      <c r="AV13" s="105"/>
      <c r="AW13" s="101"/>
      <c r="AX13" s="109"/>
      <c r="AY13" s="103"/>
      <c r="AZ13" s="105"/>
      <c r="BA13" s="101"/>
      <c r="BB13" s="105"/>
      <c r="BC13" s="101"/>
      <c r="BD13" s="109"/>
      <c r="BE13" s="103"/>
      <c r="BF13" s="105"/>
      <c r="BG13" s="101"/>
      <c r="BH13" s="105"/>
      <c r="BI13" s="101"/>
      <c r="BJ13" s="109"/>
      <c r="BK13" s="103"/>
      <c r="BL13" s="105"/>
      <c r="BM13" s="101"/>
      <c r="BN13" s="105"/>
      <c r="BO13" s="101"/>
    </row>
    <row r="14" spans="1:67" ht="20.149999999999999" customHeight="1">
      <c r="A14" s="43">
        <v>5</v>
      </c>
      <c r="B14" s="993"/>
      <c r="C14" s="994"/>
      <c r="D14" s="994"/>
      <c r="E14" s="995"/>
      <c r="F14" s="357">
        <f t="shared" si="0"/>
        <v>0</v>
      </c>
      <c r="G14" s="358">
        <f t="shared" si="1"/>
        <v>0</v>
      </c>
      <c r="H14" s="105"/>
      <c r="I14" s="101"/>
      <c r="J14" s="107"/>
      <c r="K14" s="102"/>
      <c r="L14" s="105"/>
      <c r="M14" s="101"/>
      <c r="N14" s="107"/>
      <c r="O14" s="103"/>
      <c r="P14" s="105"/>
      <c r="Q14" s="101"/>
      <c r="R14" s="109"/>
      <c r="S14" s="103"/>
      <c r="T14" s="105"/>
      <c r="U14" s="101"/>
      <c r="V14" s="105"/>
      <c r="W14" s="101"/>
      <c r="X14" s="109"/>
      <c r="Y14" s="103"/>
      <c r="Z14" s="105"/>
      <c r="AA14" s="101"/>
      <c r="AB14" s="105"/>
      <c r="AC14" s="101"/>
      <c r="AD14" s="107"/>
      <c r="AE14" s="103"/>
      <c r="AF14" s="105"/>
      <c r="AG14" s="101"/>
      <c r="AH14" s="109"/>
      <c r="AI14" s="103"/>
      <c r="AJ14" s="105"/>
      <c r="AK14" s="101"/>
      <c r="AL14" s="105"/>
      <c r="AM14" s="101"/>
      <c r="AN14" s="109"/>
      <c r="AO14" s="103"/>
      <c r="AP14" s="105"/>
      <c r="AQ14" s="101"/>
      <c r="AR14" s="105"/>
      <c r="AS14" s="101"/>
      <c r="AT14" s="109"/>
      <c r="AU14" s="103"/>
      <c r="AV14" s="105"/>
      <c r="AW14" s="101"/>
      <c r="AX14" s="109"/>
      <c r="AY14" s="103"/>
      <c r="AZ14" s="105"/>
      <c r="BA14" s="101"/>
      <c r="BB14" s="105"/>
      <c r="BC14" s="101"/>
      <c r="BD14" s="109"/>
      <c r="BE14" s="103"/>
      <c r="BF14" s="105"/>
      <c r="BG14" s="101"/>
      <c r="BH14" s="105"/>
      <c r="BI14" s="101"/>
      <c r="BJ14" s="109"/>
      <c r="BK14" s="103"/>
      <c r="BL14" s="105"/>
      <c r="BM14" s="101"/>
      <c r="BN14" s="105"/>
      <c r="BO14" s="101"/>
    </row>
    <row r="15" spans="1:67" ht="20.149999999999999" customHeight="1">
      <c r="A15" s="43">
        <v>6</v>
      </c>
      <c r="B15" s="993"/>
      <c r="C15" s="994"/>
      <c r="D15" s="994"/>
      <c r="E15" s="995"/>
      <c r="F15" s="357">
        <f t="shared" si="0"/>
        <v>0</v>
      </c>
      <c r="G15" s="358">
        <f t="shared" si="1"/>
        <v>0</v>
      </c>
      <c r="H15" s="105"/>
      <c r="I15" s="101"/>
      <c r="J15" s="107"/>
      <c r="K15" s="102"/>
      <c r="L15" s="105"/>
      <c r="M15" s="101"/>
      <c r="N15" s="107"/>
      <c r="O15" s="103"/>
      <c r="P15" s="105"/>
      <c r="Q15" s="101"/>
      <c r="R15" s="109"/>
      <c r="S15" s="103"/>
      <c r="T15" s="105"/>
      <c r="U15" s="101"/>
      <c r="V15" s="105"/>
      <c r="W15" s="101"/>
      <c r="X15" s="109"/>
      <c r="Y15" s="103"/>
      <c r="Z15" s="105"/>
      <c r="AA15" s="101"/>
      <c r="AB15" s="105"/>
      <c r="AC15" s="101"/>
      <c r="AD15" s="107"/>
      <c r="AE15" s="103"/>
      <c r="AF15" s="105"/>
      <c r="AG15" s="101"/>
      <c r="AH15" s="109"/>
      <c r="AI15" s="103"/>
      <c r="AJ15" s="105"/>
      <c r="AK15" s="101"/>
      <c r="AL15" s="105"/>
      <c r="AM15" s="101"/>
      <c r="AN15" s="109"/>
      <c r="AO15" s="103"/>
      <c r="AP15" s="105"/>
      <c r="AQ15" s="101"/>
      <c r="AR15" s="105"/>
      <c r="AS15" s="101"/>
      <c r="AT15" s="109"/>
      <c r="AU15" s="103"/>
      <c r="AV15" s="105"/>
      <c r="AW15" s="101"/>
      <c r="AX15" s="109"/>
      <c r="AY15" s="103"/>
      <c r="AZ15" s="105"/>
      <c r="BA15" s="101"/>
      <c r="BB15" s="105"/>
      <c r="BC15" s="101"/>
      <c r="BD15" s="109"/>
      <c r="BE15" s="103"/>
      <c r="BF15" s="105"/>
      <c r="BG15" s="101"/>
      <c r="BH15" s="105"/>
      <c r="BI15" s="101"/>
      <c r="BJ15" s="109"/>
      <c r="BK15" s="103"/>
      <c r="BL15" s="105"/>
      <c r="BM15" s="101"/>
      <c r="BN15" s="105"/>
      <c r="BO15" s="101"/>
    </row>
    <row r="16" spans="1:67" ht="20.149999999999999" customHeight="1">
      <c r="A16" s="43">
        <v>7</v>
      </c>
      <c r="B16" s="993"/>
      <c r="C16" s="994"/>
      <c r="D16" s="994"/>
      <c r="E16" s="995"/>
      <c r="F16" s="357">
        <f t="shared" si="0"/>
        <v>0</v>
      </c>
      <c r="G16" s="358">
        <f t="shared" si="1"/>
        <v>0</v>
      </c>
      <c r="H16" s="105"/>
      <c r="I16" s="101"/>
      <c r="J16" s="107"/>
      <c r="K16" s="102"/>
      <c r="L16" s="105"/>
      <c r="M16" s="101"/>
      <c r="N16" s="107"/>
      <c r="O16" s="103"/>
      <c r="P16" s="105"/>
      <c r="Q16" s="101"/>
      <c r="R16" s="109"/>
      <c r="S16" s="103"/>
      <c r="T16" s="105"/>
      <c r="U16" s="101"/>
      <c r="V16" s="105"/>
      <c r="W16" s="101"/>
      <c r="X16" s="109"/>
      <c r="Y16" s="103"/>
      <c r="Z16" s="105"/>
      <c r="AA16" s="101"/>
      <c r="AB16" s="105"/>
      <c r="AC16" s="101"/>
      <c r="AD16" s="107"/>
      <c r="AE16" s="103"/>
      <c r="AF16" s="105"/>
      <c r="AG16" s="101"/>
      <c r="AH16" s="109"/>
      <c r="AI16" s="103"/>
      <c r="AJ16" s="105"/>
      <c r="AK16" s="101"/>
      <c r="AL16" s="105"/>
      <c r="AM16" s="101"/>
      <c r="AN16" s="109"/>
      <c r="AO16" s="103"/>
      <c r="AP16" s="105"/>
      <c r="AQ16" s="101"/>
      <c r="AR16" s="105"/>
      <c r="AS16" s="101"/>
      <c r="AT16" s="109"/>
      <c r="AU16" s="103"/>
      <c r="AV16" s="105"/>
      <c r="AW16" s="101"/>
      <c r="AX16" s="109"/>
      <c r="AY16" s="103"/>
      <c r="AZ16" s="105"/>
      <c r="BA16" s="101"/>
      <c r="BB16" s="105"/>
      <c r="BC16" s="101"/>
      <c r="BD16" s="109"/>
      <c r="BE16" s="103"/>
      <c r="BF16" s="105"/>
      <c r="BG16" s="101"/>
      <c r="BH16" s="105"/>
      <c r="BI16" s="101"/>
      <c r="BJ16" s="109"/>
      <c r="BK16" s="103"/>
      <c r="BL16" s="105"/>
      <c r="BM16" s="101"/>
      <c r="BN16" s="105"/>
      <c r="BO16" s="101"/>
    </row>
    <row r="17" spans="1:67" ht="20.149999999999999" customHeight="1">
      <c r="A17" s="44">
        <v>8</v>
      </c>
      <c r="B17" s="993"/>
      <c r="C17" s="994"/>
      <c r="D17" s="994"/>
      <c r="E17" s="995"/>
      <c r="F17" s="357">
        <f t="shared" si="0"/>
        <v>0</v>
      </c>
      <c r="G17" s="358">
        <f t="shared" si="1"/>
        <v>0</v>
      </c>
      <c r="H17" s="105"/>
      <c r="I17" s="101"/>
      <c r="J17" s="107"/>
      <c r="K17" s="102"/>
      <c r="L17" s="105"/>
      <c r="M17" s="101"/>
      <c r="N17" s="107"/>
      <c r="O17" s="103"/>
      <c r="P17" s="105"/>
      <c r="Q17" s="101"/>
      <c r="R17" s="109"/>
      <c r="S17" s="103"/>
      <c r="T17" s="105"/>
      <c r="U17" s="101"/>
      <c r="V17" s="105"/>
      <c r="W17" s="101"/>
      <c r="X17" s="109"/>
      <c r="Y17" s="103"/>
      <c r="Z17" s="105"/>
      <c r="AA17" s="101"/>
      <c r="AB17" s="105"/>
      <c r="AC17" s="101"/>
      <c r="AD17" s="107"/>
      <c r="AE17" s="103"/>
      <c r="AF17" s="105"/>
      <c r="AG17" s="101"/>
      <c r="AH17" s="109"/>
      <c r="AI17" s="103"/>
      <c r="AJ17" s="105"/>
      <c r="AK17" s="101"/>
      <c r="AL17" s="105"/>
      <c r="AM17" s="101"/>
      <c r="AN17" s="109"/>
      <c r="AO17" s="103"/>
      <c r="AP17" s="105"/>
      <c r="AQ17" s="101"/>
      <c r="AR17" s="105"/>
      <c r="AS17" s="101"/>
      <c r="AT17" s="109"/>
      <c r="AU17" s="103"/>
      <c r="AV17" s="105"/>
      <c r="AW17" s="101"/>
      <c r="AX17" s="109"/>
      <c r="AY17" s="103"/>
      <c r="AZ17" s="105"/>
      <c r="BA17" s="101"/>
      <c r="BB17" s="105"/>
      <c r="BC17" s="101"/>
      <c r="BD17" s="109"/>
      <c r="BE17" s="103"/>
      <c r="BF17" s="105"/>
      <c r="BG17" s="101"/>
      <c r="BH17" s="105"/>
      <c r="BI17" s="101"/>
      <c r="BJ17" s="109"/>
      <c r="BK17" s="103"/>
      <c r="BL17" s="105"/>
      <c r="BM17" s="101"/>
      <c r="BN17" s="105"/>
      <c r="BO17" s="101"/>
    </row>
    <row r="18" spans="1:67" ht="12.75" hidden="1" customHeight="1">
      <c r="A18" s="43">
        <v>9</v>
      </c>
      <c r="B18" s="31"/>
      <c r="C18" s="32"/>
      <c r="D18" s="32"/>
      <c r="E18" s="33"/>
      <c r="F18" s="523"/>
      <c r="G18" s="524"/>
      <c r="H18" s="329"/>
      <c r="I18" s="330"/>
      <c r="J18" s="331"/>
      <c r="K18" s="332"/>
      <c r="L18" s="329"/>
      <c r="M18" s="330"/>
      <c r="N18" s="331"/>
      <c r="O18" s="333"/>
      <c r="P18" s="329"/>
      <c r="Q18" s="330"/>
      <c r="R18" s="334"/>
      <c r="S18" s="333"/>
      <c r="T18" s="329"/>
      <c r="U18" s="330"/>
      <c r="V18" s="329"/>
      <c r="W18" s="330"/>
      <c r="X18" s="334"/>
      <c r="Y18" s="333"/>
      <c r="Z18" s="329"/>
      <c r="AA18" s="330"/>
      <c r="AB18" s="329"/>
      <c r="AC18" s="330"/>
      <c r="AD18" s="331"/>
      <c r="AE18" s="333"/>
      <c r="AF18" s="329"/>
      <c r="AG18" s="330"/>
      <c r="AH18" s="334"/>
      <c r="AI18" s="333"/>
      <c r="AJ18" s="329"/>
      <c r="AK18" s="330"/>
      <c r="AL18" s="329"/>
      <c r="AM18" s="330"/>
      <c r="AN18" s="334"/>
      <c r="AO18" s="333"/>
      <c r="AP18" s="329"/>
      <c r="AQ18" s="330"/>
      <c r="AR18" s="329"/>
      <c r="AS18" s="330"/>
      <c r="AT18" s="334"/>
      <c r="AU18" s="333"/>
      <c r="AV18" s="329"/>
      <c r="AW18" s="330"/>
      <c r="AX18" s="334"/>
      <c r="AY18" s="333"/>
      <c r="AZ18" s="329"/>
      <c r="BA18" s="330"/>
      <c r="BB18" s="329"/>
      <c r="BC18" s="330"/>
      <c r="BD18" s="334"/>
      <c r="BE18" s="333"/>
      <c r="BF18" s="329"/>
      <c r="BG18" s="330"/>
      <c r="BH18" s="329"/>
      <c r="BI18" s="330"/>
      <c r="BJ18" s="334"/>
      <c r="BK18" s="333"/>
      <c r="BL18" s="329"/>
      <c r="BM18" s="330"/>
      <c r="BN18" s="329"/>
      <c r="BO18" s="330"/>
    </row>
    <row r="19" spans="1:67" ht="12.75" hidden="1" customHeight="1">
      <c r="A19" s="44">
        <v>10</v>
      </c>
      <c r="B19" s="21"/>
      <c r="C19" s="22"/>
      <c r="D19" s="22"/>
      <c r="E19" s="23"/>
      <c r="F19" s="525"/>
      <c r="G19" s="526"/>
      <c r="H19" s="335"/>
      <c r="I19" s="336"/>
      <c r="J19" s="337"/>
      <c r="K19" s="338"/>
      <c r="L19" s="335"/>
      <c r="M19" s="336"/>
      <c r="N19" s="337"/>
      <c r="O19" s="339"/>
      <c r="P19" s="335"/>
      <c r="Q19" s="336"/>
      <c r="R19" s="340"/>
      <c r="S19" s="339"/>
      <c r="T19" s="335"/>
      <c r="U19" s="336"/>
      <c r="V19" s="335"/>
      <c r="W19" s="336"/>
      <c r="X19" s="340"/>
      <c r="Y19" s="339"/>
      <c r="Z19" s="335"/>
      <c r="AA19" s="336"/>
      <c r="AB19" s="335"/>
      <c r="AC19" s="336"/>
      <c r="AD19" s="337"/>
      <c r="AE19" s="339"/>
      <c r="AF19" s="335"/>
      <c r="AG19" s="336"/>
      <c r="AH19" s="340"/>
      <c r="AI19" s="339"/>
      <c r="AJ19" s="335"/>
      <c r="AK19" s="336"/>
      <c r="AL19" s="335"/>
      <c r="AM19" s="336"/>
      <c r="AN19" s="340"/>
      <c r="AO19" s="339"/>
      <c r="AP19" s="335"/>
      <c r="AQ19" s="336"/>
      <c r="AR19" s="335"/>
      <c r="AS19" s="336"/>
      <c r="AT19" s="340"/>
      <c r="AU19" s="339"/>
      <c r="AV19" s="335"/>
      <c r="AW19" s="336"/>
      <c r="AX19" s="340"/>
      <c r="AY19" s="339"/>
      <c r="AZ19" s="335"/>
      <c r="BA19" s="336"/>
      <c r="BB19" s="335"/>
      <c r="BC19" s="336"/>
      <c r="BD19" s="340"/>
      <c r="BE19" s="339"/>
      <c r="BF19" s="335"/>
      <c r="BG19" s="336"/>
      <c r="BH19" s="335"/>
      <c r="BI19" s="336"/>
      <c r="BJ19" s="340"/>
      <c r="BK19" s="339"/>
      <c r="BL19" s="335"/>
      <c r="BM19" s="336"/>
      <c r="BN19" s="335"/>
      <c r="BO19" s="336"/>
    </row>
    <row r="20" spans="1:67" ht="12.75" hidden="1" customHeight="1">
      <c r="A20" s="43">
        <v>11</v>
      </c>
      <c r="B20" s="21"/>
      <c r="C20" s="22"/>
      <c r="D20" s="22"/>
      <c r="E20" s="23"/>
      <c r="F20" s="525"/>
      <c r="G20" s="526"/>
      <c r="H20" s="335"/>
      <c r="I20" s="336"/>
      <c r="J20" s="337"/>
      <c r="K20" s="338"/>
      <c r="L20" s="335"/>
      <c r="M20" s="336"/>
      <c r="N20" s="337"/>
      <c r="O20" s="339"/>
      <c r="P20" s="335"/>
      <c r="Q20" s="336"/>
      <c r="R20" s="340"/>
      <c r="S20" s="339"/>
      <c r="T20" s="335"/>
      <c r="U20" s="336"/>
      <c r="V20" s="335"/>
      <c r="W20" s="336"/>
      <c r="X20" s="340"/>
      <c r="Y20" s="339"/>
      <c r="Z20" s="335"/>
      <c r="AA20" s="336"/>
      <c r="AB20" s="335"/>
      <c r="AC20" s="336"/>
      <c r="AD20" s="337"/>
      <c r="AE20" s="339"/>
      <c r="AF20" s="335"/>
      <c r="AG20" s="336"/>
      <c r="AH20" s="340"/>
      <c r="AI20" s="339"/>
      <c r="AJ20" s="335"/>
      <c r="AK20" s="336"/>
      <c r="AL20" s="335"/>
      <c r="AM20" s="336"/>
      <c r="AN20" s="340"/>
      <c r="AO20" s="339"/>
      <c r="AP20" s="335"/>
      <c r="AQ20" s="336"/>
      <c r="AR20" s="335"/>
      <c r="AS20" s="336"/>
      <c r="AT20" s="340"/>
      <c r="AU20" s="339"/>
      <c r="AV20" s="335"/>
      <c r="AW20" s="336"/>
      <c r="AX20" s="340"/>
      <c r="AY20" s="339"/>
      <c r="AZ20" s="335"/>
      <c r="BA20" s="336"/>
      <c r="BB20" s="335"/>
      <c r="BC20" s="336"/>
      <c r="BD20" s="340"/>
      <c r="BE20" s="339"/>
      <c r="BF20" s="335"/>
      <c r="BG20" s="336"/>
      <c r="BH20" s="335"/>
      <c r="BI20" s="336"/>
      <c r="BJ20" s="340"/>
      <c r="BK20" s="339"/>
      <c r="BL20" s="335"/>
      <c r="BM20" s="336"/>
      <c r="BN20" s="335"/>
      <c r="BO20" s="336"/>
    </row>
    <row r="21" spans="1:67" ht="12.75" hidden="1" customHeight="1">
      <c r="A21" s="44">
        <v>12</v>
      </c>
      <c r="B21" s="28"/>
      <c r="C21" s="29"/>
      <c r="D21" s="29"/>
      <c r="E21" s="30"/>
      <c r="F21" s="527"/>
      <c r="G21" s="528"/>
      <c r="H21" s="341"/>
      <c r="I21" s="342"/>
      <c r="J21" s="343"/>
      <c r="K21" s="344"/>
      <c r="L21" s="341"/>
      <c r="M21" s="342"/>
      <c r="N21" s="343"/>
      <c r="O21" s="345"/>
      <c r="P21" s="341"/>
      <c r="Q21" s="342"/>
      <c r="R21" s="346"/>
      <c r="S21" s="345"/>
      <c r="T21" s="341"/>
      <c r="U21" s="342"/>
      <c r="V21" s="341"/>
      <c r="W21" s="342"/>
      <c r="X21" s="346"/>
      <c r="Y21" s="345"/>
      <c r="Z21" s="341"/>
      <c r="AA21" s="342"/>
      <c r="AB21" s="341"/>
      <c r="AC21" s="342"/>
      <c r="AD21" s="343"/>
      <c r="AE21" s="345"/>
      <c r="AF21" s="341"/>
      <c r="AG21" s="342"/>
      <c r="AH21" s="346"/>
      <c r="AI21" s="345"/>
      <c r="AJ21" s="341"/>
      <c r="AK21" s="342"/>
      <c r="AL21" s="341"/>
      <c r="AM21" s="342"/>
      <c r="AN21" s="346"/>
      <c r="AO21" s="345"/>
      <c r="AP21" s="341"/>
      <c r="AQ21" s="342"/>
      <c r="AR21" s="341"/>
      <c r="AS21" s="342"/>
      <c r="AT21" s="346"/>
      <c r="AU21" s="345"/>
      <c r="AV21" s="341"/>
      <c r="AW21" s="342"/>
      <c r="AX21" s="346"/>
      <c r="AY21" s="345"/>
      <c r="AZ21" s="341"/>
      <c r="BA21" s="342"/>
      <c r="BB21" s="341"/>
      <c r="BC21" s="342"/>
      <c r="BD21" s="346"/>
      <c r="BE21" s="345"/>
      <c r="BF21" s="341"/>
      <c r="BG21" s="342"/>
      <c r="BH21" s="341"/>
      <c r="BI21" s="342"/>
      <c r="BJ21" s="346"/>
      <c r="BK21" s="345"/>
      <c r="BL21" s="341"/>
      <c r="BM21" s="342"/>
      <c r="BN21" s="341"/>
      <c r="BO21" s="342"/>
    </row>
    <row r="22" spans="1:67" s="351" customFormat="1" ht="16.5" customHeight="1" thickBot="1">
      <c r="A22" s="347"/>
      <c r="B22" s="348" t="s">
        <v>267</v>
      </c>
      <c r="C22" s="349"/>
      <c r="D22" s="349"/>
      <c r="E22" s="350"/>
      <c r="F22" s="359">
        <f>SUM(F10:F21)</f>
        <v>0</v>
      </c>
      <c r="G22" s="360">
        <f>SUM(G10:G21)</f>
        <v>0</v>
      </c>
      <c r="H22" s="361">
        <f t="shared" ref="H22:AC22" si="2">SUM(H10:H21)</f>
        <v>0</v>
      </c>
      <c r="I22" s="362">
        <f t="shared" si="2"/>
        <v>0</v>
      </c>
      <c r="J22" s="363">
        <f t="shared" si="2"/>
        <v>0</v>
      </c>
      <c r="K22" s="364">
        <f t="shared" si="2"/>
        <v>0</v>
      </c>
      <c r="L22" s="361">
        <f t="shared" si="2"/>
        <v>0</v>
      </c>
      <c r="M22" s="362">
        <f t="shared" si="2"/>
        <v>0</v>
      </c>
      <c r="N22" s="363">
        <f t="shared" si="2"/>
        <v>0</v>
      </c>
      <c r="O22" s="365">
        <f t="shared" si="2"/>
        <v>0</v>
      </c>
      <c r="P22" s="361">
        <f t="shared" si="2"/>
        <v>0</v>
      </c>
      <c r="Q22" s="362">
        <f t="shared" si="2"/>
        <v>0</v>
      </c>
      <c r="R22" s="366">
        <f t="shared" si="2"/>
        <v>0</v>
      </c>
      <c r="S22" s="365">
        <f t="shared" si="2"/>
        <v>0</v>
      </c>
      <c r="T22" s="361">
        <f t="shared" si="2"/>
        <v>0</v>
      </c>
      <c r="U22" s="362">
        <f t="shared" si="2"/>
        <v>0</v>
      </c>
      <c r="V22" s="361">
        <f t="shared" si="2"/>
        <v>0</v>
      </c>
      <c r="W22" s="362">
        <f t="shared" si="2"/>
        <v>0</v>
      </c>
      <c r="X22" s="366">
        <f t="shared" si="2"/>
        <v>0</v>
      </c>
      <c r="Y22" s="365">
        <f t="shared" si="2"/>
        <v>0</v>
      </c>
      <c r="Z22" s="361">
        <f t="shared" si="2"/>
        <v>0</v>
      </c>
      <c r="AA22" s="362">
        <f t="shared" si="2"/>
        <v>0</v>
      </c>
      <c r="AB22" s="361">
        <f t="shared" si="2"/>
        <v>0</v>
      </c>
      <c r="AC22" s="362">
        <f t="shared" si="2"/>
        <v>0</v>
      </c>
      <c r="AD22" s="363">
        <f t="shared" ref="AD22:AU22" si="3">SUM(AD10:AD21)</f>
        <v>0</v>
      </c>
      <c r="AE22" s="365">
        <f t="shared" si="3"/>
        <v>0</v>
      </c>
      <c r="AF22" s="361">
        <f t="shared" si="3"/>
        <v>0</v>
      </c>
      <c r="AG22" s="362">
        <f t="shared" si="3"/>
        <v>0</v>
      </c>
      <c r="AH22" s="366">
        <f t="shared" si="3"/>
        <v>0</v>
      </c>
      <c r="AI22" s="365">
        <f t="shared" si="3"/>
        <v>0</v>
      </c>
      <c r="AJ22" s="361">
        <f t="shared" si="3"/>
        <v>0</v>
      </c>
      <c r="AK22" s="362">
        <f t="shared" si="3"/>
        <v>0</v>
      </c>
      <c r="AL22" s="361">
        <f t="shared" si="3"/>
        <v>0</v>
      </c>
      <c r="AM22" s="362">
        <f t="shared" si="3"/>
        <v>0</v>
      </c>
      <c r="AN22" s="366">
        <f t="shared" si="3"/>
        <v>0</v>
      </c>
      <c r="AO22" s="365">
        <f t="shared" si="3"/>
        <v>0</v>
      </c>
      <c r="AP22" s="361">
        <f t="shared" si="3"/>
        <v>0</v>
      </c>
      <c r="AQ22" s="362">
        <f t="shared" si="3"/>
        <v>0</v>
      </c>
      <c r="AR22" s="361">
        <f t="shared" si="3"/>
        <v>0</v>
      </c>
      <c r="AS22" s="362">
        <f t="shared" si="3"/>
        <v>0</v>
      </c>
      <c r="AT22" s="366">
        <f t="shared" si="3"/>
        <v>0</v>
      </c>
      <c r="AU22" s="365">
        <f t="shared" si="3"/>
        <v>0</v>
      </c>
      <c r="AV22" s="361">
        <f t="shared" ref="AV22:BK22" si="4">SUM(AV10:AV21)</f>
        <v>0</v>
      </c>
      <c r="AW22" s="362">
        <f t="shared" si="4"/>
        <v>0</v>
      </c>
      <c r="AX22" s="366">
        <f t="shared" si="4"/>
        <v>0</v>
      </c>
      <c r="AY22" s="365">
        <f t="shared" si="4"/>
        <v>0</v>
      </c>
      <c r="AZ22" s="361">
        <f t="shared" si="4"/>
        <v>0</v>
      </c>
      <c r="BA22" s="362">
        <f t="shared" si="4"/>
        <v>0</v>
      </c>
      <c r="BB22" s="361">
        <f t="shared" si="4"/>
        <v>0</v>
      </c>
      <c r="BC22" s="362">
        <f t="shared" si="4"/>
        <v>0</v>
      </c>
      <c r="BD22" s="366">
        <f t="shared" si="4"/>
        <v>0</v>
      </c>
      <c r="BE22" s="365">
        <f t="shared" si="4"/>
        <v>0</v>
      </c>
      <c r="BF22" s="361">
        <f t="shared" si="4"/>
        <v>0</v>
      </c>
      <c r="BG22" s="362">
        <f t="shared" si="4"/>
        <v>0</v>
      </c>
      <c r="BH22" s="361">
        <f t="shared" si="4"/>
        <v>0</v>
      </c>
      <c r="BI22" s="362">
        <f t="shared" si="4"/>
        <v>0</v>
      </c>
      <c r="BJ22" s="366">
        <f t="shared" si="4"/>
        <v>0</v>
      </c>
      <c r="BK22" s="365">
        <f t="shared" si="4"/>
        <v>0</v>
      </c>
      <c r="BL22" s="361">
        <f t="shared" ref="BL22:BM22" si="5">SUM(BL10:BL21)</f>
        <v>0</v>
      </c>
      <c r="BM22" s="362">
        <f t="shared" si="5"/>
        <v>0</v>
      </c>
      <c r="BN22" s="569">
        <f>SUM(BN10:BN21)</f>
        <v>0</v>
      </c>
      <c r="BO22" s="570">
        <f>SUM(BO10:BO21)</f>
        <v>0</v>
      </c>
    </row>
    <row r="23" spans="1:67" ht="9.75" customHeight="1" thickTop="1">
      <c r="A23" s="352"/>
    </row>
    <row r="24" spans="1:67" ht="13.5" customHeight="1">
      <c r="A24" s="352" t="s">
        <v>533</v>
      </c>
    </row>
    <row r="25" spans="1:67" ht="8.25" customHeight="1">
      <c r="A25" s="264"/>
    </row>
    <row r="26" spans="1:67" ht="8.25" customHeight="1">
      <c r="A26" s="264"/>
      <c r="G26" s="1"/>
    </row>
    <row r="27" spans="1:67" ht="28.5" customHeight="1">
      <c r="A27" s="264"/>
    </row>
    <row r="28" spans="1:67" ht="8.25" customHeight="1">
      <c r="A28" s="264"/>
    </row>
    <row r="29" spans="1:67" ht="8.25" customHeight="1">
      <c r="A29" s="264"/>
    </row>
    <row r="30" spans="1:67" ht="8.25" customHeight="1">
      <c r="A30" s="264"/>
    </row>
    <row r="31" spans="1:67" ht="23.25" customHeight="1">
      <c r="A31" s="264"/>
    </row>
    <row r="32" spans="1:67" ht="6" customHeight="1">
      <c r="A32" s="264"/>
    </row>
    <row r="33" spans="1:6" ht="8.25" customHeight="1">
      <c r="A33" s="264"/>
    </row>
    <row r="34" spans="1:6" ht="8.25" customHeight="1">
      <c r="A34" s="264"/>
    </row>
    <row r="35" spans="1:6" ht="8.25" customHeight="1">
      <c r="A35" s="264"/>
    </row>
    <row r="36" spans="1:6" ht="21" customHeight="1">
      <c r="A36" s="264"/>
    </row>
    <row r="37" spans="1:6" ht="8.25" customHeight="1">
      <c r="A37" s="264"/>
    </row>
    <row r="38" spans="1:6" ht="8.25" customHeight="1">
      <c r="A38" s="264"/>
    </row>
    <row r="39" spans="1:6" ht="8.25" customHeight="1">
      <c r="A39" s="264"/>
    </row>
    <row r="40" spans="1:6" ht="8.25" customHeight="1">
      <c r="A40" s="264"/>
    </row>
    <row r="41" spans="1:6" ht="8.25" customHeight="1">
      <c r="A41" s="264"/>
    </row>
    <row r="42" spans="1:6" ht="13.5" customHeight="1">
      <c r="A42" s="264"/>
    </row>
    <row r="43" spans="1:6" ht="48" customHeight="1">
      <c r="A43" s="264"/>
    </row>
    <row r="44" spans="1:6" ht="6" customHeight="1">
      <c r="A44" s="264"/>
    </row>
    <row r="45" spans="1:6" ht="18" customHeight="1">
      <c r="A45" s="25" t="s">
        <v>534</v>
      </c>
      <c r="B45" s="24"/>
      <c r="C45" s="24"/>
      <c r="D45" s="24"/>
      <c r="E45" s="24"/>
      <c r="F45" s="1"/>
    </row>
    <row r="46" spans="1:6" ht="10.5" customHeight="1">
      <c r="A46" s="400" t="s">
        <v>535</v>
      </c>
      <c r="E46" s="517" t="s">
        <v>536</v>
      </c>
      <c r="F46" s="1"/>
    </row>
    <row r="47" spans="1:6" ht="17.25" customHeight="1">
      <c r="A47" s="25" t="s">
        <v>537</v>
      </c>
      <c r="B47" s="24"/>
      <c r="C47" s="24"/>
      <c r="D47" s="24"/>
      <c r="E47" s="24"/>
    </row>
    <row r="48" spans="1:6" ht="10.5" customHeight="1"/>
    <row r="49" spans="1:5" ht="21" customHeight="1">
      <c r="A49" s="25" t="s">
        <v>538</v>
      </c>
      <c r="B49" s="24"/>
      <c r="C49" s="24"/>
      <c r="D49" s="24"/>
      <c r="E49" s="24"/>
    </row>
    <row r="50" spans="1:5" ht="10.5" customHeight="1">
      <c r="E50" s="517" t="s">
        <v>539</v>
      </c>
    </row>
    <row r="51" spans="1:5">
      <c r="A51" s="352" t="s">
        <v>540</v>
      </c>
    </row>
  </sheetData>
  <sheetProtection algorithmName="SHA-512" hashValue="lB8kwBHZvSPWVm6OnlsD7TxF5rID4sG3bpgKIR9u7srNySvtFJAL7V4+2HRVIa8ZKMaL2p3H8ccdm4Wjez/lQA==" saltValue="TqmdVivpKmFWH9TDq3Me+g==" spinCount="100000" sheet="1" formatCells="0" formatColumns="0" formatRows="0" insertColumns="0" insertRows="0"/>
  <mergeCells count="71">
    <mergeCell ref="BH7:BI7"/>
    <mergeCell ref="BJ7:BK7"/>
    <mergeCell ref="BL7:BM7"/>
    <mergeCell ref="AX8:AY8"/>
    <mergeCell ref="AZ8:BA8"/>
    <mergeCell ref="BB8:BC8"/>
    <mergeCell ref="BD8:BE8"/>
    <mergeCell ref="BF8:BG8"/>
    <mergeCell ref="BH8:BI8"/>
    <mergeCell ref="BJ8:BK8"/>
    <mergeCell ref="BL8:BM8"/>
    <mergeCell ref="AX7:AY7"/>
    <mergeCell ref="AZ7:BA7"/>
    <mergeCell ref="BB7:BC7"/>
    <mergeCell ref="BD7:BE7"/>
    <mergeCell ref="BF7:BG7"/>
    <mergeCell ref="AT7:AU7"/>
    <mergeCell ref="AT8:AU8"/>
    <mergeCell ref="AV7:AW7"/>
    <mergeCell ref="AV8:AW8"/>
    <mergeCell ref="AN7:AO7"/>
    <mergeCell ref="AP7:AQ7"/>
    <mergeCell ref="AR7:AS7"/>
    <mergeCell ref="AN8:AO8"/>
    <mergeCell ref="AP8:AQ8"/>
    <mergeCell ref="AR8:AS8"/>
    <mergeCell ref="AD8:AE8"/>
    <mergeCell ref="AF8:AG8"/>
    <mergeCell ref="AH8:AI8"/>
    <mergeCell ref="AJ8:AK8"/>
    <mergeCell ref="AL8:AM8"/>
    <mergeCell ref="AD7:AE7"/>
    <mergeCell ref="AF7:AG7"/>
    <mergeCell ref="AH7:AI7"/>
    <mergeCell ref="AJ7:AK7"/>
    <mergeCell ref="AL7:AM7"/>
    <mergeCell ref="B7:E9"/>
    <mergeCell ref="H7:I7"/>
    <mergeCell ref="H8:I8"/>
    <mergeCell ref="J7:K7"/>
    <mergeCell ref="J8:K8"/>
    <mergeCell ref="F7:G7"/>
    <mergeCell ref="F8:G8"/>
    <mergeCell ref="L7:M7"/>
    <mergeCell ref="L8:M8"/>
    <mergeCell ref="N7:O7"/>
    <mergeCell ref="N8:O8"/>
    <mergeCell ref="P7:Q7"/>
    <mergeCell ref="P8:Q8"/>
    <mergeCell ref="Z7:AA7"/>
    <mergeCell ref="Z8:AA8"/>
    <mergeCell ref="R7:S7"/>
    <mergeCell ref="R8:S8"/>
    <mergeCell ref="T7:U7"/>
    <mergeCell ref="T8:U8"/>
    <mergeCell ref="BN7:BO7"/>
    <mergeCell ref="BN8:BO8"/>
    <mergeCell ref="B15:E15"/>
    <mergeCell ref="B16:E16"/>
    <mergeCell ref="B17:E17"/>
    <mergeCell ref="B10:E10"/>
    <mergeCell ref="B11:E11"/>
    <mergeCell ref="B12:E12"/>
    <mergeCell ref="B13:E13"/>
    <mergeCell ref="B14:E14"/>
    <mergeCell ref="AB7:AC7"/>
    <mergeCell ref="AB8:AC8"/>
    <mergeCell ref="V7:W7"/>
    <mergeCell ref="V8:W8"/>
    <mergeCell ref="X7:Y7"/>
    <mergeCell ref="X8:Y8"/>
  </mergeCells>
  <pageMargins left="0" right="0" top="0" bottom="0" header="0" footer="0"/>
  <pageSetup scale="90" orientation="landscape" blackAndWhite="1" r:id="rId1"/>
  <colBreaks count="2" manualBreakCount="2">
    <brk id="13" max="1048575" man="1"/>
    <brk id="21" max="1048575" man="1"/>
  </colBreaks>
  <drawing r:id="rId2"/>
  <legacyDrawing r:id="rId3"/>
  <mc:AlternateContent xmlns:mc="http://schemas.openxmlformats.org/markup-compatibility/2006">
    <mc:Choice Requires="x14">
      <controls>
        <mc:AlternateContent xmlns:mc="http://schemas.openxmlformats.org/markup-compatibility/2006">
          <mc:Choice Requires="x14">
            <control shapeId="15361" r:id="rId4" name="Check Box 1">
              <controlPr defaultSize="0" autoFill="0" autoLine="0" autoPict="0">
                <anchor moveWithCells="1">
                  <from>
                    <xdr:col>0</xdr:col>
                    <xdr:colOff>19050</xdr:colOff>
                    <xdr:row>24</xdr:row>
                    <xdr:rowOff>88900</xdr:rowOff>
                  </from>
                  <to>
                    <xdr:col>7</xdr:col>
                    <xdr:colOff>38100</xdr:colOff>
                    <xdr:row>26</xdr:row>
                    <xdr:rowOff>184150</xdr:rowOff>
                  </to>
                </anchor>
              </controlPr>
            </control>
          </mc:Choice>
        </mc:AlternateContent>
        <mc:AlternateContent xmlns:mc="http://schemas.openxmlformats.org/markup-compatibility/2006">
          <mc:Choice Requires="x14">
            <control shapeId="15362" r:id="rId5" name="Check Box 2">
              <controlPr defaultSize="0" autoFill="0" autoLine="0" autoPict="0">
                <anchor moveWithCells="1">
                  <from>
                    <xdr:col>0</xdr:col>
                    <xdr:colOff>38100</xdr:colOff>
                    <xdr:row>41</xdr:row>
                    <xdr:rowOff>133350</xdr:rowOff>
                  </from>
                  <to>
                    <xdr:col>7</xdr:col>
                    <xdr:colOff>57150</xdr:colOff>
                    <xdr:row>42</xdr:row>
                    <xdr:rowOff>165100</xdr:rowOff>
                  </to>
                </anchor>
              </controlPr>
            </control>
          </mc:Choice>
        </mc:AlternateContent>
        <mc:AlternateContent xmlns:mc="http://schemas.openxmlformats.org/markup-compatibility/2006">
          <mc:Choice Requires="x14">
            <control shapeId="15363" r:id="rId6" name="Check Box 3">
              <controlPr defaultSize="0" autoFill="0" autoLine="0" autoPict="0">
                <anchor moveWithCells="1">
                  <from>
                    <xdr:col>0</xdr:col>
                    <xdr:colOff>19050</xdr:colOff>
                    <xdr:row>26</xdr:row>
                    <xdr:rowOff>146050</xdr:rowOff>
                  </from>
                  <to>
                    <xdr:col>4</xdr:col>
                    <xdr:colOff>698500</xdr:colOff>
                    <xdr:row>27</xdr:row>
                    <xdr:rowOff>88900</xdr:rowOff>
                  </to>
                </anchor>
              </controlPr>
            </control>
          </mc:Choice>
        </mc:AlternateContent>
        <mc:AlternateContent xmlns:mc="http://schemas.openxmlformats.org/markup-compatibility/2006">
          <mc:Choice Requires="x14">
            <control shapeId="15364" r:id="rId7" name="Check Box 4">
              <controlPr defaultSize="0" autoFill="0" autoLine="0" autoPict="0">
                <anchor moveWithCells="1">
                  <from>
                    <xdr:col>0</xdr:col>
                    <xdr:colOff>0</xdr:colOff>
                    <xdr:row>27</xdr:row>
                    <xdr:rowOff>88900</xdr:rowOff>
                  </from>
                  <to>
                    <xdr:col>4</xdr:col>
                    <xdr:colOff>800100</xdr:colOff>
                    <xdr:row>30</xdr:row>
                    <xdr:rowOff>107950</xdr:rowOff>
                  </to>
                </anchor>
              </controlPr>
            </control>
          </mc:Choice>
        </mc:AlternateContent>
        <mc:AlternateContent xmlns:mc="http://schemas.openxmlformats.org/markup-compatibility/2006">
          <mc:Choice Requires="x14">
            <control shapeId="15366" r:id="rId8" name="Check Box 6">
              <controlPr defaultSize="0" autoFill="0" autoLine="0" autoPict="0">
                <anchor moveWithCells="1">
                  <from>
                    <xdr:col>0</xdr:col>
                    <xdr:colOff>19050</xdr:colOff>
                    <xdr:row>30</xdr:row>
                    <xdr:rowOff>107950</xdr:rowOff>
                  </from>
                  <to>
                    <xdr:col>4</xdr:col>
                    <xdr:colOff>831850</xdr:colOff>
                    <xdr:row>34</xdr:row>
                    <xdr:rowOff>0</xdr:rowOff>
                  </to>
                </anchor>
              </controlPr>
            </control>
          </mc:Choice>
        </mc:AlternateContent>
        <mc:AlternateContent xmlns:mc="http://schemas.openxmlformats.org/markup-compatibility/2006">
          <mc:Choice Requires="x14">
            <control shapeId="15368" r:id="rId9" name="Check Box 8">
              <controlPr defaultSize="0" autoFill="0" autoLine="0" autoPict="0">
                <anchor moveWithCells="1">
                  <from>
                    <xdr:col>0</xdr:col>
                    <xdr:colOff>31750</xdr:colOff>
                    <xdr:row>34</xdr:row>
                    <xdr:rowOff>0</xdr:rowOff>
                  </from>
                  <to>
                    <xdr:col>4</xdr:col>
                    <xdr:colOff>793750</xdr:colOff>
                    <xdr:row>35</xdr:row>
                    <xdr:rowOff>247650</xdr:rowOff>
                  </to>
                </anchor>
              </controlPr>
            </control>
          </mc:Choice>
        </mc:AlternateContent>
        <mc:AlternateContent xmlns:mc="http://schemas.openxmlformats.org/markup-compatibility/2006">
          <mc:Choice Requires="x14">
            <control shapeId="15369" r:id="rId10" name="Check Box 9">
              <controlPr defaultSize="0" autoFill="0" autoLine="0" autoPict="0">
                <anchor moveWithCells="1">
                  <from>
                    <xdr:col>0</xdr:col>
                    <xdr:colOff>31750</xdr:colOff>
                    <xdr:row>35</xdr:row>
                    <xdr:rowOff>228600</xdr:rowOff>
                  </from>
                  <to>
                    <xdr:col>4</xdr:col>
                    <xdr:colOff>831850</xdr:colOff>
                    <xdr:row>39</xdr:row>
                    <xdr:rowOff>12700</xdr:rowOff>
                  </to>
                </anchor>
              </controlPr>
            </control>
          </mc:Choice>
        </mc:AlternateContent>
        <mc:AlternateContent xmlns:mc="http://schemas.openxmlformats.org/markup-compatibility/2006">
          <mc:Choice Requires="x14">
            <control shapeId="15371" r:id="rId11" name="Check Box 11">
              <controlPr defaultSize="0" autoFill="0" autoLine="0" autoPict="0">
                <anchor moveWithCells="1">
                  <from>
                    <xdr:col>0</xdr:col>
                    <xdr:colOff>50800</xdr:colOff>
                    <xdr:row>38</xdr:row>
                    <xdr:rowOff>88900</xdr:rowOff>
                  </from>
                  <to>
                    <xdr:col>4</xdr:col>
                    <xdr:colOff>781050</xdr:colOff>
                    <xdr:row>41</xdr:row>
                    <xdr:rowOff>133350</xdr:rowOff>
                  </to>
                </anchor>
              </controlPr>
            </control>
          </mc:Choice>
        </mc:AlternateContent>
        <mc:AlternateContent xmlns:mc="http://schemas.openxmlformats.org/markup-compatibility/2006">
          <mc:Choice Requires="x14">
            <control shapeId="15372" r:id="rId12" name="Check Box 12">
              <controlPr defaultSize="0" autoFill="0" autoLine="0" autoPict="0">
                <anchor moveWithCells="1">
                  <from>
                    <xdr:col>0</xdr:col>
                    <xdr:colOff>50800</xdr:colOff>
                    <xdr:row>42</xdr:row>
                    <xdr:rowOff>95250</xdr:rowOff>
                  </from>
                  <to>
                    <xdr:col>4</xdr:col>
                    <xdr:colOff>762000</xdr:colOff>
                    <xdr:row>44</xdr:row>
                    <xdr:rowOff>19050</xdr:rowOff>
                  </to>
                </anchor>
              </controlPr>
            </control>
          </mc:Choice>
        </mc:AlternateContent>
      </controls>
    </mc:Choice>
  </mc:AlternateContent>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13">
    <tabColor rgb="FFFFFF00"/>
  </sheetPr>
  <dimension ref="A1:J249"/>
  <sheetViews>
    <sheetView showGridLines="0" topLeftCell="A76" zoomScaleNormal="100" workbookViewId="0">
      <selection activeCell="O17" sqref="O17"/>
    </sheetView>
  </sheetViews>
  <sheetFormatPr defaultColWidth="9.1796875" defaultRowHeight="12.5"/>
  <cols>
    <col min="1" max="1" width="7.453125" style="373" customWidth="1"/>
    <col min="2" max="2" width="23.54296875" style="373" customWidth="1"/>
    <col min="3" max="5" width="9.1796875" style="373"/>
    <col min="6" max="6" width="11.26953125" style="373" customWidth="1"/>
    <col min="7" max="7" width="6.7265625" style="373" customWidth="1"/>
    <col min="8" max="8" width="32.453125" style="373" customWidth="1"/>
    <col min="9" max="9" width="17" style="373" customWidth="1"/>
    <col min="10" max="16384" width="9.1796875" style="373"/>
  </cols>
  <sheetData>
    <row r="1" spans="1:10" s="1" customFormat="1" ht="13">
      <c r="A1" s="847" t="s">
        <v>77</v>
      </c>
      <c r="B1" s="147"/>
      <c r="C1" s="147"/>
      <c r="D1" s="147"/>
      <c r="E1" s="147"/>
      <c r="F1" s="147"/>
      <c r="G1" s="367"/>
      <c r="H1" s="368"/>
      <c r="I1" s="147"/>
      <c r="J1" s="147"/>
    </row>
    <row r="2" spans="1:10" s="1" customFormat="1" ht="13">
      <c r="A2" s="121" t="s">
        <v>541</v>
      </c>
      <c r="B2" s="324"/>
      <c r="C2" s="52"/>
      <c r="D2" s="52"/>
      <c r="F2" s="843"/>
      <c r="G2" s="369"/>
      <c r="H2" s="244"/>
      <c r="I2" s="52"/>
      <c r="J2" s="52"/>
    </row>
    <row r="3" spans="1:10" s="1" customFormat="1" ht="4.5" customHeight="1">
      <c r="A3" s="51"/>
      <c r="B3" s="52"/>
      <c r="C3" s="52"/>
      <c r="D3" s="52"/>
      <c r="E3" s="52"/>
      <c r="F3" s="52"/>
      <c r="G3" s="370"/>
      <c r="H3" s="244"/>
      <c r="I3" s="52"/>
      <c r="J3" s="52"/>
    </row>
    <row r="4" spans="1:10" s="1" customFormat="1" ht="13">
      <c r="A4" s="444" t="s">
        <v>262</v>
      </c>
      <c r="B4" s="1067">
        <f>+'Budget Summ Amt'!D6</f>
        <v>0</v>
      </c>
      <c r="C4" s="1067"/>
      <c r="D4" s="24"/>
      <c r="E4" s="444" t="s">
        <v>264</v>
      </c>
      <c r="F4" s="1068">
        <f>+'Budget Summ Amt'!L6</f>
        <v>0</v>
      </c>
      <c r="G4" s="1069"/>
      <c r="H4" s="444" t="s">
        <v>265</v>
      </c>
      <c r="I4" s="866">
        <f>+'Budget Summ Amt'!O6</f>
        <v>0</v>
      </c>
    </row>
    <row r="5" spans="1:10" s="1" customFormat="1" ht="13">
      <c r="A5" s="530" t="s">
        <v>263</v>
      </c>
      <c r="B5" s="529">
        <f>+'Budget Summ Amt'!I6</f>
        <v>0</v>
      </c>
      <c r="C5" s="371"/>
      <c r="D5" s="325"/>
      <c r="E5" s="444" t="s">
        <v>498</v>
      </c>
      <c r="G5" s="867">
        <f>+'SUD Units &amp; Cost Center Data'!G6</f>
        <v>0</v>
      </c>
      <c r="H5" s="444" t="s">
        <v>335</v>
      </c>
      <c r="I5" s="867">
        <f>+'SUD Units &amp; Cost Center Data'!K6</f>
        <v>0</v>
      </c>
    </row>
    <row r="6" spans="1:10" s="1" customFormat="1" ht="13">
      <c r="A6" s="148"/>
      <c r="C6" s="372"/>
      <c r="E6" s="148"/>
      <c r="H6" s="148"/>
    </row>
    <row r="7" spans="1:10" s="1" customFormat="1">
      <c r="A7" s="1042" t="s">
        <v>542</v>
      </c>
      <c r="B7" s="1042"/>
      <c r="C7" s="1042"/>
      <c r="D7" s="1042"/>
      <c r="E7" s="1042"/>
      <c r="F7" s="1042"/>
      <c r="G7" s="1042"/>
      <c r="H7" s="1042"/>
      <c r="I7" s="1042"/>
    </row>
    <row r="8" spans="1:10">
      <c r="A8" s="1043"/>
      <c r="B8" s="1043"/>
      <c r="C8" s="1043"/>
      <c r="D8" s="1043"/>
      <c r="E8" s="1043"/>
      <c r="F8" s="1043"/>
      <c r="G8" s="1043"/>
      <c r="H8" s="1043"/>
      <c r="I8" s="1043"/>
    </row>
    <row r="9" spans="1:10">
      <c r="A9" s="1050" t="s">
        <v>543</v>
      </c>
      <c r="B9" s="1051"/>
      <c r="C9" s="1051"/>
      <c r="D9" s="1051"/>
      <c r="E9" s="1051"/>
      <c r="F9" s="1051"/>
      <c r="G9" s="1051"/>
      <c r="H9" s="1052"/>
      <c r="I9" s="426" t="s">
        <v>544</v>
      </c>
    </row>
    <row r="10" spans="1:10" ht="13">
      <c r="A10" s="1053"/>
      <c r="B10" s="1054"/>
      <c r="C10" s="1054"/>
      <c r="D10" s="1054"/>
      <c r="E10" s="1054"/>
      <c r="F10" s="1054"/>
      <c r="G10" s="1054"/>
      <c r="H10" s="1055"/>
      <c r="I10" s="427">
        <f>'Sch II OE FINAL'!E11</f>
        <v>0</v>
      </c>
    </row>
    <row r="11" spans="1:10">
      <c r="A11" s="1029" t="s">
        <v>545</v>
      </c>
      <c r="B11" s="1030"/>
      <c r="C11" s="1030"/>
      <c r="D11" s="1030"/>
      <c r="I11" s="374"/>
    </row>
    <row r="12" spans="1:10" ht="56.25" customHeight="1">
      <c r="A12" s="1020"/>
      <c r="B12" s="1021"/>
      <c r="C12" s="1021"/>
      <c r="D12" s="1021"/>
      <c r="E12" s="1021"/>
      <c r="F12" s="1021"/>
      <c r="G12" s="1021"/>
      <c r="H12" s="1021"/>
      <c r="I12" s="1022"/>
    </row>
    <row r="13" spans="1:10" ht="10.5" customHeight="1">
      <c r="A13" s="375"/>
      <c r="B13" s="376"/>
      <c r="C13" s="376"/>
      <c r="D13" s="376"/>
      <c r="E13" s="376"/>
      <c r="F13" s="376"/>
      <c r="G13" s="376"/>
      <c r="H13" s="376"/>
      <c r="I13" s="377"/>
    </row>
    <row r="14" spans="1:10">
      <c r="A14" s="1049" t="s">
        <v>546</v>
      </c>
      <c r="B14" s="1044"/>
      <c r="C14" s="1044"/>
      <c r="D14" s="1044"/>
      <c r="E14" s="1044"/>
      <c r="F14" s="1044"/>
      <c r="G14" s="1044"/>
      <c r="H14" s="1045"/>
      <c r="I14" s="426" t="s">
        <v>544</v>
      </c>
    </row>
    <row r="15" spans="1:10" ht="13">
      <c r="A15" s="1046"/>
      <c r="B15" s="1047"/>
      <c r="C15" s="1047"/>
      <c r="D15" s="1047"/>
      <c r="E15" s="1047"/>
      <c r="F15" s="1047"/>
      <c r="G15" s="1047"/>
      <c r="H15" s="1048"/>
      <c r="I15" s="427">
        <f>+'Sch II OE FINAL'!E12</f>
        <v>0</v>
      </c>
    </row>
    <row r="16" spans="1:10">
      <c r="A16" s="1029" t="s">
        <v>545</v>
      </c>
      <c r="B16" s="1030"/>
      <c r="C16" s="1030"/>
      <c r="D16" s="1030"/>
      <c r="I16" s="374"/>
    </row>
    <row r="17" spans="1:9" ht="52.5" customHeight="1">
      <c r="A17" s="1020"/>
      <c r="B17" s="1021"/>
      <c r="C17" s="1021"/>
      <c r="D17" s="1021"/>
      <c r="E17" s="1021"/>
      <c r="F17" s="1021"/>
      <c r="G17" s="1021"/>
      <c r="H17" s="1021"/>
      <c r="I17" s="1022"/>
    </row>
    <row r="18" spans="1:9">
      <c r="A18" s="375"/>
      <c r="B18" s="376"/>
      <c r="C18" s="376"/>
      <c r="D18" s="376"/>
      <c r="E18" s="376"/>
      <c r="F18" s="376"/>
      <c r="G18" s="376"/>
      <c r="H18" s="376"/>
      <c r="I18" s="377"/>
    </row>
    <row r="19" spans="1:9">
      <c r="A19" s="1056" t="s">
        <v>547</v>
      </c>
      <c r="B19" s="1057"/>
      <c r="C19" s="1057"/>
      <c r="D19" s="1057"/>
      <c r="E19" s="1057"/>
      <c r="F19" s="1057"/>
      <c r="G19" s="1057"/>
      <c r="H19" s="1058"/>
      <c r="I19" s="426" t="s">
        <v>544</v>
      </c>
    </row>
    <row r="20" spans="1:9" ht="13">
      <c r="A20" s="1059"/>
      <c r="B20" s="1060"/>
      <c r="C20" s="1060"/>
      <c r="D20" s="1060"/>
      <c r="E20" s="1060"/>
      <c r="F20" s="1060"/>
      <c r="G20" s="1060"/>
      <c r="H20" s="1061"/>
      <c r="I20" s="427">
        <f>+'Sch II OE FINAL'!E13</f>
        <v>0</v>
      </c>
    </row>
    <row r="21" spans="1:9">
      <c r="A21" s="1029" t="s">
        <v>545</v>
      </c>
      <c r="B21" s="1030"/>
      <c r="C21" s="1030"/>
      <c r="D21" s="1030"/>
      <c r="I21" s="374"/>
    </row>
    <row r="22" spans="1:9" ht="52.5" customHeight="1">
      <c r="A22" s="1020"/>
      <c r="B22" s="1021"/>
      <c r="C22" s="1021"/>
      <c r="D22" s="1021"/>
      <c r="E22" s="1021"/>
      <c r="F22" s="1021"/>
      <c r="G22" s="1021"/>
      <c r="H22" s="1021"/>
      <c r="I22" s="1022"/>
    </row>
    <row r="23" spans="1:9">
      <c r="A23" s="378"/>
      <c r="B23" s="379"/>
      <c r="C23" s="379"/>
      <c r="D23" s="379"/>
      <c r="E23" s="379"/>
      <c r="F23" s="379"/>
      <c r="G23" s="379"/>
      <c r="H23" s="379"/>
      <c r="I23" s="380"/>
    </row>
    <row r="24" spans="1:9">
      <c r="A24" s="1049" t="s">
        <v>548</v>
      </c>
      <c r="B24" s="1044"/>
      <c r="C24" s="1044"/>
      <c r="D24" s="1044"/>
      <c r="E24" s="1044"/>
      <c r="F24" s="1044"/>
      <c r="G24" s="1044"/>
      <c r="H24" s="1045"/>
      <c r="I24" s="426" t="s">
        <v>544</v>
      </c>
    </row>
    <row r="25" spans="1:9" ht="13">
      <c r="A25" s="1046"/>
      <c r="B25" s="1047"/>
      <c r="C25" s="1047"/>
      <c r="D25" s="1047"/>
      <c r="E25" s="1047"/>
      <c r="F25" s="1047"/>
      <c r="G25" s="1047"/>
      <c r="H25" s="1048"/>
      <c r="I25" s="427">
        <f>+'Sch II OE FINAL'!E14</f>
        <v>0</v>
      </c>
    </row>
    <row r="26" spans="1:9">
      <c r="A26" s="1029" t="s">
        <v>545</v>
      </c>
      <c r="B26" s="1030"/>
      <c r="C26" s="1030"/>
      <c r="D26" s="1030"/>
      <c r="I26" s="374"/>
    </row>
    <row r="27" spans="1:9" ht="52.5" customHeight="1">
      <c r="A27" s="1020"/>
      <c r="B27" s="1021"/>
      <c r="C27" s="1021"/>
      <c r="D27" s="1021"/>
      <c r="E27" s="1021"/>
      <c r="F27" s="1021"/>
      <c r="G27" s="1021"/>
      <c r="H27" s="1021"/>
      <c r="I27" s="1022"/>
    </row>
    <row r="28" spans="1:9">
      <c r="A28" s="1031"/>
      <c r="B28" s="1032"/>
      <c r="C28" s="1032"/>
      <c r="D28" s="1032"/>
      <c r="E28" s="1032"/>
      <c r="F28" s="1032"/>
      <c r="G28" s="1032"/>
      <c r="H28" s="1032"/>
      <c r="I28" s="1033"/>
    </row>
    <row r="29" spans="1:9">
      <c r="A29" s="1049" t="s">
        <v>549</v>
      </c>
      <c r="B29" s="1044"/>
      <c r="C29" s="1044"/>
      <c r="D29" s="1044"/>
      <c r="E29" s="1044"/>
      <c r="F29" s="1044"/>
      <c r="G29" s="1044"/>
      <c r="H29" s="1045"/>
      <c r="I29" s="426" t="s">
        <v>544</v>
      </c>
    </row>
    <row r="30" spans="1:9" ht="13">
      <c r="A30" s="1046"/>
      <c r="B30" s="1047"/>
      <c r="C30" s="1047"/>
      <c r="D30" s="1047"/>
      <c r="E30" s="1047"/>
      <c r="F30" s="1047"/>
      <c r="G30" s="1047"/>
      <c r="H30" s="1048"/>
      <c r="I30" s="427">
        <f>+'Sch II OE FINAL'!E15</f>
        <v>0</v>
      </c>
    </row>
    <row r="31" spans="1:9">
      <c r="A31" s="1029" t="s">
        <v>545</v>
      </c>
      <c r="B31" s="1030"/>
      <c r="C31" s="1030"/>
      <c r="D31" s="1030"/>
      <c r="I31" s="374"/>
    </row>
    <row r="32" spans="1:9" ht="52.5" customHeight="1">
      <c r="A32" s="1020"/>
      <c r="B32" s="1021"/>
      <c r="C32" s="1021"/>
      <c r="D32" s="1021"/>
      <c r="E32" s="1021"/>
      <c r="F32" s="1021"/>
      <c r="G32" s="1021"/>
      <c r="H32" s="1021"/>
      <c r="I32" s="1022"/>
    </row>
    <row r="33" spans="1:9">
      <c r="A33" s="378"/>
      <c r="B33" s="379"/>
      <c r="C33" s="379"/>
      <c r="D33" s="379"/>
      <c r="E33" s="379"/>
      <c r="F33" s="379"/>
      <c r="G33" s="379"/>
      <c r="H33" s="379"/>
      <c r="I33" s="380"/>
    </row>
    <row r="34" spans="1:9" ht="12.75" customHeight="1">
      <c r="A34" s="1023" t="s">
        <v>550</v>
      </c>
      <c r="B34" s="1024"/>
      <c r="C34" s="1024"/>
      <c r="D34" s="1024"/>
      <c r="E34" s="1024"/>
      <c r="F34" s="1024"/>
      <c r="G34" s="1024"/>
      <c r="H34" s="1025"/>
      <c r="I34" s="426" t="s">
        <v>544</v>
      </c>
    </row>
    <row r="35" spans="1:9" ht="13">
      <c r="A35" s="1026"/>
      <c r="B35" s="1027"/>
      <c r="C35" s="1027"/>
      <c r="D35" s="1027"/>
      <c r="E35" s="1027"/>
      <c r="F35" s="1027"/>
      <c r="G35" s="1027"/>
      <c r="H35" s="1028"/>
      <c r="I35" s="427">
        <f>'Sch II OE FINAL'!E16</f>
        <v>0</v>
      </c>
    </row>
    <row r="36" spans="1:9">
      <c r="A36" s="1029" t="s">
        <v>545</v>
      </c>
      <c r="B36" s="1030"/>
      <c r="C36" s="1030"/>
      <c r="D36" s="1030"/>
      <c r="I36" s="374"/>
    </row>
    <row r="37" spans="1:9" ht="52.5" customHeight="1">
      <c r="A37" s="1020"/>
      <c r="B37" s="1021"/>
      <c r="C37" s="1021"/>
      <c r="D37" s="1021"/>
      <c r="E37" s="1021"/>
      <c r="F37" s="1021"/>
      <c r="G37" s="1021"/>
      <c r="H37" s="1021"/>
      <c r="I37" s="1022"/>
    </row>
    <row r="38" spans="1:9">
      <c r="A38" s="381"/>
      <c r="I38" s="374"/>
    </row>
    <row r="39" spans="1:9">
      <c r="A39" s="1023" t="s">
        <v>551</v>
      </c>
      <c r="B39" s="1044"/>
      <c r="C39" s="1044"/>
      <c r="D39" s="1044"/>
      <c r="E39" s="1044"/>
      <c r="F39" s="1044"/>
      <c r="G39" s="1044"/>
      <c r="H39" s="1045"/>
      <c r="I39" s="426" t="s">
        <v>544</v>
      </c>
    </row>
    <row r="40" spans="1:9" ht="13">
      <c r="A40" s="1046"/>
      <c r="B40" s="1047"/>
      <c r="C40" s="1047"/>
      <c r="D40" s="1047"/>
      <c r="E40" s="1047"/>
      <c r="F40" s="1047"/>
      <c r="G40" s="1047"/>
      <c r="H40" s="1048"/>
      <c r="I40" s="427">
        <f>+'Sch II OE FINAL'!E17</f>
        <v>0</v>
      </c>
    </row>
    <row r="41" spans="1:9">
      <c r="A41" s="1029" t="s">
        <v>545</v>
      </c>
      <c r="B41" s="1030"/>
      <c r="C41" s="1030"/>
      <c r="D41" s="1030"/>
      <c r="I41" s="374"/>
    </row>
    <row r="42" spans="1:9" ht="33.75" customHeight="1">
      <c r="A42" s="817"/>
      <c r="B42" s="818" t="s">
        <v>552</v>
      </c>
      <c r="C42" s="1062"/>
      <c r="D42" s="1062"/>
      <c r="E42" s="1062"/>
      <c r="F42" s="1062"/>
      <c r="G42" s="1062"/>
      <c r="H42" s="1062"/>
      <c r="I42" s="1063"/>
    </row>
    <row r="43" spans="1:9" ht="33.75" customHeight="1">
      <c r="A43" s="819"/>
      <c r="B43" s="820" t="s">
        <v>553</v>
      </c>
      <c r="C43" s="1040"/>
      <c r="D43" s="1040"/>
      <c r="E43" s="1040"/>
      <c r="F43" s="1040"/>
      <c r="G43" s="1040"/>
      <c r="H43" s="1040"/>
      <c r="I43" s="1041"/>
    </row>
    <row r="44" spans="1:9" ht="33" customHeight="1">
      <c r="A44" s="815"/>
      <c r="B44" s="816" t="s">
        <v>554</v>
      </c>
      <c r="C44" s="1032"/>
      <c r="D44" s="1032"/>
      <c r="E44" s="1032"/>
      <c r="F44" s="1032"/>
      <c r="G44" s="1032"/>
      <c r="H44" s="1032"/>
      <c r="I44" s="1033"/>
    </row>
    <row r="45" spans="1:9">
      <c r="A45" s="1023" t="s">
        <v>555</v>
      </c>
      <c r="B45" s="1024"/>
      <c r="C45" s="1024"/>
      <c r="D45" s="1024"/>
      <c r="E45" s="1024"/>
      <c r="F45" s="1024"/>
      <c r="G45" s="1024"/>
      <c r="H45" s="1025"/>
      <c r="I45" s="426" t="s">
        <v>544</v>
      </c>
    </row>
    <row r="46" spans="1:9" ht="13">
      <c r="A46" s="1026"/>
      <c r="B46" s="1027"/>
      <c r="C46" s="1027"/>
      <c r="D46" s="1027"/>
      <c r="E46" s="1027"/>
      <c r="F46" s="1027"/>
      <c r="G46" s="1027"/>
      <c r="H46" s="1028"/>
      <c r="I46" s="555">
        <f>+'Sch II OE FINAL'!E18</f>
        <v>0</v>
      </c>
    </row>
    <row r="47" spans="1:9">
      <c r="A47" s="1029" t="s">
        <v>556</v>
      </c>
      <c r="B47" s="1030"/>
      <c r="C47" s="1030"/>
      <c r="D47" s="1030"/>
      <c r="E47" s="1030"/>
      <c r="F47" s="1030"/>
      <c r="G47" s="1030"/>
      <c r="H47" s="1030"/>
      <c r="I47" s="374"/>
    </row>
    <row r="48" spans="1:9" ht="52.5" customHeight="1">
      <c r="A48" s="1020"/>
      <c r="B48" s="1021"/>
      <c r="C48" s="1021"/>
      <c r="D48" s="1021"/>
      <c r="E48" s="1021"/>
      <c r="F48" s="1021"/>
      <c r="G48" s="1021"/>
      <c r="H48" s="1021"/>
      <c r="I48" s="1022"/>
    </row>
    <row r="49" spans="1:9">
      <c r="A49" s="1031"/>
      <c r="B49" s="1032"/>
      <c r="C49" s="1032"/>
      <c r="D49" s="1032"/>
      <c r="E49" s="1032"/>
      <c r="F49" s="1032"/>
      <c r="G49" s="1032"/>
      <c r="H49" s="1032"/>
      <c r="I49" s="1033"/>
    </row>
    <row r="50" spans="1:9">
      <c r="A50" s="1023" t="s">
        <v>557</v>
      </c>
      <c r="B50" s="1024"/>
      <c r="C50" s="1024"/>
      <c r="D50" s="1024"/>
      <c r="E50" s="1024"/>
      <c r="F50" s="1024"/>
      <c r="G50" s="1024"/>
      <c r="H50" s="1025"/>
      <c r="I50" s="426" t="s">
        <v>544</v>
      </c>
    </row>
    <row r="51" spans="1:9" ht="13">
      <c r="A51" s="1026"/>
      <c r="B51" s="1027"/>
      <c r="C51" s="1027"/>
      <c r="D51" s="1027"/>
      <c r="E51" s="1027"/>
      <c r="F51" s="1027"/>
      <c r="G51" s="1027"/>
      <c r="H51" s="1028"/>
      <c r="I51" s="427">
        <f>+'Sch II OE FINAL'!E19</f>
        <v>0</v>
      </c>
    </row>
    <row r="52" spans="1:9">
      <c r="A52" s="1029" t="s">
        <v>545</v>
      </c>
      <c r="B52" s="1030"/>
      <c r="C52" s="1030"/>
      <c r="D52" s="1030"/>
      <c r="I52" s="374"/>
    </row>
    <row r="53" spans="1:9" ht="52.5" customHeight="1">
      <c r="A53" s="1020"/>
      <c r="B53" s="1021"/>
      <c r="C53" s="1021"/>
      <c r="D53" s="1021"/>
      <c r="E53" s="1021"/>
      <c r="F53" s="1021"/>
      <c r="G53" s="1021"/>
      <c r="H53" s="1021"/>
      <c r="I53" s="1022"/>
    </row>
    <row r="54" spans="1:9" ht="20.149999999999999" customHeight="1">
      <c r="A54" s="378"/>
      <c r="B54" s="379"/>
      <c r="C54" s="379"/>
      <c r="D54" s="379"/>
      <c r="E54" s="379"/>
      <c r="F54" s="379"/>
      <c r="G54" s="379"/>
      <c r="H54" s="379"/>
      <c r="I54" s="380"/>
    </row>
    <row r="55" spans="1:9" ht="12.75" customHeight="1">
      <c r="A55" s="1049" t="s">
        <v>558</v>
      </c>
      <c r="B55" s="1044"/>
      <c r="C55" s="1044"/>
      <c r="D55" s="1044"/>
      <c r="E55" s="1044"/>
      <c r="F55" s="1044"/>
      <c r="G55" s="1044"/>
      <c r="H55" s="1045"/>
      <c r="I55" s="426" t="s">
        <v>544</v>
      </c>
    </row>
    <row r="56" spans="1:9" ht="13">
      <c r="A56" s="1046"/>
      <c r="B56" s="1047"/>
      <c r="C56" s="1047"/>
      <c r="D56" s="1047"/>
      <c r="E56" s="1047"/>
      <c r="F56" s="1047"/>
      <c r="G56" s="1047"/>
      <c r="H56" s="1048"/>
      <c r="I56" s="427">
        <f>+'Sch II OE FINAL'!E20</f>
        <v>0</v>
      </c>
    </row>
    <row r="57" spans="1:9">
      <c r="A57" s="1029" t="s">
        <v>545</v>
      </c>
      <c r="B57" s="1030"/>
      <c r="C57" s="1030"/>
      <c r="D57" s="1030"/>
      <c r="I57" s="374"/>
    </row>
    <row r="58" spans="1:9" ht="52.5" customHeight="1">
      <c r="A58" s="1020"/>
      <c r="B58" s="1021"/>
      <c r="C58" s="1021"/>
      <c r="D58" s="1021"/>
      <c r="E58" s="1021"/>
      <c r="F58" s="1021"/>
      <c r="G58" s="1021"/>
      <c r="H58" s="1021"/>
      <c r="I58" s="1022"/>
    </row>
    <row r="59" spans="1:9">
      <c r="A59" s="378"/>
      <c r="B59" s="379"/>
      <c r="C59" s="379"/>
      <c r="D59" s="379"/>
      <c r="E59" s="379"/>
      <c r="F59" s="379"/>
      <c r="G59" s="379"/>
      <c r="H59" s="379"/>
      <c r="I59" s="380"/>
    </row>
    <row r="60" spans="1:9">
      <c r="A60" s="1023" t="s">
        <v>559</v>
      </c>
      <c r="B60" s="1024"/>
      <c r="C60" s="1024"/>
      <c r="D60" s="1024"/>
      <c r="E60" s="1024"/>
      <c r="F60" s="1024"/>
      <c r="G60" s="1024"/>
      <c r="H60" s="1025"/>
      <c r="I60" s="426" t="s">
        <v>544</v>
      </c>
    </row>
    <row r="61" spans="1:9" ht="13">
      <c r="A61" s="1026"/>
      <c r="B61" s="1027"/>
      <c r="C61" s="1027"/>
      <c r="D61" s="1027"/>
      <c r="E61" s="1027"/>
      <c r="F61" s="1027"/>
      <c r="G61" s="1027"/>
      <c r="H61" s="1028"/>
      <c r="I61" s="427">
        <f>+'Sch II OE FINAL'!E21</f>
        <v>0</v>
      </c>
    </row>
    <row r="62" spans="1:9">
      <c r="A62" s="1029" t="s">
        <v>545</v>
      </c>
      <c r="B62" s="1030"/>
      <c r="C62" s="1030"/>
      <c r="D62" s="1030"/>
      <c r="I62" s="374"/>
    </row>
    <row r="63" spans="1:9" ht="52.5" customHeight="1">
      <c r="A63" s="1020"/>
      <c r="B63" s="1021"/>
      <c r="C63" s="1021"/>
      <c r="D63" s="1021"/>
      <c r="E63" s="1021"/>
      <c r="F63" s="1021"/>
      <c r="G63" s="1021"/>
      <c r="H63" s="1021"/>
      <c r="I63" s="1022"/>
    </row>
    <row r="64" spans="1:9" ht="20.149999999999999" customHeight="1">
      <c r="A64" s="378"/>
      <c r="B64" s="379"/>
      <c r="C64" s="379"/>
      <c r="D64" s="379"/>
      <c r="E64" s="379"/>
      <c r="F64" s="379"/>
      <c r="G64" s="379"/>
      <c r="H64" s="379"/>
      <c r="I64" s="380"/>
    </row>
    <row r="65" spans="1:9" ht="12.75" customHeight="1">
      <c r="A65" s="865" t="s">
        <v>560</v>
      </c>
      <c r="B65" s="860"/>
      <c r="C65" s="860"/>
      <c r="D65" s="860"/>
      <c r="E65" s="860"/>
      <c r="F65" s="860"/>
      <c r="G65" s="860"/>
      <c r="H65" s="861"/>
      <c r="I65" s="426" t="s">
        <v>544</v>
      </c>
    </row>
    <row r="66" spans="1:9" ht="13">
      <c r="A66" s="862"/>
      <c r="B66" s="863"/>
      <c r="C66" s="863"/>
      <c r="D66" s="863"/>
      <c r="E66" s="863"/>
      <c r="F66" s="863"/>
      <c r="G66" s="863"/>
      <c r="H66" s="864"/>
      <c r="I66" s="427">
        <f>+'Sch II OE FINAL'!E22</f>
        <v>0</v>
      </c>
    </row>
    <row r="67" spans="1:9">
      <c r="A67" s="858" t="s">
        <v>545</v>
      </c>
      <c r="B67" s="859"/>
      <c r="C67" s="859"/>
      <c r="D67" s="859"/>
      <c r="I67" s="374"/>
    </row>
    <row r="68" spans="1:9" ht="52.5" customHeight="1">
      <c r="A68" s="852"/>
      <c r="B68" s="853"/>
      <c r="C68" s="853"/>
      <c r="D68" s="853"/>
      <c r="E68" s="853"/>
      <c r="F68" s="853"/>
      <c r="G68" s="853"/>
      <c r="H68" s="853"/>
      <c r="I68" s="854"/>
    </row>
    <row r="69" spans="1:9" ht="20.149999999999999" customHeight="1">
      <c r="A69" s="378"/>
      <c r="B69" s="379"/>
      <c r="C69" s="379"/>
      <c r="D69" s="379"/>
      <c r="E69" s="379"/>
      <c r="F69" s="379"/>
      <c r="G69" s="379"/>
      <c r="H69" s="379"/>
      <c r="I69" s="380"/>
    </row>
    <row r="70" spans="1:9">
      <c r="A70" s="865" t="s">
        <v>561</v>
      </c>
      <c r="B70" s="860"/>
      <c r="C70" s="860"/>
      <c r="D70" s="860"/>
      <c r="E70" s="860"/>
      <c r="F70" s="860"/>
      <c r="G70" s="860"/>
      <c r="H70" s="861"/>
      <c r="I70" s="426" t="s">
        <v>544</v>
      </c>
    </row>
    <row r="71" spans="1:9" ht="13">
      <c r="A71" s="862"/>
      <c r="B71" s="863"/>
      <c r="C71" s="863"/>
      <c r="D71" s="863"/>
      <c r="E71" s="863"/>
      <c r="F71" s="863"/>
      <c r="G71" s="863"/>
      <c r="H71" s="864"/>
      <c r="I71" s="428">
        <f>+'Sch II OE FINAL'!E23</f>
        <v>0</v>
      </c>
    </row>
    <row r="72" spans="1:9">
      <c r="A72" s="858" t="s">
        <v>545</v>
      </c>
      <c r="B72" s="859"/>
      <c r="C72" s="859"/>
      <c r="D72" s="859"/>
      <c r="I72" s="374"/>
    </row>
    <row r="73" spans="1:9" ht="52.5" customHeight="1">
      <c r="A73" s="852"/>
      <c r="B73" s="853"/>
      <c r="C73" s="853"/>
      <c r="D73" s="853"/>
      <c r="E73" s="853"/>
      <c r="F73" s="853"/>
      <c r="G73" s="853"/>
      <c r="H73" s="853"/>
      <c r="I73" s="854"/>
    </row>
    <row r="74" spans="1:9" ht="20.149999999999999" customHeight="1">
      <c r="A74" s="378"/>
      <c r="B74" s="379"/>
      <c r="C74" s="379"/>
      <c r="D74" s="379"/>
      <c r="E74" s="379"/>
      <c r="F74" s="379"/>
      <c r="G74" s="379"/>
      <c r="H74" s="379"/>
      <c r="I74" s="380"/>
    </row>
    <row r="75" spans="1:9">
      <c r="A75" s="865" t="s">
        <v>562</v>
      </c>
      <c r="B75" s="860"/>
      <c r="C75" s="860"/>
      <c r="D75" s="860"/>
      <c r="E75" s="860"/>
      <c r="F75" s="860"/>
      <c r="G75" s="860"/>
      <c r="H75" s="861"/>
      <c r="I75" s="426" t="s">
        <v>544</v>
      </c>
    </row>
    <row r="76" spans="1:9" ht="13">
      <c r="A76" s="862"/>
      <c r="B76" s="863"/>
      <c r="C76" s="863"/>
      <c r="D76" s="863"/>
      <c r="E76" s="863"/>
      <c r="F76" s="863"/>
      <c r="G76" s="863"/>
      <c r="H76" s="864"/>
      <c r="I76" s="427">
        <f>+'Sch II OE FINAL'!E24</f>
        <v>0</v>
      </c>
    </row>
    <row r="77" spans="1:9">
      <c r="A77" s="858" t="s">
        <v>545</v>
      </c>
      <c r="B77" s="859"/>
      <c r="C77" s="859"/>
      <c r="D77" s="859"/>
      <c r="I77" s="374"/>
    </row>
    <row r="78" spans="1:9" ht="52.5" customHeight="1">
      <c r="A78" s="852"/>
      <c r="B78" s="853"/>
      <c r="C78" s="853"/>
      <c r="D78" s="853"/>
      <c r="E78" s="853"/>
      <c r="F78" s="853"/>
      <c r="G78" s="853"/>
      <c r="H78" s="853"/>
      <c r="I78" s="854"/>
    </row>
    <row r="79" spans="1:9" ht="20.149999999999999" customHeight="1">
      <c r="A79" s="378"/>
      <c r="B79" s="379"/>
      <c r="C79" s="379"/>
      <c r="D79" s="379"/>
      <c r="E79" s="379"/>
      <c r="F79" s="379"/>
      <c r="G79" s="379"/>
      <c r="H79" s="379"/>
      <c r="I79" s="380"/>
    </row>
    <row r="80" spans="1:9">
      <c r="A80" s="1023" t="s">
        <v>563</v>
      </c>
      <c r="B80" s="1024"/>
      <c r="C80" s="1024"/>
      <c r="D80" s="1024"/>
      <c r="E80" s="1024"/>
      <c r="F80" s="1024"/>
      <c r="G80" s="1024"/>
      <c r="H80" s="1025"/>
      <c r="I80" s="426" t="s">
        <v>544</v>
      </c>
    </row>
    <row r="81" spans="1:9" ht="13">
      <c r="A81" s="855"/>
      <c r="B81" s="856"/>
      <c r="C81" s="856"/>
      <c r="D81" s="856"/>
      <c r="E81" s="856"/>
      <c r="F81" s="856"/>
      <c r="G81" s="856"/>
      <c r="H81" s="857"/>
      <c r="I81" s="427">
        <f>+'Sch II OE FINAL'!E25</f>
        <v>0</v>
      </c>
    </row>
    <row r="82" spans="1:9">
      <c r="A82" s="858" t="s">
        <v>545</v>
      </c>
      <c r="B82" s="859"/>
      <c r="C82" s="859"/>
      <c r="D82" s="859"/>
      <c r="I82" s="374"/>
    </row>
    <row r="83" spans="1:9" ht="52.5" customHeight="1">
      <c r="A83" s="852"/>
      <c r="B83" s="853"/>
      <c r="C83" s="853"/>
      <c r="D83" s="853"/>
      <c r="E83" s="853"/>
      <c r="F83" s="853"/>
      <c r="G83" s="853"/>
      <c r="H83" s="853"/>
      <c r="I83" s="854"/>
    </row>
    <row r="84" spans="1:9" ht="20.149999999999999" customHeight="1">
      <c r="A84" s="378"/>
      <c r="B84" s="379"/>
      <c r="C84" s="379"/>
      <c r="D84" s="379"/>
      <c r="E84" s="379"/>
      <c r="F84" s="379"/>
      <c r="G84" s="379"/>
      <c r="H84" s="379"/>
      <c r="I84" s="380"/>
    </row>
    <row r="85" spans="1:9" ht="12.75" customHeight="1">
      <c r="A85" s="865" t="s">
        <v>564</v>
      </c>
      <c r="B85" s="860"/>
      <c r="C85" s="860"/>
      <c r="D85" s="860"/>
      <c r="E85" s="860"/>
      <c r="F85" s="860"/>
      <c r="G85" s="860"/>
      <c r="H85" s="861"/>
      <c r="I85" s="426" t="s">
        <v>544</v>
      </c>
    </row>
    <row r="86" spans="1:9" ht="13">
      <c r="A86" s="862"/>
      <c r="B86" s="863"/>
      <c r="C86" s="863"/>
      <c r="D86" s="863"/>
      <c r="E86" s="863"/>
      <c r="F86" s="863"/>
      <c r="G86" s="863"/>
      <c r="H86" s="864"/>
      <c r="I86" s="427">
        <f>+'Sch II OE FINAL'!E26</f>
        <v>0</v>
      </c>
    </row>
    <row r="87" spans="1:9">
      <c r="A87" s="858" t="s">
        <v>545</v>
      </c>
      <c r="B87" s="859"/>
      <c r="C87" s="859"/>
      <c r="D87" s="859"/>
      <c r="I87" s="374"/>
    </row>
    <row r="88" spans="1:9" ht="52.5" customHeight="1">
      <c r="A88" s="852"/>
      <c r="B88" s="853"/>
      <c r="C88" s="853"/>
      <c r="D88" s="853"/>
      <c r="E88" s="853"/>
      <c r="F88" s="853"/>
      <c r="G88" s="853"/>
      <c r="H88" s="853"/>
      <c r="I88" s="854"/>
    </row>
    <row r="89" spans="1:9" ht="20.149999999999999" customHeight="1">
      <c r="A89" s="378"/>
      <c r="B89" s="379"/>
      <c r="C89" s="379"/>
      <c r="D89" s="379"/>
      <c r="E89" s="379"/>
      <c r="F89" s="379"/>
      <c r="G89" s="379"/>
      <c r="H89" s="379"/>
      <c r="I89" s="380"/>
    </row>
    <row r="90" spans="1:9" ht="13">
      <c r="A90" s="865" t="s">
        <v>565</v>
      </c>
      <c r="B90" s="860"/>
      <c r="C90" s="860"/>
      <c r="D90" s="860"/>
      <c r="E90" s="860"/>
      <c r="F90" s="860"/>
      <c r="G90" s="860"/>
      <c r="H90" s="861"/>
      <c r="I90" s="426" t="s">
        <v>544</v>
      </c>
    </row>
    <row r="91" spans="1:9" ht="13">
      <c r="A91" s="862"/>
      <c r="B91" s="863"/>
      <c r="C91" s="863"/>
      <c r="D91" s="863"/>
      <c r="E91" s="863"/>
      <c r="F91" s="863"/>
      <c r="G91" s="863"/>
      <c r="H91" s="864"/>
      <c r="I91" s="427">
        <f>+'Sch II OE FINAL'!E27</f>
        <v>0</v>
      </c>
    </row>
    <row r="92" spans="1:9">
      <c r="A92" s="858" t="s">
        <v>545</v>
      </c>
      <c r="B92" s="859"/>
      <c r="C92" s="859"/>
      <c r="D92" s="859"/>
      <c r="I92" s="374"/>
    </row>
    <row r="93" spans="1:9" ht="52.5" customHeight="1">
      <c r="A93" s="852"/>
      <c r="B93" s="853"/>
      <c r="C93" s="853"/>
      <c r="D93" s="853"/>
      <c r="E93" s="853"/>
      <c r="F93" s="853"/>
      <c r="G93" s="853"/>
      <c r="H93" s="853"/>
      <c r="I93" s="854"/>
    </row>
    <row r="94" spans="1:9" ht="14.25" customHeight="1">
      <c r="A94" s="378"/>
      <c r="B94" s="379"/>
      <c r="C94" s="379"/>
      <c r="D94" s="379"/>
      <c r="E94" s="379"/>
      <c r="F94" s="379"/>
      <c r="G94" s="379"/>
      <c r="H94" s="379"/>
      <c r="I94" s="380"/>
    </row>
    <row r="95" spans="1:9" ht="34.5" customHeight="1">
      <c r="A95" s="1023" t="s">
        <v>566</v>
      </c>
      <c r="B95" s="1024"/>
      <c r="C95" s="1024"/>
      <c r="D95" s="1024"/>
      <c r="E95" s="1024"/>
      <c r="F95" s="1024"/>
      <c r="G95" s="1024"/>
      <c r="H95" s="1025"/>
      <c r="I95" s="426" t="s">
        <v>544</v>
      </c>
    </row>
    <row r="96" spans="1:9" ht="13">
      <c r="A96" s="855"/>
      <c r="B96" s="856"/>
      <c r="C96" s="856"/>
      <c r="D96" s="856"/>
      <c r="E96" s="856"/>
      <c r="F96" s="856"/>
      <c r="G96" s="856"/>
      <c r="H96" s="857"/>
      <c r="I96" s="427">
        <f>+'Sch II OE FINAL'!E28</f>
        <v>0</v>
      </c>
    </row>
    <row r="97" spans="1:9">
      <c r="A97" s="858" t="s">
        <v>545</v>
      </c>
      <c r="B97" s="859"/>
      <c r="C97" s="859"/>
      <c r="D97" s="859"/>
      <c r="I97" s="374"/>
    </row>
    <row r="98" spans="1:9" ht="52.5" customHeight="1">
      <c r="A98" s="852"/>
      <c r="B98" s="853"/>
      <c r="C98" s="853"/>
      <c r="D98" s="853"/>
      <c r="E98" s="853"/>
      <c r="F98" s="853"/>
      <c r="G98" s="853"/>
      <c r="H98" s="853"/>
      <c r="I98" s="854"/>
    </row>
    <row r="99" spans="1:9" ht="17.25" customHeight="1">
      <c r="A99" s="378"/>
      <c r="B99" s="379"/>
      <c r="C99" s="379"/>
      <c r="D99" s="379"/>
      <c r="E99" s="379"/>
      <c r="F99" s="379"/>
      <c r="G99" s="379"/>
      <c r="H99" s="379"/>
      <c r="I99" s="380"/>
    </row>
    <row r="100" spans="1:9" ht="12.75" customHeight="1">
      <c r="A100" s="1056" t="s">
        <v>567</v>
      </c>
      <c r="B100" s="1057"/>
      <c r="C100" s="1057"/>
      <c r="D100" s="1057"/>
      <c r="E100" s="1057"/>
      <c r="F100" s="1057"/>
      <c r="G100" s="1057"/>
      <c r="H100" s="1058"/>
      <c r="I100" s="426" t="s">
        <v>544</v>
      </c>
    </row>
    <row r="101" spans="1:9" ht="13">
      <c r="A101" s="1059"/>
      <c r="B101" s="1060"/>
      <c r="C101" s="1060"/>
      <c r="D101" s="1060"/>
      <c r="E101" s="1060"/>
      <c r="F101" s="1060"/>
      <c r="G101" s="1060"/>
      <c r="H101" s="1061"/>
      <c r="I101" s="427">
        <f>+'Sch II OE FINAL'!E29</f>
        <v>0</v>
      </c>
    </row>
    <row r="102" spans="1:9">
      <c r="A102" s="858" t="s">
        <v>545</v>
      </c>
      <c r="B102" s="859"/>
      <c r="C102" s="859"/>
      <c r="D102" s="859"/>
      <c r="I102" s="374"/>
    </row>
    <row r="103" spans="1:9" ht="52.5" customHeight="1">
      <c r="A103" s="852"/>
      <c r="B103" s="853"/>
      <c r="C103" s="853"/>
      <c r="D103" s="853"/>
      <c r="E103" s="853"/>
      <c r="F103" s="853"/>
      <c r="G103" s="853"/>
      <c r="H103" s="853"/>
      <c r="I103" s="854"/>
    </row>
    <row r="104" spans="1:9" ht="20.149999999999999" customHeight="1">
      <c r="A104" s="378"/>
      <c r="B104" s="379"/>
      <c r="C104" s="379"/>
      <c r="D104" s="379"/>
      <c r="E104" s="379"/>
      <c r="F104" s="379"/>
      <c r="G104" s="379"/>
      <c r="H104" s="379"/>
      <c r="I104" s="380"/>
    </row>
    <row r="105" spans="1:9" ht="12.75" customHeight="1">
      <c r="A105" s="1023" t="s">
        <v>568</v>
      </c>
      <c r="B105" s="1024"/>
      <c r="C105" s="1024"/>
      <c r="D105" s="1024"/>
      <c r="E105" s="1024"/>
      <c r="F105" s="1024"/>
      <c r="G105" s="1024"/>
      <c r="H105" s="1025"/>
      <c r="I105" s="426" t="s">
        <v>544</v>
      </c>
    </row>
    <row r="106" spans="1:9" ht="13">
      <c r="A106" s="1026"/>
      <c r="B106" s="1027"/>
      <c r="C106" s="1027"/>
      <c r="D106" s="1027"/>
      <c r="E106" s="1027"/>
      <c r="F106" s="1027"/>
      <c r="G106" s="1027"/>
      <c r="H106" s="1028"/>
      <c r="I106" s="427">
        <f>+'Sch II OE FINAL'!E30</f>
        <v>0</v>
      </c>
    </row>
    <row r="107" spans="1:9">
      <c r="A107" s="858" t="s">
        <v>545</v>
      </c>
      <c r="B107" s="859"/>
      <c r="C107" s="859"/>
      <c r="D107" s="859"/>
      <c r="I107" s="374"/>
    </row>
    <row r="108" spans="1:9" ht="52.5" customHeight="1">
      <c r="A108" s="852"/>
      <c r="B108" s="853"/>
      <c r="C108" s="853"/>
      <c r="D108" s="853"/>
      <c r="E108" s="853"/>
      <c r="F108" s="853"/>
      <c r="G108" s="853"/>
      <c r="H108" s="853"/>
      <c r="I108" s="854"/>
    </row>
    <row r="109" spans="1:9" ht="20.149999999999999" customHeight="1">
      <c r="A109" s="378"/>
      <c r="B109" s="379"/>
      <c r="C109" s="379"/>
      <c r="D109" s="379"/>
      <c r="E109" s="379"/>
      <c r="F109" s="379"/>
      <c r="G109" s="379"/>
      <c r="H109" s="379"/>
      <c r="I109" s="380"/>
    </row>
    <row r="110" spans="1:9" ht="12.75" customHeight="1">
      <c r="A110" s="1023" t="s">
        <v>569</v>
      </c>
      <c r="B110" s="1024"/>
      <c r="C110" s="1024"/>
      <c r="D110" s="1024"/>
      <c r="E110" s="1024"/>
      <c r="F110" s="1024"/>
      <c r="G110" s="1024"/>
      <c r="H110" s="1025"/>
      <c r="I110" s="426" t="s">
        <v>544</v>
      </c>
    </row>
    <row r="111" spans="1:9" ht="13">
      <c r="A111" s="1026"/>
      <c r="B111" s="1027"/>
      <c r="C111" s="1027"/>
      <c r="D111" s="1027"/>
      <c r="E111" s="1027"/>
      <c r="F111" s="1027"/>
      <c r="G111" s="1027"/>
      <c r="H111" s="1028"/>
      <c r="I111" s="427">
        <f>+'Sch II OE FINAL'!E31</f>
        <v>0</v>
      </c>
    </row>
    <row r="112" spans="1:9">
      <c r="A112" s="858" t="s">
        <v>545</v>
      </c>
      <c r="B112" s="859"/>
      <c r="C112" s="859"/>
      <c r="D112" s="859"/>
      <c r="I112" s="374"/>
    </row>
    <row r="113" spans="1:9" ht="52.5" customHeight="1">
      <c r="A113" s="852"/>
      <c r="B113" s="853"/>
      <c r="C113" s="853"/>
      <c r="D113" s="853"/>
      <c r="E113" s="853"/>
      <c r="F113" s="853"/>
      <c r="G113" s="853"/>
      <c r="H113" s="853"/>
      <c r="I113" s="854"/>
    </row>
    <row r="114" spans="1:9" ht="20.149999999999999" customHeight="1">
      <c r="A114" s="378"/>
      <c r="B114" s="379"/>
      <c r="C114" s="379"/>
      <c r="D114" s="379"/>
      <c r="E114" s="379"/>
      <c r="F114" s="379"/>
      <c r="G114" s="379"/>
      <c r="H114" s="379"/>
      <c r="I114" s="380"/>
    </row>
    <row r="115" spans="1:9">
      <c r="A115" s="1034" t="s">
        <v>570</v>
      </c>
      <c r="B115" s="1035"/>
      <c r="C115" s="1035"/>
      <c r="D115" s="1035"/>
      <c r="E115" s="1035"/>
      <c r="F115" s="1035"/>
      <c r="G115" s="1035"/>
      <c r="H115" s="1036"/>
      <c r="I115" s="426" t="s">
        <v>544</v>
      </c>
    </row>
    <row r="116" spans="1:9" ht="13">
      <c r="A116" s="1037"/>
      <c r="B116" s="1038"/>
      <c r="C116" s="1038"/>
      <c r="D116" s="1038"/>
      <c r="E116" s="1038"/>
      <c r="F116" s="1038"/>
      <c r="G116" s="1038"/>
      <c r="H116" s="1039"/>
      <c r="I116" s="429">
        <f>+'Sch II OE FINAL'!E32</f>
        <v>0</v>
      </c>
    </row>
    <row r="117" spans="1:9">
      <c r="A117" s="858" t="s">
        <v>545</v>
      </c>
      <c r="B117" s="859"/>
      <c r="C117" s="859"/>
      <c r="D117" s="859"/>
      <c r="I117" s="374"/>
    </row>
    <row r="118" spans="1:9" ht="52.5" customHeight="1">
      <c r="A118" s="852"/>
      <c r="B118" s="853"/>
      <c r="C118" s="853"/>
      <c r="D118" s="853"/>
      <c r="E118" s="853"/>
      <c r="F118" s="853"/>
      <c r="G118" s="853"/>
      <c r="H118" s="853"/>
      <c r="I118" s="854"/>
    </row>
    <row r="119" spans="1:9" ht="20.149999999999999" customHeight="1">
      <c r="A119" s="378"/>
      <c r="B119" s="379"/>
      <c r="C119" s="379"/>
      <c r="D119" s="379"/>
      <c r="E119" s="379"/>
      <c r="F119" s="379"/>
      <c r="G119" s="379"/>
      <c r="H119" s="379"/>
      <c r="I119" s="380"/>
    </row>
    <row r="120" spans="1:9" ht="12.75" customHeight="1">
      <c r="A120" s="1034" t="s">
        <v>571</v>
      </c>
      <c r="B120" s="1035"/>
      <c r="C120" s="1035"/>
      <c r="D120" s="1035"/>
      <c r="E120" s="1035"/>
      <c r="F120" s="1035"/>
      <c r="G120" s="1035"/>
      <c r="H120" s="1036"/>
      <c r="I120" s="426" t="s">
        <v>544</v>
      </c>
    </row>
    <row r="121" spans="1:9" ht="13">
      <c r="A121" s="1037"/>
      <c r="B121" s="1038"/>
      <c r="C121" s="1038"/>
      <c r="D121" s="1038"/>
      <c r="E121" s="1038"/>
      <c r="F121" s="1038"/>
      <c r="G121" s="1038"/>
      <c r="H121" s="1039"/>
      <c r="I121" s="427">
        <f>+'Sch II OE FINAL'!E33</f>
        <v>0</v>
      </c>
    </row>
    <row r="122" spans="1:9">
      <c r="A122" s="858" t="s">
        <v>545</v>
      </c>
      <c r="B122" s="859"/>
      <c r="C122" s="859"/>
      <c r="D122" s="859"/>
      <c r="I122" s="374"/>
    </row>
    <row r="123" spans="1:9" ht="52.5" customHeight="1">
      <c r="A123" s="852"/>
      <c r="B123" s="853"/>
      <c r="C123" s="853"/>
      <c r="D123" s="853"/>
      <c r="E123" s="853"/>
      <c r="F123" s="853"/>
      <c r="G123" s="853"/>
      <c r="H123" s="853"/>
      <c r="I123" s="854"/>
    </row>
    <row r="124" spans="1:9" ht="20.149999999999999" customHeight="1">
      <c r="A124" s="378"/>
      <c r="B124" s="379"/>
      <c r="C124" s="379"/>
      <c r="D124" s="379"/>
      <c r="E124" s="379"/>
      <c r="F124" s="379"/>
      <c r="G124" s="379"/>
      <c r="H124" s="379"/>
      <c r="I124" s="380"/>
    </row>
    <row r="125" spans="1:9" ht="12.75" customHeight="1">
      <c r="A125" s="803" t="s">
        <v>572</v>
      </c>
      <c r="B125" s="804"/>
      <c r="C125" s="804"/>
      <c r="D125" s="804"/>
      <c r="E125" s="804"/>
      <c r="F125" s="804"/>
      <c r="G125" s="804"/>
      <c r="H125" s="805"/>
      <c r="I125" s="426" t="s">
        <v>544</v>
      </c>
    </row>
    <row r="126" spans="1:9" ht="13">
      <c r="A126" s="806" t="str">
        <f>+'Sch II OE FINAL'!B34</f>
        <v>Other:  (list)</v>
      </c>
      <c r="B126" s="807"/>
      <c r="C126" s="807"/>
      <c r="D126" s="807"/>
      <c r="E126" s="807"/>
      <c r="F126" s="807"/>
      <c r="G126" s="807"/>
      <c r="H126" s="808"/>
      <c r="I126" s="427">
        <f>+'Sch II OE FINAL'!E34</f>
        <v>0</v>
      </c>
    </row>
    <row r="127" spans="1:9">
      <c r="A127" s="858" t="s">
        <v>545</v>
      </c>
      <c r="B127" s="859"/>
      <c r="C127" s="859"/>
      <c r="D127" s="859"/>
      <c r="I127" s="374"/>
    </row>
    <row r="128" spans="1:9" ht="52.5" customHeight="1">
      <c r="A128" s="852"/>
      <c r="B128" s="853"/>
      <c r="C128" s="853"/>
      <c r="D128" s="853"/>
      <c r="E128" s="853"/>
      <c r="F128" s="853"/>
      <c r="G128" s="853"/>
      <c r="H128" s="853"/>
      <c r="I128" s="854"/>
    </row>
    <row r="129" spans="1:9" ht="20.149999999999999" customHeight="1">
      <c r="A129" s="378"/>
      <c r="B129" s="379"/>
      <c r="C129" s="379"/>
      <c r="D129" s="379"/>
      <c r="E129" s="379"/>
      <c r="F129" s="379"/>
      <c r="G129" s="379"/>
      <c r="H129" s="379"/>
      <c r="I129" s="380"/>
    </row>
    <row r="130" spans="1:9">
      <c r="A130" s="803" t="s">
        <v>572</v>
      </c>
      <c r="B130" s="804"/>
      <c r="C130" s="804"/>
      <c r="D130" s="804"/>
      <c r="E130" s="804"/>
      <c r="F130" s="804"/>
      <c r="G130" s="804"/>
      <c r="H130" s="805"/>
      <c r="I130" s="426" t="s">
        <v>544</v>
      </c>
    </row>
    <row r="131" spans="1:9" ht="13">
      <c r="A131" s="806" t="str">
        <f>+'Sch II OE FINAL'!B35</f>
        <v>Other:  (list)</v>
      </c>
      <c r="B131" s="807"/>
      <c r="C131" s="807"/>
      <c r="D131" s="807"/>
      <c r="E131" s="807"/>
      <c r="F131" s="807"/>
      <c r="G131" s="807"/>
      <c r="H131" s="808"/>
      <c r="I131" s="427">
        <f>+'Sch II OE FINAL'!E35</f>
        <v>0</v>
      </c>
    </row>
    <row r="132" spans="1:9">
      <c r="A132" s="858" t="s">
        <v>545</v>
      </c>
      <c r="B132" s="859"/>
      <c r="C132" s="859"/>
      <c r="D132" s="859"/>
      <c r="I132" s="374"/>
    </row>
    <row r="133" spans="1:9" ht="52.5" customHeight="1">
      <c r="A133" s="852"/>
      <c r="B133" s="853"/>
      <c r="C133" s="853"/>
      <c r="D133" s="853"/>
      <c r="E133" s="853"/>
      <c r="F133" s="853"/>
      <c r="G133" s="853"/>
      <c r="H133" s="853"/>
      <c r="I133" s="854"/>
    </row>
    <row r="134" spans="1:9" ht="20.149999999999999" customHeight="1">
      <c r="A134" s="378"/>
      <c r="B134" s="379"/>
      <c r="C134" s="379"/>
      <c r="D134" s="379"/>
      <c r="E134" s="379"/>
      <c r="F134" s="379"/>
      <c r="G134" s="379"/>
      <c r="H134" s="379"/>
      <c r="I134" s="380"/>
    </row>
    <row r="135" spans="1:9">
      <c r="A135" s="803" t="s">
        <v>572</v>
      </c>
      <c r="B135" s="804"/>
      <c r="C135" s="804"/>
      <c r="D135" s="804"/>
      <c r="E135" s="804"/>
      <c r="F135" s="804"/>
      <c r="G135" s="804"/>
      <c r="H135" s="805"/>
      <c r="I135" s="426" t="s">
        <v>544</v>
      </c>
    </row>
    <row r="136" spans="1:9" ht="13">
      <c r="A136" s="806" t="str">
        <f>+'Sch II OE FINAL'!B36</f>
        <v>Other:  (list)</v>
      </c>
      <c r="B136" s="807"/>
      <c r="C136" s="807"/>
      <c r="D136" s="807"/>
      <c r="E136" s="807"/>
      <c r="F136" s="807"/>
      <c r="G136" s="807"/>
      <c r="H136" s="808"/>
      <c r="I136" s="427">
        <f>+'Sch II OE FINAL'!E36</f>
        <v>0</v>
      </c>
    </row>
    <row r="137" spans="1:9">
      <c r="A137" s="1029" t="s">
        <v>545</v>
      </c>
      <c r="B137" s="1030"/>
      <c r="C137" s="1030"/>
      <c r="D137" s="1030"/>
      <c r="I137" s="374"/>
    </row>
    <row r="138" spans="1:9" ht="52.5" customHeight="1">
      <c r="A138" s="1020"/>
      <c r="B138" s="1021"/>
      <c r="C138" s="1021"/>
      <c r="D138" s="1021"/>
      <c r="E138" s="1021"/>
      <c r="F138" s="1021"/>
      <c r="G138" s="1021"/>
      <c r="H138" s="1021"/>
      <c r="I138" s="1022"/>
    </row>
    <row r="139" spans="1:9" ht="20.149999999999999" customHeight="1">
      <c r="A139" s="378"/>
      <c r="B139" s="379"/>
      <c r="C139" s="379"/>
      <c r="D139" s="379"/>
      <c r="E139" s="379"/>
      <c r="F139" s="379"/>
      <c r="G139" s="379"/>
      <c r="H139" s="379"/>
      <c r="I139" s="380"/>
    </row>
    <row r="140" spans="1:9" ht="12.75" customHeight="1">
      <c r="A140" s="803" t="s">
        <v>572</v>
      </c>
      <c r="B140" s="822"/>
      <c r="C140" s="822"/>
      <c r="D140" s="822"/>
      <c r="E140" s="822"/>
      <c r="F140" s="822"/>
      <c r="G140" s="822"/>
      <c r="H140" s="823"/>
      <c r="I140" s="426" t="s">
        <v>544</v>
      </c>
    </row>
    <row r="141" spans="1:9" ht="13">
      <c r="A141" s="824" t="str">
        <f>+'Sch II OE FINAL'!B37</f>
        <v>Other:  (list)</v>
      </c>
      <c r="B141" s="825"/>
      <c r="C141" s="825"/>
      <c r="D141" s="825"/>
      <c r="E141" s="825"/>
      <c r="F141" s="825"/>
      <c r="G141" s="825"/>
      <c r="H141" s="826"/>
      <c r="I141" s="427">
        <f>+'Sch II OE FINAL'!E37</f>
        <v>0</v>
      </c>
    </row>
    <row r="142" spans="1:9">
      <c r="A142" s="1029" t="s">
        <v>545</v>
      </c>
      <c r="B142" s="1030"/>
      <c r="C142" s="1030"/>
      <c r="D142" s="1030"/>
      <c r="I142" s="374"/>
    </row>
    <row r="143" spans="1:9" ht="52.5" customHeight="1">
      <c r="A143" s="1020"/>
      <c r="B143" s="1021"/>
      <c r="C143" s="1021"/>
      <c r="D143" s="1021"/>
      <c r="E143" s="1021"/>
      <c r="F143" s="1021"/>
      <c r="G143" s="1021"/>
      <c r="H143" s="1021"/>
      <c r="I143" s="1022"/>
    </row>
    <row r="144" spans="1:9" ht="20.149999999999999" customHeight="1">
      <c r="A144" s="378"/>
      <c r="B144" s="379"/>
      <c r="C144" s="379"/>
      <c r="D144" s="379"/>
      <c r="E144" s="379"/>
      <c r="F144" s="379"/>
      <c r="G144" s="379"/>
      <c r="H144" s="379"/>
      <c r="I144" s="380"/>
    </row>
    <row r="145" spans="1:9">
      <c r="A145" s="803" t="s">
        <v>572</v>
      </c>
      <c r="B145" s="822"/>
      <c r="C145" s="822"/>
      <c r="D145" s="822"/>
      <c r="E145" s="822"/>
      <c r="F145" s="822"/>
      <c r="G145" s="822"/>
      <c r="H145" s="823"/>
      <c r="I145" s="426" t="s">
        <v>544</v>
      </c>
    </row>
    <row r="146" spans="1:9" ht="13">
      <c r="A146" s="824" t="str">
        <f>+'Sch II OE FINAL'!B38</f>
        <v>Other:  (list)</v>
      </c>
      <c r="B146" s="825"/>
      <c r="C146" s="825"/>
      <c r="D146" s="825"/>
      <c r="E146" s="825"/>
      <c r="F146" s="825"/>
      <c r="G146" s="825"/>
      <c r="H146" s="826"/>
      <c r="I146" s="427">
        <f>+'Sch II OE FINAL'!E38</f>
        <v>0</v>
      </c>
    </row>
    <row r="147" spans="1:9">
      <c r="A147" s="1029" t="s">
        <v>545</v>
      </c>
      <c r="B147" s="1030"/>
      <c r="C147" s="1030"/>
      <c r="D147" s="1030"/>
      <c r="I147" s="374"/>
    </row>
    <row r="148" spans="1:9" ht="52.5" customHeight="1">
      <c r="A148" s="1020"/>
      <c r="B148" s="1021"/>
      <c r="C148" s="1021"/>
      <c r="D148" s="1021"/>
      <c r="E148" s="1021"/>
      <c r="F148" s="1021"/>
      <c r="G148" s="1021"/>
      <c r="H148" s="1021"/>
      <c r="I148" s="1022"/>
    </row>
    <row r="149" spans="1:9" ht="20.149999999999999" customHeight="1">
      <c r="A149" s="378"/>
      <c r="B149" s="379"/>
      <c r="C149" s="379"/>
      <c r="D149" s="379"/>
      <c r="E149" s="379"/>
      <c r="F149" s="379"/>
      <c r="G149" s="379"/>
      <c r="H149" s="379"/>
      <c r="I149" s="380"/>
    </row>
    <row r="150" spans="1:9">
      <c r="A150" s="821" t="s">
        <v>572</v>
      </c>
      <c r="B150" s="822"/>
      <c r="C150" s="822"/>
      <c r="D150" s="822"/>
      <c r="E150" s="822"/>
      <c r="F150" s="822"/>
      <c r="G150" s="822"/>
      <c r="H150" s="823"/>
      <c r="I150" s="426" t="s">
        <v>544</v>
      </c>
    </row>
    <row r="151" spans="1:9" ht="13">
      <c r="A151" s="824" t="str">
        <f>+'Sch II OE FINAL'!B39</f>
        <v>Other:  (list)</v>
      </c>
      <c r="B151" s="825"/>
      <c r="C151" s="825"/>
      <c r="D151" s="825"/>
      <c r="E151" s="825"/>
      <c r="F151" s="825"/>
      <c r="G151" s="825"/>
      <c r="H151" s="826"/>
      <c r="I151" s="427">
        <f>+'Sch II OE FINAL'!E39</f>
        <v>0</v>
      </c>
    </row>
    <row r="152" spans="1:9">
      <c r="A152" s="1029" t="s">
        <v>545</v>
      </c>
      <c r="B152" s="1030"/>
      <c r="C152" s="1030"/>
      <c r="D152" s="1030"/>
      <c r="I152" s="374"/>
    </row>
    <row r="153" spans="1:9" ht="52.5" customHeight="1">
      <c r="A153" s="1020"/>
      <c r="B153" s="1021"/>
      <c r="C153" s="1021"/>
      <c r="D153" s="1021"/>
      <c r="E153" s="1021"/>
      <c r="F153" s="1021"/>
      <c r="G153" s="1021"/>
      <c r="H153" s="1021"/>
      <c r="I153" s="1022"/>
    </row>
    <row r="154" spans="1:9" ht="20.149999999999999" customHeight="1">
      <c r="A154" s="378"/>
      <c r="B154" s="379"/>
      <c r="C154" s="379"/>
      <c r="D154" s="379"/>
      <c r="E154" s="379"/>
      <c r="F154" s="379"/>
      <c r="G154" s="379"/>
      <c r="H154" s="379"/>
      <c r="I154" s="380"/>
    </row>
    <row r="155" spans="1:9">
      <c r="A155" s="803" t="s">
        <v>572</v>
      </c>
      <c r="B155" s="822"/>
      <c r="C155" s="822"/>
      <c r="D155" s="822"/>
      <c r="E155" s="822"/>
      <c r="F155" s="822"/>
      <c r="G155" s="822"/>
      <c r="H155" s="823"/>
      <c r="I155" s="426" t="s">
        <v>544</v>
      </c>
    </row>
    <row r="156" spans="1:9" ht="13">
      <c r="A156" s="824" t="str">
        <f>+'Sch II OE FINAL'!B40</f>
        <v>Other:  (list)</v>
      </c>
      <c r="B156" s="825"/>
      <c r="C156" s="825"/>
      <c r="D156" s="825"/>
      <c r="E156" s="825"/>
      <c r="F156" s="825"/>
      <c r="G156" s="825"/>
      <c r="H156" s="826"/>
      <c r="I156" s="429">
        <f>+'Sch II OE FINAL'!E40</f>
        <v>0</v>
      </c>
    </row>
    <row r="157" spans="1:9">
      <c r="A157" s="1029" t="s">
        <v>545</v>
      </c>
      <c r="B157" s="1030"/>
      <c r="C157" s="1030"/>
      <c r="D157" s="1030"/>
      <c r="I157" s="374"/>
    </row>
    <row r="158" spans="1:9" ht="52.5" customHeight="1">
      <c r="A158" s="1020"/>
      <c r="B158" s="1021"/>
      <c r="C158" s="1021"/>
      <c r="D158" s="1021"/>
      <c r="E158" s="1021"/>
      <c r="F158" s="1021"/>
      <c r="G158" s="1021"/>
      <c r="H158" s="1021"/>
      <c r="I158" s="1022"/>
    </row>
    <row r="159" spans="1:9" ht="20.149999999999999" customHeight="1">
      <c r="A159" s="378"/>
      <c r="B159" s="379"/>
      <c r="C159" s="379"/>
      <c r="D159" s="379"/>
      <c r="E159" s="379"/>
      <c r="F159" s="379"/>
      <c r="G159" s="379"/>
      <c r="H159" s="379"/>
      <c r="I159" s="380"/>
    </row>
    <row r="160" spans="1:9" ht="20.149999999999999" customHeight="1">
      <c r="A160" s="803" t="s">
        <v>572</v>
      </c>
      <c r="B160" s="822"/>
      <c r="C160" s="822"/>
      <c r="D160" s="822"/>
      <c r="E160" s="822"/>
      <c r="F160" s="822"/>
      <c r="G160" s="822"/>
      <c r="H160" s="823"/>
      <c r="I160" s="426" t="s">
        <v>544</v>
      </c>
    </row>
    <row r="161" spans="1:9" ht="13">
      <c r="A161" s="824" t="str">
        <f>+'Sch II OE FINAL'!B41</f>
        <v>Other:  (list)</v>
      </c>
      <c r="B161" s="825"/>
      <c r="C161" s="825"/>
      <c r="D161" s="825"/>
      <c r="E161" s="825"/>
      <c r="F161" s="825"/>
      <c r="G161" s="825"/>
      <c r="H161" s="826"/>
      <c r="I161" s="427">
        <f>+'Sch II OE FINAL'!E41</f>
        <v>0</v>
      </c>
    </row>
    <row r="162" spans="1:9">
      <c r="A162" s="1029" t="s">
        <v>545</v>
      </c>
      <c r="B162" s="1030"/>
      <c r="C162" s="1030"/>
      <c r="D162" s="1030"/>
      <c r="I162" s="374"/>
    </row>
    <row r="163" spans="1:9" ht="52.5" customHeight="1">
      <c r="A163" s="1020"/>
      <c r="B163" s="1021"/>
      <c r="C163" s="1021"/>
      <c r="D163" s="1021"/>
      <c r="E163" s="1021"/>
      <c r="F163" s="1021"/>
      <c r="G163" s="1021"/>
      <c r="H163" s="1021"/>
      <c r="I163" s="1022"/>
    </row>
    <row r="164" spans="1:9" ht="20.149999999999999" customHeight="1">
      <c r="A164" s="378"/>
      <c r="B164" s="379"/>
      <c r="C164" s="379"/>
      <c r="D164" s="379"/>
      <c r="E164" s="379"/>
      <c r="F164" s="379"/>
      <c r="G164" s="379"/>
      <c r="H164" s="379"/>
      <c r="I164" s="380"/>
    </row>
    <row r="165" spans="1:9" ht="12.75" customHeight="1">
      <c r="A165" s="803" t="s">
        <v>572</v>
      </c>
      <c r="B165" s="822"/>
      <c r="C165" s="822"/>
      <c r="D165" s="822"/>
      <c r="E165" s="822"/>
      <c r="F165" s="822"/>
      <c r="G165" s="822"/>
      <c r="H165" s="823"/>
      <c r="I165" s="426" t="s">
        <v>544</v>
      </c>
    </row>
    <row r="166" spans="1:9" ht="12.75" customHeight="1">
      <c r="A166" s="824" t="str">
        <f>+'Sch II OE FINAL'!B42</f>
        <v>Other:  (list)</v>
      </c>
      <c r="B166" s="825"/>
      <c r="C166" s="825"/>
      <c r="D166" s="825"/>
      <c r="E166" s="825"/>
      <c r="F166" s="825"/>
      <c r="G166" s="825"/>
      <c r="H166" s="826"/>
      <c r="I166" s="427">
        <f>+'Sch II OE FINAL'!E42</f>
        <v>0</v>
      </c>
    </row>
    <row r="167" spans="1:9" ht="12.75" customHeight="1">
      <c r="A167" s="1029" t="s">
        <v>545</v>
      </c>
      <c r="B167" s="1030"/>
      <c r="C167" s="1030"/>
      <c r="D167" s="1030"/>
      <c r="I167" s="374"/>
    </row>
    <row r="168" spans="1:9" ht="52.5" customHeight="1">
      <c r="A168" s="1020"/>
      <c r="B168" s="1021"/>
      <c r="C168" s="1021"/>
      <c r="D168" s="1021"/>
      <c r="E168" s="1021"/>
      <c r="F168" s="1021"/>
      <c r="G168" s="1021"/>
      <c r="H168" s="1021"/>
      <c r="I168" s="1022"/>
    </row>
    <row r="169" spans="1:9" ht="20.149999999999999" customHeight="1">
      <c r="A169" s="378"/>
      <c r="B169" s="379"/>
      <c r="C169" s="379"/>
      <c r="D169" s="379"/>
      <c r="E169" s="379"/>
      <c r="F169" s="379"/>
      <c r="G169" s="379"/>
      <c r="H169" s="379"/>
      <c r="I169" s="380"/>
    </row>
    <row r="170" spans="1:9">
      <c r="A170" s="803" t="s">
        <v>572</v>
      </c>
      <c r="B170" s="822"/>
      <c r="C170" s="822"/>
      <c r="D170" s="822"/>
      <c r="E170" s="822"/>
      <c r="F170" s="822"/>
      <c r="G170" s="822"/>
      <c r="H170" s="823"/>
      <c r="I170" s="426" t="s">
        <v>544</v>
      </c>
    </row>
    <row r="171" spans="1:9" ht="13">
      <c r="A171" s="824" t="str">
        <f>+'Sch II OE FINAL'!B43</f>
        <v>Other:  (list)</v>
      </c>
      <c r="B171" s="825"/>
      <c r="C171" s="825"/>
      <c r="D171" s="825"/>
      <c r="E171" s="825"/>
      <c r="F171" s="825"/>
      <c r="G171" s="825"/>
      <c r="H171" s="826"/>
      <c r="I171" s="427">
        <f>+'Sch II OE FINAL'!E43</f>
        <v>0</v>
      </c>
    </row>
    <row r="172" spans="1:9">
      <c r="A172" s="1029" t="s">
        <v>545</v>
      </c>
      <c r="B172" s="1030"/>
      <c r="C172" s="1030"/>
      <c r="D172" s="1030"/>
      <c r="I172" s="374"/>
    </row>
    <row r="173" spans="1:9" ht="52.5" customHeight="1">
      <c r="A173" s="1020"/>
      <c r="B173" s="1021"/>
      <c r="C173" s="1021"/>
      <c r="D173" s="1021"/>
      <c r="E173" s="1021"/>
      <c r="F173" s="1021"/>
      <c r="G173" s="1021"/>
      <c r="H173" s="1021"/>
      <c r="I173" s="1022"/>
    </row>
    <row r="174" spans="1:9" ht="20.149999999999999" customHeight="1">
      <c r="A174" s="378"/>
      <c r="B174" s="379"/>
      <c r="C174" s="379"/>
      <c r="D174" s="379"/>
      <c r="E174" s="379"/>
      <c r="F174" s="379"/>
      <c r="G174" s="379"/>
      <c r="H174" s="379"/>
      <c r="I174" s="380"/>
    </row>
    <row r="175" spans="1:9">
      <c r="A175" s="803" t="s">
        <v>572</v>
      </c>
      <c r="B175" s="822"/>
      <c r="C175" s="822"/>
      <c r="D175" s="822"/>
      <c r="E175" s="822"/>
      <c r="F175" s="822"/>
      <c r="G175" s="822"/>
      <c r="H175" s="823"/>
      <c r="I175" s="426" t="s">
        <v>544</v>
      </c>
    </row>
    <row r="176" spans="1:9" ht="13">
      <c r="A176" s="824" t="str">
        <f>+'Sch II OE FINAL'!B44</f>
        <v>Other:  (list)</v>
      </c>
      <c r="B176" s="825"/>
      <c r="C176" s="825"/>
      <c r="D176" s="825"/>
      <c r="E176" s="825"/>
      <c r="F176" s="825"/>
      <c r="G176" s="825"/>
      <c r="H176" s="826"/>
      <c r="I176" s="427">
        <f>+'Sch II OE FINAL'!E44</f>
        <v>0</v>
      </c>
    </row>
    <row r="177" spans="1:9">
      <c r="A177" s="1029" t="s">
        <v>545</v>
      </c>
      <c r="B177" s="1030"/>
      <c r="C177" s="1030"/>
      <c r="D177" s="1030"/>
      <c r="I177" s="374"/>
    </row>
    <row r="178" spans="1:9" ht="52.5" customHeight="1">
      <c r="A178" s="1020"/>
      <c r="B178" s="1021"/>
      <c r="C178" s="1021"/>
      <c r="D178" s="1021"/>
      <c r="E178" s="1021"/>
      <c r="F178" s="1021"/>
      <c r="G178" s="1021"/>
      <c r="H178" s="1021"/>
      <c r="I178" s="1022"/>
    </row>
    <row r="179" spans="1:9" ht="20.149999999999999" customHeight="1">
      <c r="A179" s="378"/>
      <c r="B179" s="379"/>
      <c r="C179" s="379"/>
      <c r="D179" s="379"/>
      <c r="E179" s="379"/>
      <c r="F179" s="379"/>
      <c r="G179" s="379"/>
      <c r="H179" s="379"/>
      <c r="I179" s="380"/>
    </row>
    <row r="180" spans="1:9">
      <c r="A180" s="803" t="s">
        <v>572</v>
      </c>
      <c r="B180" s="822"/>
      <c r="C180" s="822"/>
      <c r="D180" s="822"/>
      <c r="E180" s="822"/>
      <c r="F180" s="822"/>
      <c r="G180" s="822"/>
      <c r="H180" s="823"/>
      <c r="I180" s="426" t="s">
        <v>544</v>
      </c>
    </row>
    <row r="181" spans="1:9" ht="13">
      <c r="A181" s="824" t="str">
        <f>+'Sch II OE FINAL'!B45</f>
        <v>Other:  (list)</v>
      </c>
      <c r="B181" s="825"/>
      <c r="C181" s="825"/>
      <c r="D181" s="825"/>
      <c r="E181" s="825"/>
      <c r="F181" s="825"/>
      <c r="G181" s="825"/>
      <c r="H181" s="826"/>
      <c r="I181" s="427">
        <f>+'Sch II OE FINAL'!E45</f>
        <v>0</v>
      </c>
    </row>
    <row r="182" spans="1:9">
      <c r="A182" s="1029" t="s">
        <v>545</v>
      </c>
      <c r="B182" s="1030"/>
      <c r="C182" s="1030"/>
      <c r="D182" s="1030"/>
      <c r="I182" s="374"/>
    </row>
    <row r="183" spans="1:9" ht="52.5" customHeight="1">
      <c r="A183" s="1020"/>
      <c r="B183" s="1021"/>
      <c r="C183" s="1021"/>
      <c r="D183" s="1021"/>
      <c r="E183" s="1021"/>
      <c r="F183" s="1021"/>
      <c r="G183" s="1021"/>
      <c r="H183" s="1021"/>
      <c r="I183" s="1022"/>
    </row>
    <row r="184" spans="1:9" ht="20.149999999999999" customHeight="1">
      <c r="A184" s="378"/>
      <c r="B184" s="379"/>
      <c r="C184" s="379"/>
      <c r="D184" s="379"/>
      <c r="E184" s="379"/>
      <c r="F184" s="379"/>
      <c r="G184" s="379"/>
      <c r="H184" s="379"/>
      <c r="I184" s="380"/>
    </row>
    <row r="185" spans="1:9">
      <c r="A185" s="803" t="s">
        <v>572</v>
      </c>
      <c r="B185" s="822"/>
      <c r="C185" s="822"/>
      <c r="D185" s="822"/>
      <c r="E185" s="822"/>
      <c r="F185" s="822"/>
      <c r="G185" s="822"/>
      <c r="H185" s="823"/>
      <c r="I185" s="426" t="s">
        <v>544</v>
      </c>
    </row>
    <row r="186" spans="1:9" ht="13">
      <c r="A186" s="824" t="str">
        <f>+'Sch II OE FINAL'!B46</f>
        <v>Other:  (list)</v>
      </c>
      <c r="B186" s="825"/>
      <c r="C186" s="825"/>
      <c r="D186" s="825"/>
      <c r="E186" s="825"/>
      <c r="F186" s="825"/>
      <c r="G186" s="825"/>
      <c r="H186" s="826"/>
      <c r="I186" s="427">
        <f>+'Sch II OE FINAL'!E46</f>
        <v>0</v>
      </c>
    </row>
    <row r="187" spans="1:9">
      <c r="A187" s="1029" t="s">
        <v>545</v>
      </c>
      <c r="B187" s="1030"/>
      <c r="C187" s="1030"/>
      <c r="D187" s="1030"/>
      <c r="I187" s="374"/>
    </row>
    <row r="188" spans="1:9" ht="52.5" customHeight="1">
      <c r="A188" s="1020"/>
      <c r="B188" s="1021"/>
      <c r="C188" s="1021"/>
      <c r="D188" s="1021"/>
      <c r="E188" s="1021"/>
      <c r="F188" s="1021"/>
      <c r="G188" s="1021"/>
      <c r="H188" s="1021"/>
      <c r="I188" s="1022"/>
    </row>
    <row r="189" spans="1:9">
      <c r="A189" s="378"/>
      <c r="B189" s="379"/>
      <c r="C189" s="379"/>
      <c r="D189" s="379"/>
      <c r="E189" s="379"/>
      <c r="F189" s="379"/>
      <c r="G189" s="379"/>
      <c r="H189" s="379"/>
      <c r="I189" s="380"/>
    </row>
    <row r="190" spans="1:9">
      <c r="A190" s="803" t="s">
        <v>572</v>
      </c>
      <c r="B190" s="822"/>
      <c r="C190" s="822"/>
      <c r="D190" s="822"/>
      <c r="E190" s="822"/>
      <c r="F190" s="822"/>
      <c r="G190" s="822"/>
      <c r="H190" s="823"/>
      <c r="I190" s="426" t="s">
        <v>544</v>
      </c>
    </row>
    <row r="191" spans="1:9" ht="13">
      <c r="A191" s="824" t="str">
        <f>+'Sch II OE FINAL'!B47</f>
        <v>Other:  (list)</v>
      </c>
      <c r="B191" s="825"/>
      <c r="C191" s="825"/>
      <c r="D191" s="825"/>
      <c r="E191" s="825"/>
      <c r="F191" s="825"/>
      <c r="G191" s="825"/>
      <c r="H191" s="826"/>
      <c r="I191" s="427">
        <f>+'Sch II OE FINAL'!E47</f>
        <v>0</v>
      </c>
    </row>
    <row r="192" spans="1:9">
      <c r="A192" s="1029" t="s">
        <v>545</v>
      </c>
      <c r="B192" s="1030"/>
      <c r="C192" s="1030"/>
      <c r="D192" s="1030"/>
      <c r="I192" s="374"/>
    </row>
    <row r="193" spans="1:9" ht="52.5" customHeight="1">
      <c r="A193" s="1020"/>
      <c r="B193" s="1021"/>
      <c r="C193" s="1021"/>
      <c r="D193" s="1021"/>
      <c r="E193" s="1021"/>
      <c r="F193" s="1021"/>
      <c r="G193" s="1021"/>
      <c r="H193" s="1021"/>
      <c r="I193" s="1022"/>
    </row>
    <row r="194" spans="1:9" ht="12" customHeight="1">
      <c r="A194" s="378"/>
      <c r="B194" s="379"/>
      <c r="C194" s="379"/>
      <c r="D194" s="379"/>
      <c r="E194" s="379"/>
      <c r="F194" s="379"/>
      <c r="G194" s="379"/>
      <c r="H194" s="379"/>
      <c r="I194" s="380"/>
    </row>
    <row r="195" spans="1:9">
      <c r="A195" s="803" t="s">
        <v>572</v>
      </c>
      <c r="B195" s="822"/>
      <c r="C195" s="822"/>
      <c r="D195" s="822"/>
      <c r="E195" s="822"/>
      <c r="F195" s="822"/>
      <c r="G195" s="822"/>
      <c r="H195" s="823"/>
      <c r="I195" s="426" t="s">
        <v>544</v>
      </c>
    </row>
    <row r="196" spans="1:9" ht="13">
      <c r="A196" s="824" t="str">
        <f>+'Sch II OE FINAL'!B48</f>
        <v>Other:  (list)</v>
      </c>
      <c r="B196" s="825"/>
      <c r="C196" s="825"/>
      <c r="D196" s="825"/>
      <c r="E196" s="825"/>
      <c r="F196" s="825"/>
      <c r="G196" s="825"/>
      <c r="H196" s="826"/>
      <c r="I196" s="427">
        <f>+'Sch II OE FINAL'!E48</f>
        <v>0</v>
      </c>
    </row>
    <row r="197" spans="1:9">
      <c r="A197" s="1064" t="s">
        <v>545</v>
      </c>
      <c r="B197" s="1065"/>
      <c r="C197" s="1065"/>
      <c r="D197" s="1065"/>
      <c r="E197" s="1065"/>
      <c r="F197" s="1065"/>
      <c r="G197" s="1065"/>
      <c r="H197" s="1065"/>
      <c r="I197" s="1066"/>
    </row>
    <row r="198" spans="1:9" ht="60" customHeight="1">
      <c r="A198" s="1020"/>
      <c r="B198" s="1021"/>
      <c r="C198" s="1021"/>
      <c r="D198" s="1021"/>
      <c r="E198" s="1021"/>
      <c r="F198" s="1021"/>
      <c r="G198" s="1021"/>
      <c r="H198" s="1021"/>
      <c r="I198" s="1022"/>
    </row>
    <row r="199" spans="1:9" ht="9.75" customHeight="1">
      <c r="A199" s="378"/>
      <c r="B199" s="379"/>
      <c r="C199" s="379"/>
      <c r="D199" s="379"/>
      <c r="E199" s="379"/>
      <c r="F199" s="379"/>
      <c r="G199" s="379"/>
      <c r="H199" s="379"/>
      <c r="I199" s="380"/>
    </row>
    <row r="200" spans="1:9">
      <c r="A200" s="803" t="s">
        <v>572</v>
      </c>
      <c r="B200" s="822"/>
      <c r="C200" s="822"/>
      <c r="D200" s="822"/>
      <c r="E200" s="822"/>
      <c r="F200" s="822"/>
      <c r="G200" s="822"/>
      <c r="H200" s="823"/>
      <c r="I200" s="426" t="s">
        <v>544</v>
      </c>
    </row>
    <row r="201" spans="1:9" ht="13">
      <c r="A201" s="824" t="str">
        <f>+'Sch II OE FINAL'!B49</f>
        <v>Other:  (list)</v>
      </c>
      <c r="B201" s="825"/>
      <c r="C201" s="825"/>
      <c r="D201" s="825"/>
      <c r="E201" s="825"/>
      <c r="F201" s="825"/>
      <c r="G201" s="825"/>
      <c r="H201" s="826"/>
      <c r="I201" s="427">
        <f>+'Sch II OE FINAL'!E49</f>
        <v>0</v>
      </c>
    </row>
    <row r="202" spans="1:9">
      <c r="A202" s="1029" t="s">
        <v>545</v>
      </c>
      <c r="B202" s="1030"/>
      <c r="C202" s="1030"/>
      <c r="D202" s="1030"/>
      <c r="I202" s="374"/>
    </row>
    <row r="203" spans="1:9" ht="60" customHeight="1">
      <c r="A203" s="1020"/>
      <c r="B203" s="1021"/>
      <c r="C203" s="1021"/>
      <c r="D203" s="1021"/>
      <c r="E203" s="1021"/>
      <c r="F203" s="1021"/>
      <c r="G203" s="1021"/>
      <c r="H203" s="1021"/>
      <c r="I203" s="1022"/>
    </row>
    <row r="204" spans="1:9">
      <c r="A204" s="378"/>
      <c r="B204" s="379"/>
      <c r="C204" s="379"/>
      <c r="D204" s="379"/>
      <c r="E204" s="379"/>
      <c r="F204" s="379"/>
      <c r="G204" s="379"/>
      <c r="H204" s="379"/>
      <c r="I204" s="380"/>
    </row>
    <row r="205" spans="1:9">
      <c r="A205" s="803" t="s">
        <v>572</v>
      </c>
      <c r="B205" s="822"/>
      <c r="C205" s="822"/>
      <c r="D205" s="822"/>
      <c r="E205" s="822"/>
      <c r="F205" s="822"/>
      <c r="G205" s="822"/>
      <c r="H205" s="823"/>
      <c r="I205" s="426" t="s">
        <v>544</v>
      </c>
    </row>
    <row r="206" spans="1:9" ht="13">
      <c r="A206" s="824" t="str">
        <f>+'Sch II OE FINAL'!B50</f>
        <v>Other:  (list)</v>
      </c>
      <c r="B206" s="825"/>
      <c r="C206" s="825"/>
      <c r="D206" s="825"/>
      <c r="E206" s="825"/>
      <c r="F206" s="825"/>
      <c r="G206" s="825"/>
      <c r="H206" s="826"/>
      <c r="I206" s="427">
        <f>+'Sch II OE FINAL'!E50</f>
        <v>0</v>
      </c>
    </row>
    <row r="207" spans="1:9">
      <c r="A207" s="1029" t="s">
        <v>545</v>
      </c>
      <c r="B207" s="1030"/>
      <c r="C207" s="1030"/>
      <c r="D207" s="1030"/>
      <c r="I207" s="374"/>
    </row>
    <row r="208" spans="1:9" ht="60" customHeight="1">
      <c r="A208" s="1020"/>
      <c r="B208" s="1021"/>
      <c r="C208" s="1021"/>
      <c r="D208" s="1021"/>
      <c r="E208" s="1021"/>
      <c r="F208" s="1021"/>
      <c r="G208" s="1021"/>
      <c r="H208" s="1021"/>
      <c r="I208" s="1022"/>
    </row>
    <row r="209" spans="1:9">
      <c r="A209" s="378"/>
      <c r="B209" s="379"/>
      <c r="C209" s="379"/>
      <c r="D209" s="379"/>
      <c r="E209" s="379"/>
      <c r="F209" s="379"/>
      <c r="G209" s="379"/>
      <c r="H209" s="379"/>
      <c r="I209" s="380"/>
    </row>
    <row r="210" spans="1:9">
      <c r="A210" s="803" t="s">
        <v>572</v>
      </c>
      <c r="B210" s="822"/>
      <c r="C210" s="822"/>
      <c r="D210" s="822"/>
      <c r="E210" s="822"/>
      <c r="F210" s="822"/>
      <c r="G210" s="822"/>
      <c r="H210" s="823"/>
      <c r="I210" s="426" t="s">
        <v>544</v>
      </c>
    </row>
    <row r="211" spans="1:9" ht="13">
      <c r="A211" s="824" t="str">
        <f>+'Sch II OE FINAL'!B51</f>
        <v>Other:  (list)</v>
      </c>
      <c r="B211" s="825"/>
      <c r="C211" s="825"/>
      <c r="D211" s="825"/>
      <c r="E211" s="825"/>
      <c r="F211" s="825"/>
      <c r="G211" s="825"/>
      <c r="H211" s="826"/>
      <c r="I211" s="427">
        <f>+'Sch II OE FINAL'!E51</f>
        <v>0</v>
      </c>
    </row>
    <row r="212" spans="1:9">
      <c r="A212" s="1064" t="s">
        <v>545</v>
      </c>
      <c r="B212" s="1065"/>
      <c r="C212" s="1065"/>
      <c r="D212" s="1065"/>
      <c r="E212" s="1065"/>
      <c r="F212" s="1065"/>
      <c r="G212" s="1065"/>
      <c r="H212" s="1065"/>
      <c r="I212" s="1066"/>
    </row>
    <row r="213" spans="1:9" ht="60" customHeight="1">
      <c r="A213" s="1020"/>
      <c r="B213" s="1021"/>
      <c r="C213" s="1021"/>
      <c r="D213" s="1021"/>
      <c r="E213" s="1021"/>
      <c r="F213" s="1021"/>
      <c r="G213" s="1021"/>
      <c r="H213" s="1021"/>
      <c r="I213" s="1022"/>
    </row>
    <row r="214" spans="1:9">
      <c r="A214" s="378"/>
      <c r="B214" s="379"/>
      <c r="C214" s="379"/>
      <c r="D214" s="379"/>
      <c r="E214" s="379"/>
      <c r="F214" s="379"/>
      <c r="G214" s="379"/>
      <c r="H214" s="379"/>
      <c r="I214" s="380"/>
    </row>
    <row r="215" spans="1:9">
      <c r="A215" s="803" t="s">
        <v>572</v>
      </c>
      <c r="B215" s="822"/>
      <c r="C215" s="822"/>
      <c r="D215" s="822"/>
      <c r="E215" s="822"/>
      <c r="F215" s="822"/>
      <c r="G215" s="822"/>
      <c r="H215" s="823"/>
      <c r="I215" s="426" t="s">
        <v>544</v>
      </c>
    </row>
    <row r="216" spans="1:9" ht="13">
      <c r="A216" s="824" t="str">
        <f>+'Sch II OE FINAL'!B52</f>
        <v>Other:  (list)</v>
      </c>
      <c r="B216" s="825"/>
      <c r="C216" s="825"/>
      <c r="D216" s="825"/>
      <c r="E216" s="825"/>
      <c r="F216" s="825"/>
      <c r="G216" s="825"/>
      <c r="H216" s="826"/>
      <c r="I216" s="427">
        <f>+'Sch II OE FINAL'!E52</f>
        <v>0</v>
      </c>
    </row>
    <row r="217" spans="1:9">
      <c r="A217" s="1029" t="s">
        <v>545</v>
      </c>
      <c r="B217" s="1030"/>
      <c r="C217" s="1030"/>
      <c r="D217" s="1030"/>
      <c r="I217" s="374"/>
    </row>
    <row r="218" spans="1:9" ht="52.5" customHeight="1">
      <c r="A218" s="1020"/>
      <c r="B218" s="1021"/>
      <c r="C218" s="1021"/>
      <c r="D218" s="1021"/>
      <c r="E218" s="1021"/>
      <c r="F218" s="1021"/>
      <c r="G218" s="1021"/>
      <c r="H218" s="1021"/>
      <c r="I218" s="1022"/>
    </row>
    <row r="219" spans="1:9" ht="20.149999999999999" customHeight="1">
      <c r="A219" s="378"/>
      <c r="B219" s="379"/>
      <c r="C219" s="379"/>
      <c r="D219" s="379"/>
      <c r="E219" s="379"/>
      <c r="F219" s="379"/>
      <c r="G219" s="379"/>
      <c r="H219" s="379"/>
      <c r="I219" s="380"/>
    </row>
    <row r="220" spans="1:9">
      <c r="A220" s="803" t="s">
        <v>572</v>
      </c>
      <c r="B220" s="822"/>
      <c r="C220" s="822"/>
      <c r="D220" s="822"/>
      <c r="E220" s="822"/>
      <c r="F220" s="822"/>
      <c r="G220" s="822"/>
      <c r="H220" s="823"/>
      <c r="I220" s="426" t="s">
        <v>544</v>
      </c>
    </row>
    <row r="221" spans="1:9" ht="13">
      <c r="A221" s="824" t="str">
        <f>+'Sch II OE FINAL'!B53</f>
        <v>Other:  (list)</v>
      </c>
      <c r="B221" s="825"/>
      <c r="C221" s="825"/>
      <c r="D221" s="825"/>
      <c r="E221" s="825"/>
      <c r="F221" s="825"/>
      <c r="G221" s="825"/>
      <c r="H221" s="826"/>
      <c r="I221" s="427">
        <f>+'Sch II OE FINAL'!E53</f>
        <v>0</v>
      </c>
    </row>
    <row r="222" spans="1:9">
      <c r="A222" s="1029" t="s">
        <v>545</v>
      </c>
      <c r="B222" s="1030"/>
      <c r="C222" s="1030"/>
      <c r="D222" s="1030"/>
      <c r="I222" s="374"/>
    </row>
    <row r="223" spans="1:9" ht="52.5" customHeight="1">
      <c r="A223" s="1020"/>
      <c r="B223" s="1021"/>
      <c r="C223" s="1021"/>
      <c r="D223" s="1021"/>
      <c r="E223" s="1021"/>
      <c r="F223" s="1021"/>
      <c r="G223" s="1021"/>
      <c r="H223" s="1021"/>
      <c r="I223" s="1022"/>
    </row>
    <row r="224" spans="1:9">
      <c r="A224" s="378"/>
      <c r="B224" s="379"/>
      <c r="C224" s="379"/>
      <c r="D224" s="379"/>
      <c r="E224" s="379"/>
      <c r="F224" s="379"/>
      <c r="G224" s="379"/>
      <c r="H224" s="379"/>
      <c r="I224" s="380"/>
    </row>
    <row r="225" spans="1:9">
      <c r="A225" s="803" t="s">
        <v>572</v>
      </c>
      <c r="B225" s="822"/>
      <c r="C225" s="822"/>
      <c r="D225" s="822"/>
      <c r="E225" s="822"/>
      <c r="F225" s="822"/>
      <c r="G225" s="822"/>
      <c r="H225" s="823"/>
      <c r="I225" s="426" t="s">
        <v>544</v>
      </c>
    </row>
    <row r="226" spans="1:9" ht="13">
      <c r="A226" s="824" t="str">
        <f>+'Sch II OE FINAL'!B54</f>
        <v>Other:  (list)</v>
      </c>
      <c r="B226" s="825"/>
      <c r="C226" s="825"/>
      <c r="D226" s="825"/>
      <c r="E226" s="825"/>
      <c r="F226" s="825"/>
      <c r="G226" s="825"/>
      <c r="H226" s="826"/>
      <c r="I226" s="427">
        <f>+'Sch II OE FINAL'!E54</f>
        <v>0</v>
      </c>
    </row>
    <row r="227" spans="1:9">
      <c r="A227" s="1029" t="s">
        <v>545</v>
      </c>
      <c r="B227" s="1030"/>
      <c r="C227" s="1030"/>
      <c r="D227" s="1030"/>
      <c r="I227" s="374"/>
    </row>
    <row r="228" spans="1:9" ht="52.5" customHeight="1">
      <c r="A228" s="1020"/>
      <c r="B228" s="1021"/>
      <c r="C228" s="1021"/>
      <c r="D228" s="1021"/>
      <c r="E228" s="1021"/>
      <c r="F228" s="1021"/>
      <c r="G228" s="1021"/>
      <c r="H228" s="1021"/>
      <c r="I228" s="1022"/>
    </row>
    <row r="229" spans="1:9" ht="12" customHeight="1">
      <c r="A229" s="378"/>
      <c r="B229" s="379"/>
      <c r="C229" s="379"/>
      <c r="D229" s="379"/>
      <c r="E229" s="379"/>
      <c r="F229" s="379"/>
      <c r="G229" s="379"/>
      <c r="H229" s="379"/>
      <c r="I229" s="380"/>
    </row>
    <row r="230" spans="1:9">
      <c r="A230" s="803" t="s">
        <v>572</v>
      </c>
      <c r="B230" s="822"/>
      <c r="C230" s="822"/>
      <c r="D230" s="822"/>
      <c r="E230" s="822"/>
      <c r="F230" s="822"/>
      <c r="G230" s="822"/>
      <c r="H230" s="823"/>
      <c r="I230" s="426" t="s">
        <v>544</v>
      </c>
    </row>
    <row r="231" spans="1:9" ht="13">
      <c r="A231" s="824" t="str">
        <f>+'Sch II OE FINAL'!B55</f>
        <v>Other:  (list)</v>
      </c>
      <c r="B231" s="825"/>
      <c r="C231" s="825"/>
      <c r="D231" s="825"/>
      <c r="E231" s="825"/>
      <c r="F231" s="825"/>
      <c r="G231" s="825"/>
      <c r="H231" s="826"/>
      <c r="I231" s="427">
        <f>+'Sch II OE FINAL'!E55</f>
        <v>0</v>
      </c>
    </row>
    <row r="232" spans="1:9">
      <c r="A232" s="1064" t="s">
        <v>545</v>
      </c>
      <c r="B232" s="1065"/>
      <c r="C232" s="1065"/>
      <c r="D232" s="1065"/>
      <c r="E232" s="1065"/>
      <c r="F232" s="1065"/>
      <c r="G232" s="1065"/>
      <c r="H232" s="1065"/>
      <c r="I232" s="1066"/>
    </row>
    <row r="233" spans="1:9" ht="60" customHeight="1">
      <c r="A233" s="1020"/>
      <c r="B233" s="1021"/>
      <c r="C233" s="1021"/>
      <c r="D233" s="1021"/>
      <c r="E233" s="1021"/>
      <c r="F233" s="1021"/>
      <c r="G233" s="1021"/>
      <c r="H233" s="1021"/>
      <c r="I233" s="1022"/>
    </row>
    <row r="234" spans="1:9" ht="9.75" customHeight="1">
      <c r="A234" s="378"/>
      <c r="B234" s="379"/>
      <c r="C234" s="379"/>
      <c r="D234" s="379"/>
      <c r="E234" s="379"/>
      <c r="F234" s="379"/>
      <c r="G234" s="379"/>
      <c r="H234" s="379"/>
      <c r="I234" s="380"/>
    </row>
    <row r="235" spans="1:9">
      <c r="A235" s="803" t="s">
        <v>572</v>
      </c>
      <c r="B235" s="822"/>
      <c r="C235" s="822"/>
      <c r="D235" s="822"/>
      <c r="E235" s="822"/>
      <c r="F235" s="822"/>
      <c r="G235" s="822"/>
      <c r="H235" s="823"/>
      <c r="I235" s="426" t="s">
        <v>544</v>
      </c>
    </row>
    <row r="236" spans="1:9" ht="13">
      <c r="A236" s="824" t="str">
        <f>+'Sch II OE FINAL'!B56</f>
        <v>Other:  (list)</v>
      </c>
      <c r="B236" s="825"/>
      <c r="C236" s="825"/>
      <c r="D236" s="825"/>
      <c r="E236" s="825"/>
      <c r="F236" s="825"/>
      <c r="G236" s="825"/>
      <c r="H236" s="826"/>
      <c r="I236" s="427">
        <f>+'Sch II OE FINAL'!E56</f>
        <v>0</v>
      </c>
    </row>
    <row r="237" spans="1:9">
      <c r="A237" s="1029" t="s">
        <v>545</v>
      </c>
      <c r="B237" s="1030"/>
      <c r="C237" s="1030"/>
      <c r="D237" s="1030"/>
      <c r="I237" s="374"/>
    </row>
    <row r="238" spans="1:9" ht="60" customHeight="1">
      <c r="A238" s="1020"/>
      <c r="B238" s="1021"/>
      <c r="C238" s="1021"/>
      <c r="D238" s="1021"/>
      <c r="E238" s="1021"/>
      <c r="F238" s="1021"/>
      <c r="G238" s="1021"/>
      <c r="H238" s="1021"/>
      <c r="I238" s="1022"/>
    </row>
    <row r="239" spans="1:9">
      <c r="A239" s="378"/>
      <c r="B239" s="379"/>
      <c r="C239" s="379"/>
      <c r="D239" s="379"/>
      <c r="E239" s="379"/>
      <c r="F239" s="379"/>
      <c r="G239" s="379"/>
      <c r="H239" s="379"/>
      <c r="I239" s="380"/>
    </row>
    <row r="240" spans="1:9">
      <c r="A240" s="803" t="s">
        <v>572</v>
      </c>
      <c r="B240" s="822"/>
      <c r="C240" s="822"/>
      <c r="D240" s="822"/>
      <c r="E240" s="822"/>
      <c r="F240" s="822"/>
      <c r="G240" s="822"/>
      <c r="H240" s="823"/>
      <c r="I240" s="426" t="s">
        <v>544</v>
      </c>
    </row>
    <row r="241" spans="1:9" ht="13">
      <c r="A241" s="824" t="str">
        <f>+'Sch II OE FINAL'!B57</f>
        <v>Other:  (list)</v>
      </c>
      <c r="B241" s="825"/>
      <c r="C241" s="825"/>
      <c r="D241" s="825"/>
      <c r="E241" s="825"/>
      <c r="F241" s="825"/>
      <c r="G241" s="825"/>
      <c r="H241" s="826"/>
      <c r="I241" s="427">
        <f>+'Sch II OE FINAL'!E57</f>
        <v>0</v>
      </c>
    </row>
    <row r="242" spans="1:9">
      <c r="A242" s="1029" t="s">
        <v>545</v>
      </c>
      <c r="B242" s="1030"/>
      <c r="C242" s="1030"/>
      <c r="D242" s="1030"/>
      <c r="I242" s="374"/>
    </row>
    <row r="243" spans="1:9" ht="60" customHeight="1">
      <c r="A243" s="1020"/>
      <c r="B243" s="1021"/>
      <c r="C243" s="1021"/>
      <c r="D243" s="1021"/>
      <c r="E243" s="1021"/>
      <c r="F243" s="1021"/>
      <c r="G243" s="1021"/>
      <c r="H243" s="1021"/>
      <c r="I243" s="1022"/>
    </row>
    <row r="244" spans="1:9">
      <c r="A244" s="378"/>
      <c r="B244" s="379"/>
      <c r="C244" s="379"/>
      <c r="D244" s="379"/>
      <c r="E244" s="379"/>
      <c r="F244" s="379"/>
      <c r="G244" s="379"/>
      <c r="H244" s="379"/>
      <c r="I244" s="380"/>
    </row>
    <row r="245" spans="1:9">
      <c r="A245" s="803" t="s">
        <v>572</v>
      </c>
      <c r="B245" s="822"/>
      <c r="C245" s="822"/>
      <c r="D245" s="822"/>
      <c r="E245" s="822"/>
      <c r="F245" s="822"/>
      <c r="G245" s="822"/>
      <c r="H245" s="823"/>
      <c r="I245" s="426" t="s">
        <v>544</v>
      </c>
    </row>
    <row r="246" spans="1:9" ht="13">
      <c r="A246" s="824" t="str">
        <f>+'Sch II OE FINAL'!B58</f>
        <v>Other:  (list)</v>
      </c>
      <c r="B246" s="825"/>
      <c r="C246" s="825"/>
      <c r="D246" s="825"/>
      <c r="E246" s="825"/>
      <c r="F246" s="825"/>
      <c r="G246" s="825"/>
      <c r="H246" s="826"/>
      <c r="I246" s="427">
        <f>+'Sch II OE FINAL'!E58</f>
        <v>0</v>
      </c>
    </row>
    <row r="247" spans="1:9">
      <c r="A247" s="1064" t="s">
        <v>545</v>
      </c>
      <c r="B247" s="1065"/>
      <c r="C247" s="1065"/>
      <c r="D247" s="1065"/>
      <c r="E247" s="1065"/>
      <c r="F247" s="1065"/>
      <c r="G247" s="1065"/>
      <c r="H247" s="1065"/>
      <c r="I247" s="1066"/>
    </row>
    <row r="248" spans="1:9" ht="60" customHeight="1">
      <c r="A248" s="1020"/>
      <c r="B248" s="1021"/>
      <c r="C248" s="1021"/>
      <c r="D248" s="1021"/>
      <c r="E248" s="1021"/>
      <c r="F248" s="1021"/>
      <c r="G248" s="1021"/>
      <c r="H248" s="1021"/>
      <c r="I248" s="1022"/>
    </row>
    <row r="249" spans="1:9">
      <c r="A249" s="378"/>
      <c r="B249" s="379"/>
      <c r="C249" s="379"/>
      <c r="D249" s="379"/>
      <c r="E249" s="379"/>
      <c r="F249" s="379"/>
      <c r="G249" s="379"/>
      <c r="H249" s="379"/>
      <c r="I249" s="380"/>
    </row>
  </sheetData>
  <sheetProtection formatCells="0" formatColumns="0" formatRows="0" insertColumns="0"/>
  <mergeCells count="93">
    <mergeCell ref="A228:I228"/>
    <mergeCell ref="A208:I208"/>
    <mergeCell ref="A213:I213"/>
    <mergeCell ref="A198:I198"/>
    <mergeCell ref="A157:D157"/>
    <mergeCell ref="A158:I158"/>
    <mergeCell ref="A217:D217"/>
    <mergeCell ref="A218:I218"/>
    <mergeCell ref="A222:D222"/>
    <mergeCell ref="A223:I223"/>
    <mergeCell ref="A227:D227"/>
    <mergeCell ref="A187:D187"/>
    <mergeCell ref="A188:I188"/>
    <mergeCell ref="A163:I163"/>
    <mergeCell ref="A162:D162"/>
    <mergeCell ref="A182:D182"/>
    <mergeCell ref="A248:I248"/>
    <mergeCell ref="A232:I232"/>
    <mergeCell ref="A233:I233"/>
    <mergeCell ref="A237:D237"/>
    <mergeCell ref="A238:I238"/>
    <mergeCell ref="A242:D242"/>
    <mergeCell ref="A243:I243"/>
    <mergeCell ref="A247:I247"/>
    <mergeCell ref="B4:C4"/>
    <mergeCell ref="F4:G4"/>
    <mergeCell ref="A202:D202"/>
    <mergeCell ref="A203:I203"/>
    <mergeCell ref="A207:D207"/>
    <mergeCell ref="A178:I178"/>
    <mergeCell ref="A152:D152"/>
    <mergeCell ref="A153:I153"/>
    <mergeCell ref="A14:H15"/>
    <mergeCell ref="A16:D16"/>
    <mergeCell ref="A29:H30"/>
    <mergeCell ref="A31:D31"/>
    <mergeCell ref="A32:I32"/>
    <mergeCell ref="A197:I197"/>
    <mergeCell ref="A192:D192"/>
    <mergeCell ref="A193:I193"/>
    <mergeCell ref="A183:I183"/>
    <mergeCell ref="A172:D172"/>
    <mergeCell ref="A173:I173"/>
    <mergeCell ref="A177:D177"/>
    <mergeCell ref="A168:I168"/>
    <mergeCell ref="A212:I212"/>
    <mergeCell ref="A48:I48"/>
    <mergeCell ref="A24:H25"/>
    <mergeCell ref="A26:D26"/>
    <mergeCell ref="A27:I27"/>
    <mergeCell ref="A147:D147"/>
    <mergeCell ref="A148:I148"/>
    <mergeCell ref="A47:H47"/>
    <mergeCell ref="A45:H46"/>
    <mergeCell ref="A142:D142"/>
    <mergeCell ref="A100:H101"/>
    <mergeCell ref="A143:I143"/>
    <mergeCell ref="A115:H116"/>
    <mergeCell ref="A110:H111"/>
    <mergeCell ref="A105:H106"/>
    <mergeCell ref="A167:D167"/>
    <mergeCell ref="A7:I8"/>
    <mergeCell ref="A39:H40"/>
    <mergeCell ref="A41:D41"/>
    <mergeCell ref="A63:I63"/>
    <mergeCell ref="A50:H51"/>
    <mergeCell ref="A52:D52"/>
    <mergeCell ref="A53:I53"/>
    <mergeCell ref="A55:H56"/>
    <mergeCell ref="A57:D57"/>
    <mergeCell ref="A58:I58"/>
    <mergeCell ref="A9:H10"/>
    <mergeCell ref="A11:D11"/>
    <mergeCell ref="A22:I22"/>
    <mergeCell ref="A19:H20"/>
    <mergeCell ref="A21:D21"/>
    <mergeCell ref="C42:I42"/>
    <mergeCell ref="A138:I138"/>
    <mergeCell ref="A12:I12"/>
    <mergeCell ref="A34:H35"/>
    <mergeCell ref="A36:D36"/>
    <mergeCell ref="A37:I37"/>
    <mergeCell ref="A60:H61"/>
    <mergeCell ref="A62:D62"/>
    <mergeCell ref="A28:I28"/>
    <mergeCell ref="A49:I49"/>
    <mergeCell ref="A17:I17"/>
    <mergeCell ref="A137:D137"/>
    <mergeCell ref="A120:H121"/>
    <mergeCell ref="C43:I43"/>
    <mergeCell ref="C44:I44"/>
    <mergeCell ref="A80:H80"/>
    <mergeCell ref="A95:H95"/>
  </mergeCells>
  <pageMargins left="0" right="0" top="0" bottom="0" header="0" footer="0"/>
  <pageSetup scale="92" orientation="portrait" blackAndWhite="1" r:id="rId1"/>
  <drawing r:id="rId2"/>
  <legacyDrawing r:id="rId3"/>
  <mc:AlternateContent xmlns:mc="http://schemas.openxmlformats.org/markup-compatibility/2006">
    <mc:Choice Requires="x14">
      <controls>
        <mc:AlternateContent xmlns:mc="http://schemas.openxmlformats.org/markup-compatibility/2006">
          <mc:Choice Requires="x14">
            <control shapeId="67585" r:id="rId4" name="Check Box 1">
              <controlPr defaultSize="0" autoFill="0" autoLine="0" autoPict="0">
                <anchor moveWithCells="1">
                  <from>
                    <xdr:col>0</xdr:col>
                    <xdr:colOff>88900</xdr:colOff>
                    <xdr:row>41</xdr:row>
                    <xdr:rowOff>114300</xdr:rowOff>
                  </from>
                  <to>
                    <xdr:col>0</xdr:col>
                    <xdr:colOff>393700</xdr:colOff>
                    <xdr:row>41</xdr:row>
                    <xdr:rowOff>336550</xdr:rowOff>
                  </to>
                </anchor>
              </controlPr>
            </control>
          </mc:Choice>
        </mc:AlternateContent>
        <mc:AlternateContent xmlns:mc="http://schemas.openxmlformats.org/markup-compatibility/2006">
          <mc:Choice Requires="x14">
            <control shapeId="67586" r:id="rId5" name="Check Box 2">
              <controlPr defaultSize="0" autoFill="0" autoLine="0" autoPict="0">
                <anchor moveWithCells="1">
                  <from>
                    <xdr:col>0</xdr:col>
                    <xdr:colOff>88900</xdr:colOff>
                    <xdr:row>42</xdr:row>
                    <xdr:rowOff>114300</xdr:rowOff>
                  </from>
                  <to>
                    <xdr:col>0</xdr:col>
                    <xdr:colOff>393700</xdr:colOff>
                    <xdr:row>42</xdr:row>
                    <xdr:rowOff>336550</xdr:rowOff>
                  </to>
                </anchor>
              </controlPr>
            </control>
          </mc:Choice>
        </mc:AlternateContent>
        <mc:AlternateContent xmlns:mc="http://schemas.openxmlformats.org/markup-compatibility/2006">
          <mc:Choice Requires="x14">
            <control shapeId="67587" r:id="rId6" name="Check Box 3">
              <controlPr defaultSize="0" autoFill="0" autoLine="0" autoPict="0">
                <anchor moveWithCells="1">
                  <from>
                    <xdr:col>0</xdr:col>
                    <xdr:colOff>88900</xdr:colOff>
                    <xdr:row>43</xdr:row>
                    <xdr:rowOff>114300</xdr:rowOff>
                  </from>
                  <to>
                    <xdr:col>0</xdr:col>
                    <xdr:colOff>393700</xdr:colOff>
                    <xdr:row>43</xdr:row>
                    <xdr:rowOff>336550</xdr:rowOff>
                  </to>
                </anchor>
              </controlPr>
            </control>
          </mc:Choice>
        </mc:AlternateContent>
      </controls>
    </mc:Choice>
  </mc:AlternateConten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2"/>
  <dimension ref="A1:D101"/>
  <sheetViews>
    <sheetView showGridLines="0" view="pageBreakPreview" topLeftCell="A71" zoomScale="142" zoomScaleNormal="100" zoomScaleSheetLayoutView="142" workbookViewId="0">
      <selection activeCell="B28" sqref="B28"/>
    </sheetView>
  </sheetViews>
  <sheetFormatPr defaultRowHeight="12.5"/>
  <cols>
    <col min="1" max="1" width="1.81640625" customWidth="1"/>
    <col min="2" max="2" width="107.54296875" style="474" customWidth="1"/>
  </cols>
  <sheetData>
    <row r="1" spans="1:2" ht="18">
      <c r="A1" s="873" t="s">
        <v>77</v>
      </c>
      <c r="B1" s="873"/>
    </row>
    <row r="2" spans="1:2" ht="14">
      <c r="A2" s="473" t="s">
        <v>78</v>
      </c>
    </row>
    <row r="3" spans="1:2" ht="38.25" customHeight="1"/>
    <row r="4" spans="1:2" ht="14">
      <c r="A4" s="471" t="s">
        <v>79</v>
      </c>
    </row>
    <row r="5" spans="1:2" s="133" customFormat="1" ht="13">
      <c r="A5" s="475" t="s">
        <v>80</v>
      </c>
      <c r="B5" s="838"/>
    </row>
    <row r="6" spans="1:2" s="133" customFormat="1" ht="13">
      <c r="A6" s="839"/>
      <c r="B6" s="839" t="s">
        <v>81</v>
      </c>
    </row>
    <row r="7" spans="1:2" s="133" customFormat="1" ht="13">
      <c r="A7" s="839"/>
      <c r="B7" s="839" t="s">
        <v>82</v>
      </c>
    </row>
    <row r="8" spans="1:2" s="133" customFormat="1" ht="13">
      <c r="A8" s="839"/>
      <c r="B8" s="839" t="s">
        <v>83</v>
      </c>
    </row>
    <row r="9" spans="1:2" s="133" customFormat="1" ht="27.75" customHeight="1">
      <c r="A9" s="868" t="s">
        <v>84</v>
      </c>
      <c r="B9" s="876"/>
    </row>
    <row r="10" spans="1:2" s="133" customFormat="1" ht="13">
      <c r="A10" s="835"/>
      <c r="B10" s="840"/>
    </row>
    <row r="11" spans="1:2" s="476" customFormat="1" ht="41.25" customHeight="1">
      <c r="A11" s="877" t="s">
        <v>85</v>
      </c>
      <c r="B11" s="877"/>
    </row>
    <row r="12" spans="1:2" s="476" customFormat="1" ht="13">
      <c r="A12" s="841"/>
      <c r="B12" s="841"/>
    </row>
    <row r="13" spans="1:2" s="133" customFormat="1" ht="13">
      <c r="A13" s="512" t="s">
        <v>86</v>
      </c>
      <c r="B13" s="513"/>
    </row>
    <row r="14" spans="1:2" s="133" customFormat="1" ht="11.25" customHeight="1">
      <c r="A14" s="839"/>
      <c r="B14" s="838"/>
    </row>
    <row r="15" spans="1:2" ht="14">
      <c r="A15" s="471" t="s">
        <v>87</v>
      </c>
    </row>
    <row r="16" spans="1:2" s="133" customFormat="1" ht="15.75" customHeight="1">
      <c r="A16" s="868" t="s">
        <v>88</v>
      </c>
      <c r="B16" s="868"/>
    </row>
    <row r="17" spans="1:3" ht="14">
      <c r="A17" s="471"/>
    </row>
    <row r="18" spans="1:3" ht="14">
      <c r="A18" s="471" t="s">
        <v>89</v>
      </c>
    </row>
    <row r="19" spans="1:3" ht="13">
      <c r="A19" s="868" t="s">
        <v>90</v>
      </c>
      <c r="B19" s="868"/>
      <c r="C19" s="835"/>
    </row>
    <row r="20" spans="1:3" s="133" customFormat="1" ht="43.15" customHeight="1">
      <c r="A20" s="874" t="s">
        <v>91</v>
      </c>
      <c r="B20" s="878"/>
      <c r="C20" s="839"/>
    </row>
    <row r="21" spans="1:3" s="133" customFormat="1" ht="26.25" customHeight="1">
      <c r="A21" s="838"/>
      <c r="B21" s="474" t="s">
        <v>92</v>
      </c>
      <c r="C21" s="839"/>
    </row>
    <row r="22" spans="1:3" s="133" customFormat="1" ht="14">
      <c r="A22" s="477"/>
      <c r="B22" s="838" t="s">
        <v>93</v>
      </c>
      <c r="C22" s="839"/>
    </row>
    <row r="23" spans="1:3" s="133" customFormat="1" ht="25.5" customHeight="1">
      <c r="A23" s="840"/>
      <c r="B23" s="838" t="s">
        <v>94</v>
      </c>
      <c r="C23" s="839"/>
    </row>
    <row r="24" spans="1:3" s="133" customFormat="1" ht="16.899999999999999" customHeight="1">
      <c r="A24" s="477"/>
      <c r="B24" s="838" t="s">
        <v>95</v>
      </c>
      <c r="C24" s="839"/>
    </row>
    <row r="25" spans="1:3" s="133" customFormat="1" ht="14">
      <c r="A25" s="471" t="s">
        <v>96</v>
      </c>
      <c r="B25" s="838"/>
      <c r="C25" s="839"/>
    </row>
    <row r="26" spans="1:3" s="133" customFormat="1" ht="14.25" customHeight="1">
      <c r="A26" s="868" t="s">
        <v>97</v>
      </c>
      <c r="B26" s="868"/>
      <c r="C26" s="839"/>
    </row>
    <row r="27" spans="1:3" s="133" customFormat="1" ht="44.5" customHeight="1">
      <c r="A27" s="874" t="s">
        <v>98</v>
      </c>
      <c r="B27" s="878"/>
      <c r="C27" s="839"/>
    </row>
    <row r="28" spans="1:3" s="133" customFormat="1" ht="26">
      <c r="A28" s="471"/>
      <c r="B28" s="838" t="s">
        <v>99</v>
      </c>
      <c r="C28" s="839"/>
    </row>
    <row r="29" spans="1:3" s="133" customFormat="1" ht="26">
      <c r="A29" s="471"/>
      <c r="B29" s="838" t="s">
        <v>100</v>
      </c>
      <c r="C29" s="839"/>
    </row>
    <row r="30" spans="1:3" s="133" customFormat="1" ht="14">
      <c r="A30" s="471"/>
      <c r="B30" s="838" t="s">
        <v>101</v>
      </c>
      <c r="C30" s="839"/>
    </row>
    <row r="31" spans="1:3" s="472" customFormat="1" ht="9.75" customHeight="1"/>
    <row r="32" spans="1:3" s="133" customFormat="1" ht="14">
      <c r="A32" s="471" t="s">
        <v>102</v>
      </c>
      <c r="B32" s="838"/>
      <c r="C32" s="839"/>
    </row>
    <row r="33" spans="1:4" s="133" customFormat="1" ht="13">
      <c r="A33" s="839" t="s">
        <v>103</v>
      </c>
      <c r="B33" s="838"/>
      <c r="C33" s="839"/>
      <c r="D33" s="839"/>
    </row>
    <row r="34" spans="1:4" s="133" customFormat="1" ht="30.65" customHeight="1">
      <c r="A34" s="839"/>
      <c r="B34" s="838" t="s">
        <v>104</v>
      </c>
      <c r="C34" s="839"/>
      <c r="D34" s="839"/>
    </row>
    <row r="35" spans="1:4" s="133" customFormat="1" ht="26">
      <c r="A35" s="839"/>
      <c r="B35" s="838" t="s">
        <v>105</v>
      </c>
      <c r="C35" s="839"/>
      <c r="D35" s="839"/>
    </row>
    <row r="36" spans="1:4" s="133" customFormat="1" ht="13">
      <c r="A36" s="839"/>
      <c r="B36" s="838" t="s">
        <v>106</v>
      </c>
      <c r="C36" s="839"/>
      <c r="D36" s="839"/>
    </row>
    <row r="37" spans="1:4" s="133" customFormat="1" ht="13">
      <c r="A37" s="839"/>
      <c r="B37" s="838"/>
      <c r="C37" s="839"/>
      <c r="D37" s="839"/>
    </row>
    <row r="38" spans="1:4" s="133" customFormat="1" ht="38.25" customHeight="1">
      <c r="A38" s="869" t="s">
        <v>107</v>
      </c>
      <c r="B38" s="869"/>
      <c r="C38" s="839"/>
      <c r="D38" s="839"/>
    </row>
    <row r="39" spans="1:4" s="133" customFormat="1" ht="13">
      <c r="A39" s="839" t="s">
        <v>108</v>
      </c>
      <c r="B39" s="838"/>
      <c r="C39" s="839"/>
      <c r="D39" s="839"/>
    </row>
    <row r="40" spans="1:4" s="133" customFormat="1" ht="13">
      <c r="A40" s="839"/>
      <c r="B40" s="838" t="s">
        <v>109</v>
      </c>
      <c r="C40" s="839"/>
      <c r="D40" s="839"/>
    </row>
    <row r="41" spans="1:4" s="133" customFormat="1" ht="13">
      <c r="A41" s="839"/>
      <c r="B41" s="838" t="s">
        <v>110</v>
      </c>
      <c r="C41" s="839"/>
      <c r="D41" s="839"/>
    </row>
    <row r="42" spans="1:4" s="133" customFormat="1" ht="13">
      <c r="A42" s="839"/>
      <c r="B42" s="838"/>
      <c r="C42" s="839"/>
      <c r="D42" s="839"/>
    </row>
    <row r="43" spans="1:4" s="133" customFormat="1" ht="33" customHeight="1">
      <c r="A43" s="869" t="s">
        <v>111</v>
      </c>
      <c r="B43" s="869"/>
      <c r="C43" s="839"/>
      <c r="D43" s="511"/>
    </row>
    <row r="44" spans="1:4" s="133" customFormat="1" ht="14">
      <c r="A44" s="839" t="s">
        <v>112</v>
      </c>
      <c r="B44" s="836"/>
      <c r="C44" s="839"/>
      <c r="D44" s="510"/>
    </row>
    <row r="45" spans="1:4" s="133" customFormat="1" ht="69.75" customHeight="1">
      <c r="A45" s="839"/>
      <c r="B45" s="838" t="s">
        <v>113</v>
      </c>
      <c r="C45" s="839"/>
      <c r="D45" s="511"/>
    </row>
    <row r="46" spans="1:4" s="133" customFormat="1" ht="65">
      <c r="A46" s="839"/>
      <c r="B46" s="838" t="s">
        <v>114</v>
      </c>
      <c r="C46" s="839"/>
      <c r="D46" s="511"/>
    </row>
    <row r="47" spans="1:4" s="133" customFormat="1" ht="27" customHeight="1">
      <c r="A47" s="839"/>
      <c r="B47" s="838" t="s">
        <v>115</v>
      </c>
      <c r="C47" s="839"/>
      <c r="D47" s="511"/>
    </row>
    <row r="48" spans="1:4" s="133" customFormat="1" ht="30.75" customHeight="1">
      <c r="A48" s="839"/>
      <c r="B48" s="838" t="s">
        <v>116</v>
      </c>
      <c r="C48" s="839"/>
      <c r="D48" s="510"/>
    </row>
    <row r="49" spans="1:4" s="133" customFormat="1" ht="4.5" customHeight="1">
      <c r="A49" s="839"/>
      <c r="B49" s="838"/>
      <c r="C49" s="839"/>
      <c r="D49" s="511"/>
    </row>
    <row r="50" spans="1:4" s="133" customFormat="1" ht="33" customHeight="1">
      <c r="A50" s="869" t="s">
        <v>117</v>
      </c>
      <c r="B50" s="869"/>
      <c r="C50" s="839"/>
      <c r="D50" s="511"/>
    </row>
    <row r="51" spans="1:4" s="133" customFormat="1" ht="42" customHeight="1">
      <c r="A51" s="874" t="s">
        <v>118</v>
      </c>
      <c r="B51" s="874"/>
      <c r="C51" s="839"/>
      <c r="D51" s="839"/>
    </row>
    <row r="52" spans="1:4" s="133" customFormat="1" ht="13">
      <c r="A52" s="839"/>
      <c r="B52" s="838"/>
      <c r="C52" s="839"/>
      <c r="D52" s="839"/>
    </row>
    <row r="53" spans="1:4" s="133" customFormat="1" ht="14">
      <c r="A53" s="869" t="s">
        <v>119</v>
      </c>
      <c r="B53" s="869"/>
      <c r="C53" s="839"/>
      <c r="D53" s="839"/>
    </row>
    <row r="54" spans="1:4" s="133" customFormat="1" ht="19.5" customHeight="1">
      <c r="A54" s="875" t="s">
        <v>120</v>
      </c>
      <c r="B54" s="875"/>
      <c r="C54" s="839"/>
      <c r="D54" s="839"/>
    </row>
    <row r="55" spans="1:4" s="133" customFormat="1" ht="13">
      <c r="A55" s="839"/>
      <c r="B55" s="838"/>
      <c r="C55" s="839"/>
      <c r="D55" s="839"/>
    </row>
    <row r="56" spans="1:4" s="133" customFormat="1" ht="14">
      <c r="A56" s="869" t="s">
        <v>121</v>
      </c>
      <c r="B56" s="869"/>
      <c r="C56" s="839"/>
      <c r="D56" s="839"/>
    </row>
    <row r="57" spans="1:4" s="476" customFormat="1" ht="39" customHeight="1">
      <c r="A57" s="868" t="s">
        <v>122</v>
      </c>
      <c r="B57" s="868"/>
      <c r="C57" s="840"/>
      <c r="D57" s="840"/>
    </row>
    <row r="58" spans="1:4" s="133" customFormat="1" ht="13">
      <c r="A58" s="839"/>
      <c r="B58" s="838" t="s">
        <v>123</v>
      </c>
      <c r="C58" s="839"/>
      <c r="D58" s="839"/>
    </row>
    <row r="59" spans="1:4" s="133" customFormat="1" ht="13.5" customHeight="1">
      <c r="A59" s="839"/>
      <c r="B59" s="838"/>
      <c r="C59" s="839"/>
      <c r="D59" s="839"/>
    </row>
    <row r="60" spans="1:4" s="133" customFormat="1" ht="14">
      <c r="A60" s="869" t="s">
        <v>124</v>
      </c>
      <c r="B60" s="869"/>
      <c r="C60" s="839"/>
      <c r="D60" s="839"/>
    </row>
    <row r="61" spans="1:4" s="133" customFormat="1" ht="13">
      <c r="A61" s="839" t="s">
        <v>125</v>
      </c>
      <c r="B61" s="838"/>
      <c r="C61" s="839"/>
      <c r="D61" s="839"/>
    </row>
    <row r="62" spans="1:4" s="133" customFormat="1" ht="26">
      <c r="A62" s="839" t="s">
        <v>126</v>
      </c>
      <c r="B62" s="838" t="s">
        <v>127</v>
      </c>
      <c r="C62" s="839"/>
      <c r="D62" s="839"/>
    </row>
    <row r="63" spans="1:4" s="133" customFormat="1" ht="65">
      <c r="A63" s="839"/>
      <c r="B63" s="838" t="s">
        <v>128</v>
      </c>
      <c r="C63" s="839"/>
      <c r="D63" s="839"/>
    </row>
    <row r="64" spans="1:4" s="133" customFormat="1" ht="26.25" customHeight="1">
      <c r="A64" s="839"/>
      <c r="B64" s="838" t="s">
        <v>129</v>
      </c>
      <c r="C64" s="839"/>
      <c r="D64" s="839"/>
    </row>
    <row r="65" spans="1:2" s="133" customFormat="1" ht="13">
      <c r="A65" s="839"/>
      <c r="B65" s="838"/>
    </row>
    <row r="66" spans="1:2" s="133" customFormat="1" ht="13">
      <c r="A66" s="839"/>
      <c r="B66" s="838"/>
    </row>
    <row r="67" spans="1:2" s="133" customFormat="1" ht="13">
      <c r="A67" s="839"/>
      <c r="B67" s="838"/>
    </row>
    <row r="68" spans="1:2" s="133" customFormat="1" ht="14">
      <c r="A68" s="869" t="s">
        <v>130</v>
      </c>
      <c r="B68" s="869"/>
    </row>
    <row r="69" spans="1:2" s="133" customFormat="1" ht="38.25" customHeight="1">
      <c r="A69" s="874" t="s">
        <v>131</v>
      </c>
      <c r="B69" s="874"/>
    </row>
    <row r="70" spans="1:2" s="133" customFormat="1" ht="13">
      <c r="A70" s="838"/>
      <c r="B70" s="838"/>
    </row>
    <row r="71" spans="1:2" s="133" customFormat="1" ht="13">
      <c r="A71" s="874" t="s">
        <v>132</v>
      </c>
      <c r="B71" s="874"/>
    </row>
    <row r="72" spans="1:2" s="133" customFormat="1" ht="37.5" customHeight="1">
      <c r="A72" s="838"/>
      <c r="B72" s="838"/>
    </row>
    <row r="73" spans="1:2" s="133" customFormat="1" ht="14">
      <c r="A73" s="869" t="s">
        <v>133</v>
      </c>
      <c r="B73" s="869"/>
    </row>
    <row r="74" spans="1:2" s="133" customFormat="1" ht="44.25" customHeight="1">
      <c r="A74" s="870" t="s">
        <v>134</v>
      </c>
      <c r="B74" s="870"/>
    </row>
    <row r="75" spans="1:2" s="133" customFormat="1" ht="14">
      <c r="A75" s="836"/>
      <c r="B75" s="836"/>
    </row>
    <row r="76" spans="1:2" s="133" customFormat="1" ht="42" customHeight="1">
      <c r="A76" s="870" t="s">
        <v>135</v>
      </c>
      <c r="B76" s="870"/>
    </row>
    <row r="77" spans="1:2" s="133" customFormat="1" ht="14">
      <c r="A77" s="836"/>
      <c r="B77" s="836"/>
    </row>
    <row r="78" spans="1:2" s="133" customFormat="1" ht="14">
      <c r="A78" s="869" t="s">
        <v>136</v>
      </c>
      <c r="B78" s="869"/>
    </row>
    <row r="79" spans="1:2" s="133" customFormat="1" ht="31.5" customHeight="1">
      <c r="A79" s="870" t="s">
        <v>137</v>
      </c>
      <c r="B79" s="870"/>
    </row>
    <row r="80" spans="1:2" s="133" customFormat="1" ht="14">
      <c r="A80" s="836"/>
      <c r="B80" s="836"/>
    </row>
    <row r="81" spans="1:2" s="133" customFormat="1" ht="14">
      <c r="A81" s="869" t="s">
        <v>138</v>
      </c>
      <c r="B81" s="869"/>
    </row>
    <row r="82" spans="1:2" ht="40.15" customHeight="1">
      <c r="A82" s="871" t="s">
        <v>139</v>
      </c>
      <c r="B82" s="871"/>
    </row>
    <row r="83" spans="1:2" ht="13">
      <c r="A83" s="872" t="s">
        <v>140</v>
      </c>
      <c r="B83" s="872"/>
    </row>
    <row r="84" spans="1:2">
      <c r="A84" s="837"/>
      <c r="B84"/>
    </row>
    <row r="85" spans="1:2">
      <c r="A85" s="837"/>
      <c r="B85"/>
    </row>
    <row r="86" spans="1:2">
      <c r="A86" s="837"/>
      <c r="B86"/>
    </row>
    <row r="87" spans="1:2">
      <c r="A87" s="837"/>
      <c r="B87"/>
    </row>
    <row r="88" spans="1:2">
      <c r="A88" s="837"/>
      <c r="B88"/>
    </row>
    <row r="89" spans="1:2">
      <c r="A89" s="837"/>
      <c r="B89"/>
    </row>
    <row r="90" spans="1:2">
      <c r="A90" s="837"/>
      <c r="B90"/>
    </row>
    <row r="91" spans="1:2">
      <c r="A91" s="837"/>
      <c r="B91"/>
    </row>
    <row r="92" spans="1:2">
      <c r="A92" s="837"/>
      <c r="B92"/>
    </row>
    <row r="93" spans="1:2">
      <c r="A93" s="837"/>
      <c r="B93"/>
    </row>
    <row r="94" spans="1:2">
      <c r="A94" s="837"/>
      <c r="B94"/>
    </row>
    <row r="95" spans="1:2">
      <c r="A95" s="837"/>
      <c r="B95"/>
    </row>
    <row r="96" spans="1:2">
      <c r="A96" s="837"/>
      <c r="B96"/>
    </row>
    <row r="97" spans="1:2">
      <c r="A97" s="837"/>
      <c r="B97"/>
    </row>
    <row r="98" spans="1:2">
      <c r="A98" s="837"/>
      <c r="B98"/>
    </row>
    <row r="99" spans="1:2">
      <c r="A99" s="837"/>
      <c r="B99"/>
    </row>
    <row r="100" spans="1:2">
      <c r="A100" s="837"/>
      <c r="B100"/>
    </row>
    <row r="101" spans="1:2">
      <c r="A101" s="837"/>
    </row>
  </sheetData>
  <sheetProtection formatCells="0" formatColumns="0" formatRows="0" insertColumns="0" insertRows="0"/>
  <mergeCells count="28">
    <mergeCell ref="A82:B82"/>
    <mergeCell ref="A83:B83"/>
    <mergeCell ref="A1:B1"/>
    <mergeCell ref="A78:B78"/>
    <mergeCell ref="A51:B51"/>
    <mergeCell ref="A54:B54"/>
    <mergeCell ref="A71:B71"/>
    <mergeCell ref="A76:B76"/>
    <mergeCell ref="A69:B69"/>
    <mergeCell ref="A74:B74"/>
    <mergeCell ref="A9:B9"/>
    <mergeCell ref="A11:B11"/>
    <mergeCell ref="A16:B16"/>
    <mergeCell ref="A20:B20"/>
    <mergeCell ref="A27:B27"/>
    <mergeCell ref="A38:B38"/>
    <mergeCell ref="A19:B19"/>
    <mergeCell ref="A26:B26"/>
    <mergeCell ref="A81:B81"/>
    <mergeCell ref="A68:B68"/>
    <mergeCell ref="A73:B73"/>
    <mergeCell ref="A43:B43"/>
    <mergeCell ref="A50:B50"/>
    <mergeCell ref="A53:B53"/>
    <mergeCell ref="A56:B56"/>
    <mergeCell ref="A60:B60"/>
    <mergeCell ref="A79:B79"/>
    <mergeCell ref="A57:B57"/>
  </mergeCells>
  <pageMargins left="0" right="0" top="0.25" bottom="0" header="0" footer="0"/>
  <pageSetup scale="90" orientation="portrait" blackAndWhite="1" r:id="rId1"/>
  <rowBreaks count="1" manualBreakCount="1">
    <brk id="37" max="16383" man="1"/>
  </rowBreak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2CD25EC-1AAE-4C25-97D5-C52BAB3F243C}">
  <sheetPr codeName="Sheet16"/>
  <dimension ref="A1:F58"/>
  <sheetViews>
    <sheetView showGridLines="0" topLeftCell="A47" workbookViewId="0">
      <selection activeCell="E19" sqref="E19"/>
    </sheetView>
  </sheetViews>
  <sheetFormatPr defaultRowHeight="12.5"/>
  <cols>
    <col min="1" max="1" width="44" customWidth="1"/>
    <col min="2" max="2" width="38" customWidth="1"/>
    <col min="3" max="3" width="34" customWidth="1"/>
    <col min="4" max="4" width="32" customWidth="1"/>
    <col min="5" max="5" width="28" customWidth="1"/>
    <col min="6" max="6" width="0.81640625" customWidth="1"/>
  </cols>
  <sheetData>
    <row r="1" spans="1:6" ht="18.75" customHeight="1">
      <c r="A1" s="879" t="s">
        <v>141</v>
      </c>
      <c r="B1" s="879"/>
      <c r="C1" s="879"/>
      <c r="D1" s="879"/>
      <c r="E1" s="677"/>
      <c r="F1" s="677"/>
    </row>
    <row r="2" spans="1:6" ht="19" thickBot="1">
      <c r="A2" s="668"/>
    </row>
    <row r="3" spans="1:6" ht="16" thickTop="1">
      <c r="A3" s="673" t="s">
        <v>142</v>
      </c>
      <c r="B3" s="673" t="s">
        <v>143</v>
      </c>
      <c r="C3" s="673" t="s">
        <v>144</v>
      </c>
      <c r="D3" s="673" t="s">
        <v>145</v>
      </c>
    </row>
    <row r="4" spans="1:6" ht="14.5">
      <c r="A4" s="674" t="s">
        <v>146</v>
      </c>
      <c r="B4" s="674" t="s">
        <v>147</v>
      </c>
      <c r="C4" s="674" t="s">
        <v>148</v>
      </c>
      <c r="D4" s="674" t="s">
        <v>7</v>
      </c>
    </row>
    <row r="5" spans="1:6" ht="14.5">
      <c r="A5" s="674" t="s">
        <v>149</v>
      </c>
      <c r="B5" s="674" t="s">
        <v>150</v>
      </c>
      <c r="C5" s="674" t="s">
        <v>151</v>
      </c>
      <c r="D5" s="674" t="s">
        <v>11</v>
      </c>
    </row>
    <row r="6" spans="1:6" ht="14.5">
      <c r="A6" s="674" t="s">
        <v>152</v>
      </c>
      <c r="B6" s="674" t="s">
        <v>153</v>
      </c>
      <c r="C6" s="674" t="s">
        <v>154</v>
      </c>
      <c r="D6" s="674" t="s">
        <v>15</v>
      </c>
    </row>
    <row r="7" spans="1:6" ht="14.5">
      <c r="A7" s="674" t="s">
        <v>155</v>
      </c>
      <c r="B7" s="674" t="s">
        <v>156</v>
      </c>
      <c r="C7" s="674" t="s">
        <v>157</v>
      </c>
      <c r="D7" s="674" t="s">
        <v>19</v>
      </c>
    </row>
    <row r="8" spans="1:6" ht="14.5">
      <c r="A8" s="674" t="s">
        <v>158</v>
      </c>
      <c r="B8" s="674" t="s">
        <v>159</v>
      </c>
      <c r="C8" s="674" t="s">
        <v>160</v>
      </c>
      <c r="D8" s="674" t="s">
        <v>161</v>
      </c>
    </row>
    <row r="9" spans="1:6" ht="29.5" thickBot="1">
      <c r="A9" s="674" t="s">
        <v>162</v>
      </c>
      <c r="B9" s="674" t="s">
        <v>163</v>
      </c>
      <c r="C9" s="674" t="s">
        <v>164</v>
      </c>
      <c r="D9" s="676" t="s">
        <v>27</v>
      </c>
    </row>
    <row r="10" spans="1:6" ht="15" thickTop="1">
      <c r="A10" s="674" t="s">
        <v>165</v>
      </c>
      <c r="B10" s="674" t="s">
        <v>166</v>
      </c>
      <c r="C10" s="674" t="s">
        <v>167</v>
      </c>
      <c r="D10" s="780"/>
    </row>
    <row r="11" spans="1:6" ht="14.5">
      <c r="A11" s="674" t="s">
        <v>168</v>
      </c>
      <c r="B11" s="674" t="s">
        <v>169</v>
      </c>
      <c r="C11" s="674" t="s">
        <v>170</v>
      </c>
      <c r="D11" s="780"/>
    </row>
    <row r="12" spans="1:6" ht="15" thickBot="1">
      <c r="A12" s="674" t="s">
        <v>171</v>
      </c>
      <c r="B12" s="676" t="s">
        <v>172</v>
      </c>
      <c r="C12" s="674" t="s">
        <v>173</v>
      </c>
      <c r="D12" s="780"/>
    </row>
    <row r="13" spans="1:6" ht="15" thickTop="1">
      <c r="A13" s="674" t="s">
        <v>174</v>
      </c>
      <c r="B13" s="781"/>
      <c r="C13" s="674" t="s">
        <v>175</v>
      </c>
      <c r="D13" s="780"/>
    </row>
    <row r="14" spans="1:6" ht="14.5">
      <c r="A14" s="674" t="s">
        <v>176</v>
      </c>
      <c r="B14" s="781"/>
      <c r="C14" s="674" t="s">
        <v>177</v>
      </c>
      <c r="D14" s="781"/>
    </row>
    <row r="15" spans="1:6" ht="14.5">
      <c r="A15" s="674" t="s">
        <v>178</v>
      </c>
      <c r="B15" s="781"/>
      <c r="C15" s="674" t="s">
        <v>179</v>
      </c>
      <c r="D15" s="780"/>
    </row>
    <row r="16" spans="1:6" ht="14.5">
      <c r="A16" s="674" t="s">
        <v>180</v>
      </c>
      <c r="B16" s="781"/>
      <c r="C16" s="674" t="s">
        <v>181</v>
      </c>
      <c r="D16" s="780"/>
    </row>
    <row r="17" spans="1:5" ht="14.5">
      <c r="A17" s="674" t="s">
        <v>182</v>
      </c>
      <c r="B17" s="781"/>
      <c r="C17" s="674" t="s">
        <v>183</v>
      </c>
      <c r="D17" s="780"/>
    </row>
    <row r="18" spans="1:5" ht="14.5">
      <c r="A18" s="674" t="s">
        <v>45</v>
      </c>
      <c r="B18" s="781"/>
      <c r="C18" s="674" t="s">
        <v>184</v>
      </c>
      <c r="D18" s="782"/>
      <c r="E18" s="780"/>
    </row>
    <row r="19" spans="1:5" ht="14.5">
      <c r="A19" s="674" t="s">
        <v>47</v>
      </c>
      <c r="B19" s="781"/>
      <c r="C19" s="674" t="s">
        <v>185</v>
      </c>
      <c r="D19" s="782"/>
      <c r="E19" s="780"/>
    </row>
    <row r="20" spans="1:5" ht="14.5">
      <c r="A20" s="674" t="s">
        <v>186</v>
      </c>
      <c r="B20" s="781"/>
      <c r="C20" s="674" t="s">
        <v>187</v>
      </c>
      <c r="D20" s="782"/>
      <c r="E20" s="780"/>
    </row>
    <row r="21" spans="1:5" ht="14.5">
      <c r="A21" s="675" t="s">
        <v>188</v>
      </c>
      <c r="B21" s="781"/>
      <c r="C21" s="674" t="s">
        <v>169</v>
      </c>
      <c r="D21" s="782"/>
      <c r="E21" s="780"/>
    </row>
    <row r="22" spans="1:5" ht="15" thickBot="1">
      <c r="A22" s="674" t="s">
        <v>189</v>
      </c>
      <c r="B22" s="781"/>
      <c r="C22" s="676" t="s">
        <v>172</v>
      </c>
      <c r="D22" s="782"/>
      <c r="E22" s="780"/>
    </row>
    <row r="23" spans="1:5" ht="15" thickTop="1">
      <c r="A23" s="674" t="s">
        <v>190</v>
      </c>
      <c r="B23" s="781"/>
      <c r="C23" s="781"/>
      <c r="D23" s="782"/>
      <c r="E23" s="780"/>
    </row>
    <row r="24" spans="1:5" ht="14.5">
      <c r="A24" s="674" t="s">
        <v>191</v>
      </c>
      <c r="B24" s="781"/>
      <c r="C24" s="781"/>
      <c r="D24" s="782"/>
      <c r="E24" s="780"/>
    </row>
    <row r="25" spans="1:5" ht="14.5">
      <c r="A25" s="674" t="s">
        <v>192</v>
      </c>
      <c r="B25" s="781"/>
      <c r="C25" s="781"/>
      <c r="D25" s="782"/>
      <c r="E25" s="780"/>
    </row>
    <row r="26" spans="1:5" ht="14.5">
      <c r="A26" s="674" t="s">
        <v>193</v>
      </c>
      <c r="B26" s="781"/>
      <c r="C26" s="781"/>
      <c r="D26" s="782"/>
      <c r="E26" s="780"/>
    </row>
    <row r="27" spans="1:5" ht="14.5">
      <c r="A27" s="674" t="s">
        <v>194</v>
      </c>
      <c r="B27" s="781"/>
      <c r="C27" s="781"/>
      <c r="D27" s="782"/>
      <c r="E27" s="780"/>
    </row>
    <row r="28" spans="1:5" ht="14.5">
      <c r="A28" s="674" t="s">
        <v>195</v>
      </c>
      <c r="B28" s="781"/>
      <c r="C28" s="781"/>
      <c r="D28" s="782"/>
      <c r="E28" s="780"/>
    </row>
    <row r="29" spans="1:5" ht="14.5">
      <c r="A29" s="674" t="s">
        <v>196</v>
      </c>
      <c r="B29" s="781"/>
      <c r="C29" s="781"/>
      <c r="D29" s="782"/>
      <c r="E29" s="780"/>
    </row>
    <row r="30" spans="1:5" ht="14.5">
      <c r="A30" s="674" t="s">
        <v>60</v>
      </c>
      <c r="B30" s="781"/>
      <c r="C30" s="781"/>
      <c r="D30" s="782"/>
      <c r="E30" s="780"/>
    </row>
    <row r="31" spans="1:5" ht="14.5">
      <c r="A31" s="674" t="s">
        <v>61</v>
      </c>
      <c r="B31" s="781"/>
      <c r="C31" s="781"/>
      <c r="D31" s="782"/>
      <c r="E31" s="780"/>
    </row>
    <row r="32" spans="1:5" ht="29">
      <c r="A32" s="674" t="s">
        <v>197</v>
      </c>
      <c r="B32" s="781"/>
      <c r="C32" s="781"/>
      <c r="D32" s="782"/>
      <c r="E32" s="780"/>
    </row>
    <row r="33" spans="1:5" ht="14.5">
      <c r="A33" s="674" t="s">
        <v>198</v>
      </c>
      <c r="B33" s="781"/>
      <c r="C33" s="781"/>
      <c r="D33" s="782"/>
      <c r="E33" s="780"/>
    </row>
    <row r="34" spans="1:5" ht="14.5">
      <c r="A34" s="674" t="s">
        <v>199</v>
      </c>
      <c r="B34" s="781"/>
      <c r="C34" s="781"/>
      <c r="D34" s="782"/>
      <c r="E34" s="780"/>
    </row>
    <row r="35" spans="1:5" ht="14.5">
      <c r="A35" s="674" t="s">
        <v>200</v>
      </c>
      <c r="B35" s="781"/>
      <c r="C35" s="781"/>
      <c r="D35" s="782"/>
      <c r="E35" s="780"/>
    </row>
    <row r="36" spans="1:5" ht="14.5">
      <c r="A36" s="674" t="s">
        <v>201</v>
      </c>
      <c r="B36" s="781"/>
      <c r="C36" s="781"/>
      <c r="D36" s="782"/>
      <c r="E36" s="780"/>
    </row>
    <row r="37" spans="1:5" ht="14.5">
      <c r="A37" s="674" t="s">
        <v>202</v>
      </c>
      <c r="B37" s="781"/>
      <c r="C37" s="781"/>
      <c r="D37" s="782"/>
      <c r="E37" s="780"/>
    </row>
    <row r="38" spans="1:5" ht="14.5">
      <c r="A38" s="674" t="s">
        <v>203</v>
      </c>
      <c r="B38" s="781"/>
      <c r="C38" s="781"/>
      <c r="D38" s="782"/>
      <c r="E38" s="780"/>
    </row>
    <row r="39" spans="1:5" ht="14.5">
      <c r="A39" s="674" t="s">
        <v>204</v>
      </c>
      <c r="B39" s="781"/>
      <c r="C39" s="781"/>
      <c r="D39" s="782"/>
      <c r="E39" s="780"/>
    </row>
    <row r="40" spans="1:5" ht="29">
      <c r="A40" s="674" t="s">
        <v>205</v>
      </c>
      <c r="B40" s="781"/>
      <c r="C40" s="781"/>
      <c r="D40" s="782"/>
      <c r="E40" s="780"/>
    </row>
    <row r="41" spans="1:5" ht="14.5">
      <c r="A41" s="674" t="s">
        <v>206</v>
      </c>
      <c r="B41" s="781"/>
      <c r="C41" s="781"/>
      <c r="D41" s="782"/>
      <c r="E41" s="780"/>
    </row>
    <row r="42" spans="1:5" ht="14.5">
      <c r="A42" s="674" t="s">
        <v>207</v>
      </c>
      <c r="B42" s="781"/>
      <c r="C42" s="781"/>
      <c r="D42" s="782"/>
      <c r="E42" s="780"/>
    </row>
    <row r="43" spans="1:5" ht="29">
      <c r="A43" s="674" t="s">
        <v>208</v>
      </c>
      <c r="B43" s="781"/>
      <c r="C43" s="781"/>
      <c r="D43" s="782"/>
      <c r="E43" s="780"/>
    </row>
    <row r="44" spans="1:5" ht="14.5">
      <c r="A44" s="674" t="s">
        <v>209</v>
      </c>
      <c r="B44" s="781"/>
      <c r="C44" s="781"/>
      <c r="D44" s="782"/>
      <c r="E44" s="780"/>
    </row>
    <row r="45" spans="1:5" ht="14.5">
      <c r="A45" s="674" t="s">
        <v>75</v>
      </c>
      <c r="B45" s="781"/>
      <c r="C45" s="781"/>
      <c r="D45" s="782"/>
      <c r="E45" s="780"/>
    </row>
    <row r="46" spans="1:5" ht="14.5">
      <c r="A46" s="674" t="s">
        <v>210</v>
      </c>
      <c r="B46" s="781"/>
      <c r="C46" s="781"/>
      <c r="D46" s="782"/>
      <c r="E46" s="780"/>
    </row>
    <row r="47" spans="1:5" ht="14.5">
      <c r="A47" s="674"/>
      <c r="B47" s="781"/>
      <c r="C47" s="781"/>
      <c r="D47" s="782"/>
      <c r="E47" s="780"/>
    </row>
    <row r="48" spans="1:5" ht="15" thickBot="1">
      <c r="A48" s="676"/>
      <c r="B48" s="781"/>
      <c r="C48" s="781"/>
      <c r="D48" s="782"/>
      <c r="E48" s="780"/>
    </row>
    <row r="49" spans="1:5" ht="16" thickTop="1">
      <c r="A49" s="669"/>
    </row>
    <row r="50" spans="1:5" ht="15.5">
      <c r="A50" s="670" t="s">
        <v>211</v>
      </c>
    </row>
    <row r="51" spans="1:5" ht="14.5" thickBot="1">
      <c r="A51" s="671"/>
    </row>
    <row r="52" spans="1:5" ht="15" thickTop="1">
      <c r="A52" s="678" t="s">
        <v>212</v>
      </c>
      <c r="B52" s="679" t="s">
        <v>213</v>
      </c>
      <c r="C52" s="679" t="s">
        <v>214</v>
      </c>
      <c r="D52" s="679" t="s">
        <v>215</v>
      </c>
      <c r="E52" s="680" t="s">
        <v>216</v>
      </c>
    </row>
    <row r="53" spans="1:5" ht="15" thickBot="1">
      <c r="A53" s="681" t="s">
        <v>217</v>
      </c>
      <c r="B53" s="682" t="s">
        <v>218</v>
      </c>
      <c r="C53" s="682" t="s">
        <v>217</v>
      </c>
      <c r="D53" s="682" t="s">
        <v>217</v>
      </c>
      <c r="E53" s="683" t="s">
        <v>217</v>
      </c>
    </row>
    <row r="54" spans="1:5" ht="15" thickTop="1">
      <c r="A54" s="684" t="s">
        <v>219</v>
      </c>
      <c r="B54" s="685" t="s">
        <v>220</v>
      </c>
      <c r="C54" s="685" t="s">
        <v>5</v>
      </c>
      <c r="D54" s="685" t="s">
        <v>42</v>
      </c>
      <c r="E54" s="686" t="s">
        <v>27</v>
      </c>
    </row>
    <row r="55" spans="1:5" ht="14.5">
      <c r="A55" s="687" t="s">
        <v>221</v>
      </c>
      <c r="B55" s="688" t="s">
        <v>222</v>
      </c>
      <c r="C55" s="688" t="s">
        <v>27</v>
      </c>
      <c r="D55" s="688" t="s">
        <v>223</v>
      </c>
      <c r="E55" s="689" t="s">
        <v>27</v>
      </c>
    </row>
    <row r="56" spans="1:5" ht="14.5">
      <c r="A56" s="687" t="s">
        <v>224</v>
      </c>
      <c r="B56" s="688" t="s">
        <v>225</v>
      </c>
      <c r="C56" s="688" t="s">
        <v>25</v>
      </c>
      <c r="D56" s="688" t="s">
        <v>46</v>
      </c>
      <c r="E56" s="689" t="s">
        <v>7</v>
      </c>
    </row>
    <row r="57" spans="1:5" ht="15" thickBot="1">
      <c r="A57" s="690" t="s">
        <v>226</v>
      </c>
      <c r="B57" s="691" t="s">
        <v>227</v>
      </c>
      <c r="C57" s="691" t="s">
        <v>17</v>
      </c>
      <c r="D57" s="691" t="s">
        <v>27</v>
      </c>
      <c r="E57" s="692" t="s">
        <v>11</v>
      </c>
    </row>
    <row r="58" spans="1:5" ht="14.5" thickTop="1">
      <c r="A58" s="672"/>
    </row>
  </sheetData>
  <sheetProtection algorithmName="SHA-512" hashValue="fY/8/LJZFEPJgmuQ9od4oQqGx7OTN4KK5Bk8N7HOtKeUnPUXqafG++G2kX4/nPkDKksVdMRcg/lTVCzQhuffAg==" saltValue="zrXA+Kb3IM/OJna6ZWC4IA==" spinCount="100000" sheet="1" objects="1" scenarios="1"/>
  <mergeCells count="1">
    <mergeCell ref="A1:D1"/>
  </mergeCells>
  <pageMargins left="0.7" right="0.7" top="0.75" bottom="0.75" header="0.3" footer="0.3"/>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3">
    <tabColor rgb="FFFFFF00"/>
    <pageSetUpPr fitToPage="1"/>
  </sheetPr>
  <dimension ref="A1:AC177"/>
  <sheetViews>
    <sheetView workbookViewId="0">
      <selection activeCell="AB15" sqref="AB15"/>
    </sheetView>
  </sheetViews>
  <sheetFormatPr defaultColWidth="9.1796875" defaultRowHeight="12.5"/>
  <cols>
    <col min="1" max="1" width="1.54296875" style="53" customWidth="1"/>
    <col min="2" max="2" width="2.81640625" style="53" customWidth="1"/>
    <col min="3" max="5" width="9.1796875" style="53"/>
    <col min="6" max="6" width="2.81640625" style="53" customWidth="1"/>
    <col min="7" max="7" width="9.1796875" style="53"/>
    <col min="8" max="8" width="2.54296875" style="53" customWidth="1"/>
    <col min="9" max="9" width="17.54296875" style="53" customWidth="1"/>
    <col min="10" max="10" width="8.453125" style="53" customWidth="1"/>
    <col min="11" max="11" width="9.1796875" style="53"/>
    <col min="12" max="12" width="3.1796875" style="53" customWidth="1"/>
    <col min="13" max="13" width="9.1796875" style="53"/>
    <col min="14" max="14" width="3.1796875" style="53" customWidth="1"/>
    <col min="15" max="17" width="9.1796875" style="53"/>
    <col min="18" max="18" width="7.7265625" style="53" customWidth="1"/>
    <col min="19" max="19" width="2" style="53" customWidth="1"/>
    <col min="20" max="21" width="9.1796875" style="53"/>
    <col min="22" max="22" width="7" style="53" bestFit="1" customWidth="1"/>
    <col min="23" max="16384" width="9.1796875" style="53"/>
  </cols>
  <sheetData>
    <row r="1" spans="1:29">
      <c r="A1" s="55"/>
      <c r="B1" s="56"/>
      <c r="C1" s="56"/>
      <c r="D1" s="56"/>
      <c r="E1" s="56"/>
      <c r="F1" s="56"/>
      <c r="G1" s="56"/>
      <c r="H1" s="56"/>
      <c r="I1" s="56"/>
      <c r="J1" s="56"/>
      <c r="K1" s="56"/>
      <c r="L1" s="56"/>
      <c r="M1" s="56"/>
      <c r="N1" s="56"/>
      <c r="O1" s="56"/>
      <c r="P1" s="56"/>
      <c r="Q1" s="56"/>
      <c r="R1" s="56"/>
      <c r="S1" s="57"/>
      <c r="T1" s="54"/>
      <c r="U1" s="54"/>
      <c r="V1" s="54"/>
      <c r="W1" s="54"/>
      <c r="X1" s="54"/>
      <c r="Y1" s="54"/>
      <c r="Z1" s="54"/>
      <c r="AA1" s="54"/>
      <c r="AB1" s="54"/>
      <c r="AC1" s="54"/>
    </row>
    <row r="2" spans="1:29" s="59" customFormat="1" ht="13">
      <c r="A2" s="884" t="s">
        <v>228</v>
      </c>
      <c r="B2" s="885"/>
      <c r="C2" s="885"/>
      <c r="D2" s="885"/>
      <c r="E2" s="885"/>
      <c r="F2" s="885"/>
      <c r="G2" s="885"/>
      <c r="H2" s="885"/>
      <c r="I2" s="885"/>
      <c r="J2" s="885"/>
      <c r="K2" s="885"/>
      <c r="L2" s="885"/>
      <c r="M2" s="885"/>
      <c r="N2" s="885"/>
      <c r="O2" s="885"/>
      <c r="P2" s="885"/>
      <c r="Q2" s="885"/>
      <c r="R2" s="885"/>
      <c r="S2" s="886"/>
      <c r="T2" s="58"/>
      <c r="U2" s="58"/>
      <c r="V2" s="58"/>
      <c r="W2" s="58"/>
      <c r="X2" s="58"/>
      <c r="Y2" s="58"/>
      <c r="Z2" s="58"/>
      <c r="AA2" s="58"/>
      <c r="AB2" s="58"/>
      <c r="AC2" s="58"/>
    </row>
    <row r="3" spans="1:29" s="59" customFormat="1" ht="13">
      <c r="A3" s="884" t="s">
        <v>229</v>
      </c>
      <c r="B3" s="885"/>
      <c r="C3" s="885"/>
      <c r="D3" s="885"/>
      <c r="E3" s="885"/>
      <c r="F3" s="885"/>
      <c r="G3" s="885"/>
      <c r="H3" s="885"/>
      <c r="I3" s="885"/>
      <c r="J3" s="885"/>
      <c r="K3" s="885"/>
      <c r="L3" s="885"/>
      <c r="M3" s="885"/>
      <c r="N3" s="885"/>
      <c r="O3" s="885"/>
      <c r="P3" s="885"/>
      <c r="Q3" s="885"/>
      <c r="R3" s="885"/>
      <c r="S3" s="886"/>
      <c r="T3" s="58"/>
      <c r="U3" s="58"/>
      <c r="V3" s="58"/>
      <c r="W3" s="58"/>
      <c r="X3" s="58"/>
      <c r="Y3" s="58"/>
      <c r="Z3" s="58"/>
      <c r="AA3" s="58"/>
      <c r="AB3" s="58"/>
      <c r="AC3" s="58"/>
    </row>
    <row r="4" spans="1:29">
      <c r="A4" s="79"/>
      <c r="S4" s="61"/>
      <c r="T4" s="54"/>
      <c r="U4" s="54"/>
      <c r="V4" s="54"/>
      <c r="W4" s="54"/>
      <c r="X4" s="54"/>
      <c r="Y4" s="54"/>
      <c r="Z4" s="54"/>
      <c r="AA4" s="54"/>
      <c r="AB4" s="54"/>
      <c r="AC4" s="54"/>
    </row>
    <row r="5" spans="1:29" ht="13">
      <c r="A5" s="884" t="s">
        <v>230</v>
      </c>
      <c r="B5" s="885"/>
      <c r="C5" s="885"/>
      <c r="D5" s="885"/>
      <c r="E5" s="885"/>
      <c r="F5" s="885"/>
      <c r="G5" s="885"/>
      <c r="H5" s="885"/>
      <c r="I5" s="885"/>
      <c r="J5" s="885"/>
      <c r="K5" s="885"/>
      <c r="L5" s="885"/>
      <c r="M5" s="885"/>
      <c r="N5" s="885"/>
      <c r="O5" s="885"/>
      <c r="P5" s="885"/>
      <c r="Q5" s="885"/>
      <c r="R5" s="885"/>
      <c r="S5" s="886"/>
      <c r="T5" s="54"/>
      <c r="U5" s="54"/>
      <c r="V5" s="54"/>
      <c r="W5" s="54"/>
      <c r="X5" s="54"/>
      <c r="Y5" s="54"/>
      <c r="Z5" s="54"/>
      <c r="AA5" s="54"/>
      <c r="AB5" s="54"/>
      <c r="AC5" s="54"/>
    </row>
    <row r="6" spans="1:29" ht="13">
      <c r="A6" s="884" t="s">
        <v>231</v>
      </c>
      <c r="B6" s="885"/>
      <c r="C6" s="885"/>
      <c r="D6" s="885"/>
      <c r="E6" s="885"/>
      <c r="F6" s="885"/>
      <c r="G6" s="885"/>
      <c r="H6" s="885"/>
      <c r="I6" s="885"/>
      <c r="J6" s="885"/>
      <c r="K6" s="885"/>
      <c r="L6" s="885"/>
      <c r="M6" s="885"/>
      <c r="N6" s="885"/>
      <c r="O6" s="885"/>
      <c r="P6" s="885"/>
      <c r="Q6" s="885"/>
      <c r="R6" s="885"/>
      <c r="S6" s="886"/>
      <c r="T6" s="54"/>
      <c r="U6" s="54"/>
      <c r="V6" s="54"/>
      <c r="W6" s="54"/>
      <c r="X6" s="54"/>
      <c r="Y6" s="54"/>
      <c r="Z6" s="54"/>
      <c r="AA6" s="54"/>
      <c r="AB6" s="54"/>
      <c r="AC6" s="54"/>
    </row>
    <row r="7" spans="1:29" ht="13">
      <c r="A7" s="887" t="s">
        <v>232</v>
      </c>
      <c r="B7" s="888"/>
      <c r="C7" s="888"/>
      <c r="D7" s="888"/>
      <c r="E7" s="888"/>
      <c r="F7" s="888"/>
      <c r="G7" s="888"/>
      <c r="H7" s="888"/>
      <c r="I7" s="888"/>
      <c r="J7" s="888"/>
      <c r="K7" s="888"/>
      <c r="L7" s="888"/>
      <c r="M7" s="888"/>
      <c r="N7" s="888"/>
      <c r="O7" s="888"/>
      <c r="P7" s="888"/>
      <c r="Q7" s="888"/>
      <c r="R7" s="888"/>
      <c r="S7" s="889"/>
      <c r="T7" s="54"/>
      <c r="U7" s="54"/>
      <c r="V7" s="54"/>
      <c r="W7" s="54"/>
      <c r="X7" s="54"/>
      <c r="Y7" s="54"/>
      <c r="Z7" s="54"/>
      <c r="AA7" s="54"/>
      <c r="AB7" s="54"/>
      <c r="AC7" s="54"/>
    </row>
    <row r="8" spans="1:29">
      <c r="A8" s="60"/>
      <c r="S8" s="61"/>
      <c r="T8" s="54"/>
      <c r="U8" s="54"/>
      <c r="V8" s="54"/>
      <c r="W8" s="54"/>
      <c r="X8" s="54"/>
      <c r="Y8" s="54"/>
      <c r="Z8" s="54"/>
      <c r="AA8" s="54"/>
      <c r="AB8" s="54"/>
      <c r="AC8" s="54"/>
    </row>
    <row r="9" spans="1:29">
      <c r="A9" s="60"/>
      <c r="B9" s="62"/>
      <c r="C9" s="63"/>
      <c r="D9" s="63"/>
      <c r="E9" s="63"/>
      <c r="F9" s="63"/>
      <c r="G9" s="63"/>
      <c r="H9" s="63"/>
      <c r="I9" s="63"/>
      <c r="J9" s="63"/>
      <c r="K9" s="63"/>
      <c r="L9" s="63"/>
      <c r="M9" s="63"/>
      <c r="N9" s="63"/>
      <c r="O9" s="63"/>
      <c r="P9" s="63"/>
      <c r="Q9" s="63"/>
      <c r="R9" s="64"/>
      <c r="S9" s="61"/>
      <c r="T9" s="54"/>
      <c r="U9" s="54"/>
      <c r="V9" s="54"/>
      <c r="W9" s="54"/>
      <c r="X9" s="54"/>
      <c r="Y9" s="54"/>
      <c r="Z9" s="54"/>
      <c r="AA9" s="54"/>
      <c r="AB9" s="54"/>
      <c r="AC9" s="54"/>
    </row>
    <row r="10" spans="1:29">
      <c r="A10" s="60"/>
      <c r="B10" s="65" t="s">
        <v>233</v>
      </c>
      <c r="E10" s="880">
        <f>+'Budget Summ Amt'!D6</f>
        <v>0</v>
      </c>
      <c r="F10" s="880"/>
      <c r="G10" s="880"/>
      <c r="H10" s="880"/>
      <c r="I10" s="880"/>
      <c r="J10" s="880"/>
      <c r="K10" s="880"/>
      <c r="L10" s="53" t="s">
        <v>234</v>
      </c>
      <c r="P10" s="881">
        <f>+'Budget Summ Amt'!L6</f>
        <v>0</v>
      </c>
      <c r="Q10" s="882"/>
      <c r="R10" s="883"/>
      <c r="S10" s="61"/>
      <c r="T10" s="54"/>
      <c r="U10" s="54"/>
      <c r="V10" s="54"/>
      <c r="W10" s="54"/>
      <c r="X10" s="54"/>
      <c r="Y10" s="54"/>
      <c r="Z10" s="54"/>
      <c r="AA10" s="54"/>
      <c r="AB10" s="54"/>
      <c r="AC10" s="54"/>
    </row>
    <row r="11" spans="1:29">
      <c r="A11" s="60"/>
      <c r="B11" s="65" t="s">
        <v>235</v>
      </c>
      <c r="E11" s="890"/>
      <c r="F11" s="890"/>
      <c r="G11" s="890"/>
      <c r="H11" s="890"/>
      <c r="I11" s="890"/>
      <c r="J11" s="890"/>
      <c r="K11" s="890"/>
      <c r="L11" s="53" t="s">
        <v>236</v>
      </c>
      <c r="P11" s="896">
        <f>+'Budget Summ Amt'!I6</f>
        <v>0</v>
      </c>
      <c r="Q11" s="896"/>
      <c r="R11" s="897"/>
      <c r="S11" s="61"/>
      <c r="T11" s="54"/>
      <c r="U11" s="54"/>
      <c r="V11" s="54"/>
      <c r="W11" s="54"/>
      <c r="X11" s="54"/>
      <c r="Y11" s="54"/>
      <c r="Z11" s="54"/>
      <c r="AA11" s="54"/>
      <c r="AB11" s="54"/>
      <c r="AC11" s="54"/>
    </row>
    <row r="12" spans="1:29">
      <c r="A12" s="60"/>
      <c r="B12" s="65"/>
      <c r="E12" s="890"/>
      <c r="F12" s="890"/>
      <c r="G12" s="890"/>
      <c r="H12" s="890"/>
      <c r="I12" s="890"/>
      <c r="J12" s="890"/>
      <c r="K12" s="890"/>
      <c r="N12" s="891"/>
      <c r="O12" s="891"/>
      <c r="Q12" s="892"/>
      <c r="R12" s="893"/>
      <c r="S12" s="61"/>
      <c r="T12" s="54"/>
      <c r="U12" s="54"/>
      <c r="V12" s="54"/>
      <c r="W12" s="54"/>
      <c r="X12" s="54"/>
      <c r="Y12" s="54"/>
      <c r="Z12" s="54"/>
      <c r="AA12" s="54"/>
      <c r="AB12" s="54"/>
      <c r="AC12" s="54"/>
    </row>
    <row r="13" spans="1:29">
      <c r="A13" s="60"/>
      <c r="B13" s="65" t="s">
        <v>237</v>
      </c>
      <c r="E13" s="890"/>
      <c r="F13" s="890"/>
      <c r="G13" s="890"/>
      <c r="H13" s="890"/>
      <c r="I13" s="890"/>
      <c r="J13" s="890"/>
      <c r="K13" s="890"/>
      <c r="L13" s="53" t="s">
        <v>238</v>
      </c>
      <c r="P13" s="894"/>
      <c r="Q13" s="894"/>
      <c r="R13" s="895"/>
      <c r="S13" s="61"/>
      <c r="T13" s="54"/>
      <c r="U13" s="54"/>
      <c r="V13" s="54"/>
      <c r="W13" s="54"/>
      <c r="X13" s="54"/>
      <c r="Y13" s="54"/>
      <c r="Z13" s="54"/>
      <c r="AA13" s="54"/>
      <c r="AB13" s="54"/>
      <c r="AC13" s="54"/>
    </row>
    <row r="14" spans="1:29">
      <c r="A14" s="60"/>
      <c r="B14" s="65" t="s">
        <v>239</v>
      </c>
      <c r="E14" s="899"/>
      <c r="F14" s="899"/>
      <c r="G14" s="899"/>
      <c r="H14" s="899"/>
      <c r="I14" s="899"/>
      <c r="J14" s="899"/>
      <c r="K14" s="899"/>
      <c r="L14" s="53" t="s">
        <v>240</v>
      </c>
      <c r="P14" s="900"/>
      <c r="Q14" s="900"/>
      <c r="R14" s="901"/>
      <c r="S14" s="61"/>
      <c r="T14" s="54"/>
      <c r="U14" s="54"/>
      <c r="V14" s="54"/>
      <c r="W14" s="54"/>
      <c r="X14" s="54"/>
      <c r="Y14" s="54"/>
      <c r="Z14" s="54"/>
      <c r="AA14" s="54"/>
      <c r="AB14" s="54"/>
      <c r="AC14" s="54"/>
    </row>
    <row r="15" spans="1:29">
      <c r="A15" s="60"/>
      <c r="B15" s="67"/>
      <c r="C15" s="68"/>
      <c r="D15" s="68"/>
      <c r="E15" s="902" t="s">
        <v>241</v>
      </c>
      <c r="F15" s="902"/>
      <c r="G15" s="902"/>
      <c r="H15" s="902"/>
      <c r="I15" s="902"/>
      <c r="J15" s="902"/>
      <c r="K15" s="68"/>
      <c r="L15" s="68"/>
      <c r="M15" s="68"/>
      <c r="N15" s="68"/>
      <c r="O15" s="68"/>
      <c r="P15" s="68"/>
      <c r="Q15" s="68"/>
      <c r="R15" s="69"/>
      <c r="S15" s="61"/>
      <c r="T15" s="54"/>
      <c r="U15" s="54"/>
      <c r="V15" s="54"/>
      <c r="W15" s="54"/>
      <c r="X15" s="54"/>
      <c r="Y15" s="54"/>
      <c r="Z15" s="54"/>
      <c r="AA15" s="54"/>
      <c r="AB15" s="54"/>
      <c r="AC15" s="54"/>
    </row>
    <row r="16" spans="1:29" ht="7.5" customHeight="1">
      <c r="A16" s="60"/>
      <c r="S16" s="61"/>
      <c r="T16" s="54"/>
      <c r="U16" s="54"/>
      <c r="V16" s="54"/>
      <c r="W16" s="54"/>
      <c r="X16" s="54"/>
      <c r="Y16" s="54"/>
      <c r="Z16" s="54"/>
      <c r="AA16" s="54"/>
      <c r="AB16" s="54"/>
      <c r="AC16" s="54"/>
    </row>
    <row r="17" spans="1:29" ht="18.75" customHeight="1">
      <c r="A17" s="60"/>
      <c r="B17" s="53" t="s">
        <v>242</v>
      </c>
      <c r="H17" s="70"/>
      <c r="N17" s="70" t="s">
        <v>243</v>
      </c>
      <c r="S17" s="61"/>
      <c r="T17" s="54"/>
      <c r="U17" s="54"/>
      <c r="V17" s="54"/>
      <c r="W17" s="54"/>
      <c r="X17" s="54"/>
      <c r="Y17" s="54"/>
      <c r="Z17" s="54"/>
      <c r="AA17" s="54"/>
      <c r="AB17" s="54"/>
      <c r="AC17" s="54"/>
    </row>
    <row r="18" spans="1:29" ht="18.75" customHeight="1">
      <c r="A18" s="60"/>
      <c r="B18" s="53" t="s">
        <v>244</v>
      </c>
      <c r="G18" s="903"/>
      <c r="H18" s="903"/>
      <c r="I18" s="903"/>
      <c r="J18" s="903"/>
      <c r="K18" s="903"/>
      <c r="L18" s="903"/>
      <c r="S18" s="61"/>
      <c r="T18" s="54"/>
      <c r="U18" s="54"/>
      <c r="V18" s="54"/>
      <c r="W18" s="54"/>
      <c r="X18" s="54"/>
      <c r="Y18" s="54"/>
      <c r="Z18" s="54"/>
      <c r="AA18" s="54"/>
      <c r="AB18" s="54"/>
      <c r="AC18" s="54"/>
    </row>
    <row r="19" spans="1:29">
      <c r="A19" s="60"/>
      <c r="S19" s="61"/>
      <c r="T19" s="54"/>
      <c r="U19" s="54"/>
      <c r="V19" s="54"/>
      <c r="W19" s="54"/>
      <c r="X19" s="54"/>
      <c r="Y19" s="54"/>
      <c r="Z19" s="54"/>
      <c r="AA19" s="54"/>
      <c r="AB19" s="54"/>
      <c r="AC19" s="54"/>
    </row>
    <row r="20" spans="1:29">
      <c r="A20" s="60"/>
      <c r="B20" s="71" t="s">
        <v>245</v>
      </c>
      <c r="C20" s="63"/>
      <c r="D20" s="63"/>
      <c r="E20" s="63"/>
      <c r="F20" s="63"/>
      <c r="G20" s="63"/>
      <c r="H20" s="63"/>
      <c r="I20" s="63"/>
      <c r="J20" s="63"/>
      <c r="K20" s="63"/>
      <c r="L20" s="63"/>
      <c r="M20" s="63"/>
      <c r="N20" s="63"/>
      <c r="O20" s="63"/>
      <c r="P20" s="63"/>
      <c r="Q20" s="63"/>
      <c r="R20" s="64"/>
      <c r="S20" s="61"/>
      <c r="T20" s="54"/>
      <c r="U20" s="54"/>
      <c r="V20" s="54"/>
      <c r="W20" s="54"/>
      <c r="X20" s="54"/>
      <c r="Y20" s="54"/>
      <c r="Z20" s="54"/>
      <c r="AA20" s="54"/>
      <c r="AB20" s="54"/>
      <c r="AC20" s="54"/>
    </row>
    <row r="21" spans="1:29">
      <c r="A21" s="60"/>
      <c r="B21" s="904"/>
      <c r="C21" s="905"/>
      <c r="D21" s="905"/>
      <c r="E21" s="905"/>
      <c r="F21" s="905"/>
      <c r="G21" s="905"/>
      <c r="H21" s="905"/>
      <c r="I21" s="905"/>
      <c r="J21" s="905"/>
      <c r="K21" s="905"/>
      <c r="L21" s="905"/>
      <c r="M21" s="905"/>
      <c r="N21" s="905"/>
      <c r="O21" s="905"/>
      <c r="P21" s="905"/>
      <c r="Q21" s="905"/>
      <c r="R21" s="906"/>
      <c r="S21" s="61"/>
      <c r="T21" s="54"/>
      <c r="U21" s="54"/>
      <c r="V21" s="54"/>
      <c r="W21" s="54"/>
      <c r="X21" s="54"/>
      <c r="Y21" s="54"/>
      <c r="Z21" s="54"/>
      <c r="AA21" s="54"/>
      <c r="AB21" s="54"/>
      <c r="AC21" s="54"/>
    </row>
    <row r="22" spans="1:29" ht="40.5" customHeight="1">
      <c r="A22" s="60"/>
      <c r="B22" s="904"/>
      <c r="C22" s="905"/>
      <c r="D22" s="905"/>
      <c r="E22" s="905"/>
      <c r="F22" s="905"/>
      <c r="G22" s="905"/>
      <c r="H22" s="905"/>
      <c r="I22" s="905"/>
      <c r="J22" s="905"/>
      <c r="K22" s="905"/>
      <c r="L22" s="905"/>
      <c r="M22" s="905"/>
      <c r="N22" s="905"/>
      <c r="O22" s="905"/>
      <c r="P22" s="905"/>
      <c r="Q22" s="905"/>
      <c r="R22" s="906"/>
      <c r="S22" s="61"/>
      <c r="T22" s="54"/>
      <c r="U22" s="54"/>
      <c r="V22" s="54"/>
      <c r="W22" s="54"/>
      <c r="X22" s="54"/>
      <c r="Y22" s="54"/>
      <c r="Z22" s="54"/>
      <c r="AA22" s="54"/>
      <c r="AB22" s="54"/>
      <c r="AC22" s="54"/>
    </row>
    <row r="23" spans="1:29">
      <c r="A23" s="60"/>
      <c r="B23" s="904"/>
      <c r="C23" s="905"/>
      <c r="D23" s="905"/>
      <c r="E23" s="905"/>
      <c r="F23" s="905"/>
      <c r="G23" s="905"/>
      <c r="H23" s="905"/>
      <c r="I23" s="905"/>
      <c r="J23" s="905"/>
      <c r="K23" s="905"/>
      <c r="L23" s="905"/>
      <c r="M23" s="905"/>
      <c r="N23" s="905"/>
      <c r="O23" s="905"/>
      <c r="P23" s="905"/>
      <c r="Q23" s="905"/>
      <c r="R23" s="906"/>
      <c r="S23" s="61"/>
      <c r="T23" s="54"/>
      <c r="U23" s="54"/>
      <c r="V23" s="54"/>
      <c r="W23" s="54"/>
      <c r="X23" s="54"/>
      <c r="Y23" s="54"/>
      <c r="Z23" s="54"/>
      <c r="AA23" s="54"/>
      <c r="AB23" s="54"/>
      <c r="AC23" s="54"/>
    </row>
    <row r="24" spans="1:29" ht="42.75" customHeight="1">
      <c r="A24" s="60"/>
      <c r="B24" s="907"/>
      <c r="C24" s="908"/>
      <c r="D24" s="908"/>
      <c r="E24" s="908"/>
      <c r="F24" s="908"/>
      <c r="G24" s="908"/>
      <c r="H24" s="908"/>
      <c r="I24" s="908"/>
      <c r="J24" s="908"/>
      <c r="K24" s="908"/>
      <c r="L24" s="908"/>
      <c r="M24" s="908"/>
      <c r="N24" s="908"/>
      <c r="O24" s="908"/>
      <c r="P24" s="908"/>
      <c r="Q24" s="908"/>
      <c r="R24" s="909"/>
      <c r="S24" s="61"/>
      <c r="T24" s="54"/>
      <c r="U24" s="54"/>
      <c r="V24" s="54"/>
      <c r="W24" s="54"/>
      <c r="X24" s="54"/>
      <c r="Y24" s="54"/>
      <c r="Z24" s="54"/>
      <c r="AA24" s="54"/>
      <c r="AB24" s="54"/>
      <c r="AC24" s="54"/>
    </row>
    <row r="25" spans="1:29">
      <c r="A25" s="60"/>
      <c r="B25" s="72" t="s">
        <v>246</v>
      </c>
      <c r="C25" s="73"/>
      <c r="D25" s="73"/>
      <c r="E25" s="73"/>
      <c r="F25" s="73"/>
      <c r="G25" s="73"/>
      <c r="R25" s="66"/>
      <c r="S25" s="61"/>
      <c r="T25" s="54"/>
      <c r="U25" s="54"/>
      <c r="V25" s="54"/>
      <c r="W25" s="54"/>
      <c r="X25" s="54"/>
      <c r="Y25" s="54"/>
      <c r="Z25" s="54"/>
      <c r="AA25" s="54"/>
      <c r="AB25" s="54"/>
      <c r="AC25" s="54"/>
    </row>
    <row r="26" spans="1:29">
      <c r="A26" s="60"/>
      <c r="B26" s="904"/>
      <c r="C26" s="905"/>
      <c r="D26" s="905"/>
      <c r="E26" s="905"/>
      <c r="F26" s="905"/>
      <c r="G26" s="905"/>
      <c r="H26" s="905"/>
      <c r="I26" s="905"/>
      <c r="J26" s="905"/>
      <c r="K26" s="905"/>
      <c r="L26" s="905"/>
      <c r="M26" s="905"/>
      <c r="N26" s="905"/>
      <c r="O26" s="905"/>
      <c r="P26" s="905"/>
      <c r="Q26" s="905"/>
      <c r="R26" s="906"/>
      <c r="S26" s="61"/>
      <c r="T26" s="54"/>
      <c r="U26" s="54"/>
      <c r="V26" s="54"/>
      <c r="W26" s="54"/>
      <c r="X26" s="54"/>
      <c r="Y26" s="54"/>
      <c r="Z26" s="54"/>
      <c r="AA26" s="54"/>
      <c r="AB26" s="54"/>
      <c r="AC26" s="54"/>
    </row>
    <row r="27" spans="1:29" ht="42" customHeight="1">
      <c r="A27" s="60"/>
      <c r="B27" s="904"/>
      <c r="C27" s="905"/>
      <c r="D27" s="905"/>
      <c r="E27" s="905"/>
      <c r="F27" s="905"/>
      <c r="G27" s="905"/>
      <c r="H27" s="905"/>
      <c r="I27" s="905"/>
      <c r="J27" s="905"/>
      <c r="K27" s="905"/>
      <c r="L27" s="905"/>
      <c r="M27" s="905"/>
      <c r="N27" s="905"/>
      <c r="O27" s="905"/>
      <c r="P27" s="905"/>
      <c r="Q27" s="905"/>
      <c r="R27" s="906"/>
      <c r="S27" s="61"/>
      <c r="T27" s="54"/>
      <c r="U27" s="54"/>
      <c r="V27" s="54"/>
      <c r="W27" s="54"/>
      <c r="X27" s="54"/>
      <c r="Y27" s="54"/>
      <c r="Z27" s="54"/>
      <c r="AA27" s="54"/>
      <c r="AB27" s="54"/>
      <c r="AC27" s="54"/>
    </row>
    <row r="28" spans="1:29">
      <c r="A28" s="60"/>
      <c r="B28" s="904"/>
      <c r="C28" s="905"/>
      <c r="D28" s="905"/>
      <c r="E28" s="905"/>
      <c r="F28" s="905"/>
      <c r="G28" s="905"/>
      <c r="H28" s="905"/>
      <c r="I28" s="905"/>
      <c r="J28" s="905"/>
      <c r="K28" s="905"/>
      <c r="L28" s="905"/>
      <c r="M28" s="905"/>
      <c r="N28" s="905"/>
      <c r="O28" s="905"/>
      <c r="P28" s="905"/>
      <c r="Q28" s="905"/>
      <c r="R28" s="906"/>
      <c r="S28" s="61"/>
      <c r="T28" s="54"/>
      <c r="U28" s="54"/>
      <c r="V28" s="54"/>
      <c r="W28" s="54"/>
      <c r="X28" s="54"/>
      <c r="Y28" s="54"/>
      <c r="Z28" s="54"/>
      <c r="AA28" s="54"/>
      <c r="AB28" s="54"/>
      <c r="AC28" s="54"/>
    </row>
    <row r="29" spans="1:29" ht="53.25" customHeight="1">
      <c r="A29" s="60"/>
      <c r="B29" s="910"/>
      <c r="C29" s="911"/>
      <c r="D29" s="911"/>
      <c r="E29" s="911"/>
      <c r="F29" s="911"/>
      <c r="G29" s="911"/>
      <c r="H29" s="911"/>
      <c r="I29" s="911"/>
      <c r="J29" s="911"/>
      <c r="K29" s="911"/>
      <c r="L29" s="911"/>
      <c r="M29" s="911"/>
      <c r="N29" s="911"/>
      <c r="O29" s="911"/>
      <c r="P29" s="911"/>
      <c r="Q29" s="911"/>
      <c r="R29" s="912"/>
      <c r="S29" s="61"/>
      <c r="T29" s="54"/>
      <c r="U29" s="54"/>
      <c r="V29" s="54"/>
      <c r="W29" s="54"/>
      <c r="X29" s="54"/>
      <c r="Y29" s="54"/>
      <c r="Z29" s="54"/>
      <c r="AA29" s="54"/>
      <c r="AB29" s="54"/>
      <c r="AC29" s="54"/>
    </row>
    <row r="30" spans="1:29">
      <c r="A30" s="60"/>
      <c r="B30" s="665" t="s">
        <v>247</v>
      </c>
      <c r="S30" s="61"/>
      <c r="T30" s="54"/>
      <c r="U30" s="54"/>
      <c r="V30" s="54"/>
      <c r="W30" s="54"/>
      <c r="X30" s="54"/>
      <c r="Y30" s="54"/>
      <c r="Z30" s="54"/>
      <c r="AA30" s="54"/>
      <c r="AB30" s="54"/>
      <c r="AC30" s="54"/>
    </row>
    <row r="31" spans="1:29">
      <c r="A31" s="60"/>
      <c r="S31" s="61"/>
      <c r="T31" s="54"/>
      <c r="U31" s="54"/>
      <c r="V31" s="54"/>
      <c r="W31" s="54"/>
      <c r="X31" s="54"/>
      <c r="Y31" s="54"/>
      <c r="Z31" s="54"/>
      <c r="AA31" s="54"/>
      <c r="AB31" s="54"/>
      <c r="AC31" s="54"/>
    </row>
    <row r="32" spans="1:29">
      <c r="A32" s="60"/>
      <c r="B32" s="882"/>
      <c r="C32" s="882"/>
      <c r="D32" s="882"/>
      <c r="E32" s="882"/>
      <c r="F32" s="882"/>
      <c r="G32" s="882"/>
      <c r="H32" s="882"/>
      <c r="I32" s="882"/>
      <c r="K32" s="913"/>
      <c r="L32" s="913"/>
      <c r="M32" s="913"/>
      <c r="N32" s="913"/>
      <c r="O32" s="913"/>
      <c r="P32" s="913"/>
      <c r="S32" s="61"/>
      <c r="T32" s="54"/>
      <c r="U32" s="54"/>
      <c r="V32" s="54"/>
      <c r="W32" s="54"/>
      <c r="X32" s="54"/>
      <c r="Y32" s="54"/>
      <c r="Z32" s="54"/>
      <c r="AA32" s="54"/>
      <c r="AB32" s="54"/>
      <c r="AC32" s="54"/>
    </row>
    <row r="33" spans="1:29">
      <c r="A33" s="60"/>
      <c r="B33" s="914" t="s">
        <v>248</v>
      </c>
      <c r="C33" s="914"/>
      <c r="D33" s="914"/>
      <c r="E33" s="914"/>
      <c r="F33" s="914"/>
      <c r="G33" s="914"/>
      <c r="H33" s="914"/>
      <c r="I33" s="914"/>
      <c r="J33" s="844"/>
      <c r="K33" s="915" t="s">
        <v>249</v>
      </c>
      <c r="L33" s="915"/>
      <c r="M33" s="915"/>
      <c r="N33" s="915"/>
      <c r="O33" s="915"/>
      <c r="P33" s="915"/>
      <c r="S33" s="61"/>
      <c r="T33" s="54"/>
      <c r="U33" s="54"/>
      <c r="V33" s="54"/>
      <c r="W33" s="54"/>
      <c r="X33" s="54"/>
      <c r="Y33" s="54"/>
      <c r="Z33" s="54"/>
      <c r="AA33" s="54"/>
      <c r="AB33" s="54"/>
      <c r="AC33" s="54"/>
    </row>
    <row r="34" spans="1:29">
      <c r="A34" s="60"/>
      <c r="B34" s="916"/>
      <c r="C34" s="916"/>
      <c r="D34" s="916"/>
      <c r="E34" s="916"/>
      <c r="F34" s="916"/>
      <c r="G34" s="916"/>
      <c r="H34" s="916"/>
      <c r="I34" s="916"/>
      <c r="J34" s="845"/>
      <c r="S34" s="61"/>
      <c r="T34" s="54"/>
      <c r="U34" s="54"/>
      <c r="V34" s="54"/>
      <c r="W34" s="54"/>
      <c r="X34" s="54"/>
      <c r="Y34" s="54"/>
      <c r="Z34" s="54"/>
      <c r="AA34" s="54"/>
      <c r="AB34" s="54"/>
      <c r="AC34" s="54"/>
    </row>
    <row r="35" spans="1:29">
      <c r="A35" s="60"/>
      <c r="S35" s="61"/>
      <c r="T35" s="54"/>
      <c r="U35" s="54"/>
      <c r="V35" s="54"/>
      <c r="W35" s="54"/>
      <c r="X35" s="54"/>
      <c r="Y35" s="54"/>
      <c r="Z35" s="54"/>
      <c r="AA35" s="54"/>
      <c r="AB35" s="54"/>
      <c r="AC35" s="54"/>
    </row>
    <row r="36" spans="1:29" ht="13" thickBot="1">
      <c r="A36" s="74"/>
      <c r="B36" s="75"/>
      <c r="C36" s="75"/>
      <c r="D36" s="75"/>
      <c r="E36" s="75"/>
      <c r="F36" s="75"/>
      <c r="G36" s="75"/>
      <c r="H36" s="75"/>
      <c r="I36" s="75"/>
      <c r="J36" s="75"/>
      <c r="K36" s="75"/>
      <c r="L36" s="75"/>
      <c r="M36" s="75"/>
      <c r="N36" s="75"/>
      <c r="O36" s="75"/>
      <c r="P36" s="75"/>
      <c r="Q36" s="75"/>
      <c r="R36" s="75"/>
      <c r="S36" s="76"/>
      <c r="T36" s="54"/>
      <c r="U36" s="54"/>
      <c r="V36" s="54"/>
      <c r="W36" s="54"/>
      <c r="X36" s="54"/>
      <c r="Y36" s="54"/>
      <c r="Z36" s="54"/>
      <c r="AA36" s="54"/>
      <c r="AB36" s="54"/>
      <c r="AC36" s="54"/>
    </row>
    <row r="37" spans="1:29" ht="13">
      <c r="A37" s="77"/>
      <c r="B37" s="898" t="s">
        <v>250</v>
      </c>
      <c r="C37" s="898"/>
      <c r="D37" s="898"/>
      <c r="E37" s="898"/>
      <c r="F37" s="898"/>
      <c r="G37" s="898"/>
      <c r="H37" s="898"/>
      <c r="I37" s="898"/>
      <c r="J37" s="898"/>
      <c r="K37" s="898"/>
      <c r="L37" s="898"/>
      <c r="M37" s="898"/>
      <c r="N37" s="898"/>
      <c r="O37" s="898"/>
      <c r="P37" s="898"/>
      <c r="Q37" s="898"/>
      <c r="R37" s="898"/>
      <c r="S37" s="78"/>
      <c r="T37" s="54"/>
      <c r="U37" s="54"/>
      <c r="V37" s="54"/>
      <c r="W37" s="54"/>
      <c r="X37" s="54"/>
      <c r="Y37" s="54"/>
      <c r="Z37" s="54"/>
      <c r="AA37" s="54"/>
      <c r="AB37" s="54"/>
      <c r="AC37" s="54"/>
    </row>
    <row r="38" spans="1:29">
      <c r="A38" s="79"/>
      <c r="S38" s="61"/>
      <c r="T38" s="54"/>
      <c r="U38" s="54"/>
      <c r="V38" s="54"/>
      <c r="W38" s="54"/>
      <c r="X38" s="54"/>
      <c r="Y38" s="54"/>
      <c r="Z38" s="54"/>
      <c r="AA38" s="54"/>
      <c r="AB38" s="54"/>
      <c r="AC38" s="54"/>
    </row>
    <row r="39" spans="1:29">
      <c r="A39" s="79"/>
      <c r="B39" s="80"/>
      <c r="C39" s="53" t="s">
        <v>251</v>
      </c>
      <c r="F39" s="80"/>
      <c r="G39" s="53" t="s">
        <v>252</v>
      </c>
      <c r="K39" s="53" t="s">
        <v>253</v>
      </c>
      <c r="M39" s="880"/>
      <c r="N39" s="880"/>
      <c r="O39" s="880"/>
      <c r="P39" s="880"/>
      <c r="Q39" s="880"/>
      <c r="R39" s="880"/>
      <c r="S39" s="61"/>
      <c r="T39" s="54"/>
      <c r="U39" s="54"/>
      <c r="V39" s="54"/>
      <c r="W39" s="54"/>
      <c r="X39" s="54"/>
      <c r="Y39" s="54"/>
      <c r="Z39" s="54"/>
      <c r="AA39" s="54"/>
      <c r="AB39" s="54"/>
      <c r="AC39" s="54"/>
    </row>
    <row r="40" spans="1:29">
      <c r="A40" s="79"/>
      <c r="M40" s="917"/>
      <c r="N40" s="917"/>
      <c r="O40" s="917"/>
      <c r="P40" s="917"/>
      <c r="Q40" s="917"/>
      <c r="R40" s="917"/>
      <c r="S40" s="61"/>
      <c r="T40" s="54"/>
      <c r="U40" s="54"/>
      <c r="V40" s="54"/>
      <c r="W40" s="54"/>
      <c r="X40" s="54"/>
      <c r="Y40" s="54"/>
      <c r="Z40" s="54"/>
      <c r="AA40" s="54"/>
      <c r="AB40" s="54"/>
      <c r="AC40" s="54"/>
    </row>
    <row r="41" spans="1:29">
      <c r="A41" s="79"/>
      <c r="M41" s="844"/>
      <c r="N41" s="844"/>
      <c r="O41" s="844"/>
      <c r="P41" s="844"/>
      <c r="Q41" s="844"/>
      <c r="R41" s="844"/>
      <c r="S41" s="61"/>
      <c r="T41" s="54"/>
      <c r="U41" s="54"/>
      <c r="V41" s="54"/>
      <c r="W41" s="54"/>
      <c r="X41" s="54"/>
      <c r="Y41" s="54"/>
      <c r="Z41" s="54"/>
      <c r="AA41" s="54"/>
      <c r="AB41" s="54"/>
      <c r="AC41" s="54"/>
    </row>
    <row r="42" spans="1:29">
      <c r="A42" s="79"/>
      <c r="C42" s="882"/>
      <c r="D42" s="882"/>
      <c r="E42" s="882"/>
      <c r="F42" s="882"/>
      <c r="G42" s="882"/>
      <c r="H42" s="882"/>
      <c r="I42" s="882"/>
      <c r="K42" s="913"/>
      <c r="L42" s="913"/>
      <c r="M42" s="913"/>
      <c r="N42" s="913"/>
      <c r="O42" s="913"/>
      <c r="P42" s="913"/>
      <c r="S42" s="61"/>
      <c r="T42" s="54"/>
      <c r="U42" s="54"/>
      <c r="V42" s="54"/>
      <c r="W42" s="54"/>
      <c r="X42" s="54"/>
      <c r="Y42" s="54"/>
      <c r="Z42" s="54"/>
      <c r="AA42" s="54"/>
      <c r="AB42" s="54"/>
      <c r="AC42" s="54"/>
    </row>
    <row r="43" spans="1:29">
      <c r="A43" s="79"/>
      <c r="C43" s="918" t="s">
        <v>254</v>
      </c>
      <c r="D43" s="918"/>
      <c r="E43" s="918"/>
      <c r="F43" s="918"/>
      <c r="G43" s="918"/>
      <c r="H43" s="918"/>
      <c r="I43" s="918"/>
      <c r="K43" s="918" t="s">
        <v>249</v>
      </c>
      <c r="L43" s="918"/>
      <c r="M43" s="918"/>
      <c r="N43" s="918"/>
      <c r="O43" s="918"/>
      <c r="P43" s="918"/>
      <c r="S43" s="61"/>
      <c r="T43" s="54"/>
      <c r="U43" s="54"/>
      <c r="V43" s="54"/>
      <c r="W43" s="54"/>
      <c r="X43" s="54"/>
      <c r="Y43" s="54"/>
      <c r="Z43" s="54"/>
      <c r="AA43" s="54"/>
      <c r="AB43" s="54"/>
      <c r="AC43" s="54"/>
    </row>
    <row r="44" spans="1:29">
      <c r="A44" s="79"/>
      <c r="S44" s="61"/>
      <c r="T44" s="54"/>
      <c r="U44" s="54"/>
      <c r="V44" s="54"/>
      <c r="W44" s="54"/>
      <c r="X44" s="54"/>
      <c r="Y44" s="54"/>
      <c r="Z44" s="54"/>
      <c r="AA44" s="54"/>
      <c r="AB44" s="54"/>
      <c r="AC44" s="54"/>
    </row>
    <row r="45" spans="1:29">
      <c r="A45" s="81"/>
      <c r="B45" s="82"/>
      <c r="C45" s="82"/>
      <c r="D45" s="82"/>
      <c r="E45" s="82"/>
      <c r="F45" s="82"/>
      <c r="G45" s="82"/>
      <c r="H45" s="82"/>
      <c r="I45" s="82"/>
      <c r="J45" s="82"/>
      <c r="K45" s="82"/>
      <c r="L45" s="82"/>
      <c r="M45" s="82"/>
      <c r="N45" s="82"/>
      <c r="O45" s="82"/>
      <c r="P45" s="82"/>
      <c r="Q45" s="82"/>
      <c r="R45" s="82"/>
      <c r="S45" s="83"/>
      <c r="T45" s="54"/>
      <c r="U45" s="54"/>
      <c r="V45" s="54"/>
      <c r="W45" s="54"/>
      <c r="X45" s="54"/>
      <c r="Y45" s="54"/>
      <c r="Z45" s="54"/>
      <c r="AA45" s="54"/>
      <c r="AB45" s="54"/>
      <c r="AC45" s="54"/>
    </row>
    <row r="46" spans="1:29">
      <c r="A46" s="79"/>
      <c r="S46" s="61"/>
      <c r="T46" s="54"/>
      <c r="U46" s="54"/>
      <c r="V46" s="54"/>
      <c r="W46" s="54"/>
      <c r="X46" s="54"/>
      <c r="Y46" s="54"/>
      <c r="Z46" s="54"/>
      <c r="AA46" s="54"/>
      <c r="AB46" s="54"/>
      <c r="AC46" s="54"/>
    </row>
    <row r="47" spans="1:29">
      <c r="A47" s="79"/>
      <c r="S47" s="61"/>
      <c r="T47" s="54"/>
      <c r="U47" s="54"/>
      <c r="V47" s="54"/>
      <c r="W47" s="54"/>
      <c r="X47" s="54"/>
      <c r="Y47" s="54"/>
      <c r="Z47" s="54"/>
      <c r="AA47" s="54"/>
      <c r="AB47" s="54"/>
      <c r="AC47" s="54"/>
    </row>
    <row r="48" spans="1:29" ht="13">
      <c r="A48" s="79"/>
      <c r="B48" s="80" t="s">
        <v>243</v>
      </c>
      <c r="C48" s="59" t="s">
        <v>255</v>
      </c>
      <c r="F48" s="80"/>
      <c r="G48" s="59" t="s">
        <v>256</v>
      </c>
      <c r="K48" s="53" t="s">
        <v>253</v>
      </c>
      <c r="M48" s="880"/>
      <c r="N48" s="880"/>
      <c r="O48" s="880"/>
      <c r="P48" s="880"/>
      <c r="Q48" s="880"/>
      <c r="R48" s="880"/>
      <c r="S48" s="61"/>
      <c r="T48" s="54"/>
      <c r="U48" s="54"/>
      <c r="V48" s="54"/>
      <c r="W48" s="54"/>
      <c r="X48" s="54"/>
      <c r="Y48" s="54"/>
      <c r="Z48" s="54"/>
      <c r="AA48" s="54"/>
      <c r="AB48" s="54"/>
      <c r="AC48" s="54"/>
    </row>
    <row r="49" spans="1:29">
      <c r="A49" s="79"/>
      <c r="M49" s="917"/>
      <c r="N49" s="917"/>
      <c r="O49" s="917"/>
      <c r="P49" s="917"/>
      <c r="Q49" s="917"/>
      <c r="R49" s="917"/>
      <c r="S49" s="61"/>
      <c r="T49" s="54"/>
      <c r="U49" s="54"/>
      <c r="V49" s="54"/>
      <c r="W49" s="54"/>
      <c r="X49" s="54"/>
      <c r="Y49" s="54"/>
      <c r="Z49" s="54"/>
      <c r="AA49" s="54"/>
      <c r="AB49" s="54"/>
      <c r="AC49" s="54"/>
    </row>
    <row r="50" spans="1:29">
      <c r="A50" s="79"/>
      <c r="M50" s="844"/>
      <c r="N50" s="844"/>
      <c r="O50" s="844"/>
      <c r="P50" s="844"/>
      <c r="Q50" s="844"/>
      <c r="R50" s="844"/>
      <c r="S50" s="61"/>
      <c r="T50" s="54"/>
      <c r="U50" s="54"/>
      <c r="V50" s="54"/>
      <c r="W50" s="54"/>
      <c r="X50" s="54"/>
      <c r="Y50" s="54"/>
      <c r="Z50" s="54"/>
      <c r="AA50" s="54"/>
      <c r="AB50" s="54"/>
      <c r="AC50" s="54"/>
    </row>
    <row r="51" spans="1:29">
      <c r="A51" s="79"/>
      <c r="C51" s="882"/>
      <c r="D51" s="882"/>
      <c r="E51" s="882"/>
      <c r="F51" s="882"/>
      <c r="G51" s="882"/>
      <c r="H51" s="882"/>
      <c r="I51" s="882"/>
      <c r="K51" s="913"/>
      <c r="L51" s="913"/>
      <c r="M51" s="913"/>
      <c r="N51" s="913"/>
      <c r="O51" s="913"/>
      <c r="P51" s="913"/>
      <c r="S51" s="61"/>
      <c r="T51" s="54"/>
      <c r="U51" s="54"/>
      <c r="V51" s="54"/>
      <c r="W51" s="54"/>
      <c r="X51" s="54"/>
      <c r="Y51" s="54"/>
      <c r="Z51" s="54"/>
      <c r="AA51" s="54"/>
      <c r="AB51" s="54"/>
      <c r="AC51" s="54"/>
    </row>
    <row r="52" spans="1:29">
      <c r="A52" s="79"/>
      <c r="C52" s="918" t="s">
        <v>257</v>
      </c>
      <c r="D52" s="918"/>
      <c r="E52" s="918"/>
      <c r="F52" s="918"/>
      <c r="G52" s="918"/>
      <c r="H52" s="918"/>
      <c r="I52" s="918"/>
      <c r="K52" s="918" t="s">
        <v>249</v>
      </c>
      <c r="L52" s="918"/>
      <c r="M52" s="918"/>
      <c r="N52" s="918"/>
      <c r="O52" s="918"/>
      <c r="P52" s="918"/>
      <c r="S52" s="61"/>
      <c r="T52" s="54"/>
      <c r="U52" s="54"/>
      <c r="V52" s="54"/>
      <c r="W52" s="54"/>
      <c r="X52" s="54"/>
      <c r="Y52" s="54"/>
      <c r="Z52" s="54"/>
      <c r="AA52" s="54"/>
      <c r="AB52" s="54"/>
      <c r="AC52" s="54"/>
    </row>
    <row r="53" spans="1:29" ht="13" thickBot="1">
      <c r="A53" s="84"/>
      <c r="B53" s="75"/>
      <c r="C53" s="75"/>
      <c r="D53" s="75"/>
      <c r="E53" s="75"/>
      <c r="F53" s="75"/>
      <c r="G53" s="75"/>
      <c r="H53" s="75"/>
      <c r="I53" s="75"/>
      <c r="J53" s="75"/>
      <c r="K53" s="75"/>
      <c r="L53" s="75"/>
      <c r="M53" s="75"/>
      <c r="N53" s="75"/>
      <c r="O53" s="75"/>
      <c r="P53" s="75"/>
      <c r="Q53" s="75"/>
      <c r="R53" s="75"/>
      <c r="S53" s="76"/>
      <c r="T53" s="54"/>
      <c r="U53" s="54"/>
      <c r="V53" s="54"/>
      <c r="W53" s="54"/>
      <c r="X53" s="54"/>
      <c r="Y53" s="54"/>
      <c r="Z53" s="54"/>
      <c r="AA53" s="54"/>
      <c r="AB53" s="54"/>
      <c r="AC53" s="54"/>
    </row>
    <row r="54" spans="1:29">
      <c r="A54" s="85" t="s">
        <v>258</v>
      </c>
      <c r="T54" s="54"/>
      <c r="U54" s="54"/>
      <c r="V54" s="54"/>
      <c r="W54" s="54"/>
      <c r="X54" s="54"/>
      <c r="Y54" s="54"/>
      <c r="Z54" s="54"/>
      <c r="AA54" s="54"/>
      <c r="AB54" s="54"/>
      <c r="AC54" s="54"/>
    </row>
    <row r="55" spans="1:29" s="54" customFormat="1"/>
    <row r="56" spans="1:29" s="54" customFormat="1">
      <c r="A56" s="54" t="s">
        <v>259</v>
      </c>
    </row>
    <row r="57" spans="1:29" s="54" customFormat="1"/>
    <row r="58" spans="1:29" s="54" customFormat="1"/>
    <row r="59" spans="1:29" s="54" customFormat="1"/>
    <row r="60" spans="1:29" s="54" customFormat="1"/>
    <row r="61" spans="1:29" s="54" customFormat="1"/>
    <row r="62" spans="1:29" s="54" customFormat="1"/>
    <row r="63" spans="1:29" s="54" customFormat="1"/>
    <row r="64" spans="1:29" s="54" customFormat="1"/>
    <row r="65" s="54" customFormat="1"/>
    <row r="66" s="54" customFormat="1"/>
    <row r="67" s="54" customFormat="1"/>
    <row r="68" s="54" customFormat="1"/>
    <row r="69" s="54" customFormat="1"/>
    <row r="70" s="54" customFormat="1"/>
    <row r="71" s="54" customFormat="1"/>
    <row r="72" s="54" customFormat="1"/>
    <row r="73" s="54" customFormat="1"/>
    <row r="74" s="54" customFormat="1"/>
    <row r="75" s="54" customFormat="1"/>
    <row r="76" s="54" customFormat="1"/>
    <row r="77" s="54" customFormat="1"/>
    <row r="78" s="54" customFormat="1"/>
    <row r="79" s="54" customFormat="1"/>
    <row r="80" s="54" customFormat="1"/>
    <row r="81" s="54" customFormat="1"/>
    <row r="82" s="54" customFormat="1"/>
    <row r="83" s="54" customFormat="1"/>
    <row r="84" s="54" customFormat="1"/>
    <row r="85" s="54" customFormat="1"/>
    <row r="86" s="54" customFormat="1"/>
    <row r="87" s="54" customFormat="1"/>
    <row r="88" s="54" customFormat="1"/>
    <row r="89" s="54" customFormat="1"/>
    <row r="90" s="54" customFormat="1"/>
    <row r="91" s="54" customFormat="1"/>
    <row r="92" s="54" customFormat="1"/>
    <row r="93" s="54" customFormat="1"/>
    <row r="94" s="54" customFormat="1"/>
    <row r="95" s="54" customFormat="1"/>
    <row r="96" s="54" customFormat="1"/>
    <row r="97" s="54" customFormat="1"/>
    <row r="98" s="54" customFormat="1"/>
    <row r="99" s="54" customFormat="1"/>
    <row r="100" s="54" customFormat="1"/>
    <row r="101" s="54" customFormat="1"/>
    <row r="102" s="54" customFormat="1"/>
    <row r="103" s="54" customFormat="1"/>
    <row r="104" s="54" customFormat="1"/>
    <row r="105" s="54" customFormat="1"/>
    <row r="106" s="54" customFormat="1"/>
    <row r="107" s="54" customFormat="1"/>
    <row r="108" s="54" customFormat="1"/>
    <row r="109" s="54" customFormat="1"/>
    <row r="110" s="54" customFormat="1"/>
    <row r="111" s="54" customFormat="1"/>
    <row r="112" s="54" customFormat="1"/>
    <row r="113" s="54" customFormat="1"/>
    <row r="114" s="54" customFormat="1"/>
    <row r="115" s="54" customFormat="1"/>
    <row r="116" s="54" customFormat="1"/>
    <row r="117" s="54" customFormat="1"/>
    <row r="118" s="54" customFormat="1"/>
    <row r="119" s="54" customFormat="1"/>
    <row r="120" s="54" customFormat="1"/>
    <row r="121" s="54" customFormat="1"/>
    <row r="122" s="54" customFormat="1"/>
    <row r="123" s="54" customFormat="1"/>
    <row r="124" s="54" customFormat="1"/>
    <row r="125" s="54" customFormat="1"/>
    <row r="126" s="54" customFormat="1"/>
    <row r="127" s="54" customFormat="1"/>
    <row r="128" s="54" customFormat="1"/>
    <row r="129" s="54" customFormat="1"/>
    <row r="130" s="54" customFormat="1"/>
    <row r="131" s="54" customFormat="1"/>
    <row r="132" s="54" customFormat="1"/>
    <row r="133" s="54" customFormat="1"/>
    <row r="134" s="54" customFormat="1"/>
    <row r="135" s="54" customFormat="1"/>
    <row r="136" s="54" customFormat="1"/>
    <row r="137" s="54" customFormat="1"/>
    <row r="138" s="54" customFormat="1"/>
    <row r="139" s="54" customFormat="1"/>
    <row r="140" s="54" customFormat="1"/>
    <row r="141" s="54" customFormat="1"/>
    <row r="142" s="54" customFormat="1"/>
    <row r="143" s="54" customFormat="1"/>
    <row r="144" s="54" customFormat="1"/>
    <row r="145" s="54" customFormat="1"/>
    <row r="146" s="54" customFormat="1"/>
    <row r="147" s="54" customFormat="1"/>
    <row r="148" s="54" customFormat="1"/>
    <row r="149" s="54" customFormat="1"/>
    <row r="150" s="54" customFormat="1"/>
    <row r="151" s="54" customFormat="1"/>
    <row r="152" s="54" customFormat="1"/>
    <row r="153" s="54" customFormat="1"/>
    <row r="154" s="54" customFormat="1"/>
    <row r="155" s="54" customFormat="1"/>
    <row r="156" s="54" customFormat="1"/>
    <row r="157" s="54" customFormat="1"/>
    <row r="158" s="54" customFormat="1"/>
    <row r="159" s="54" customFormat="1"/>
    <row r="160" s="54" customFormat="1"/>
    <row r="161" s="54" customFormat="1"/>
    <row r="162" s="54" customFormat="1"/>
    <row r="163" s="54" customFormat="1"/>
    <row r="164" s="54" customFormat="1"/>
    <row r="165" s="54" customFormat="1"/>
    <row r="166" s="54" customFormat="1"/>
    <row r="167" s="54" customFormat="1"/>
    <row r="168" s="54" customFormat="1"/>
    <row r="169" s="54" customFormat="1"/>
    <row r="170" s="54" customFormat="1"/>
    <row r="171" s="54" customFormat="1"/>
    <row r="172" s="54" customFormat="1"/>
    <row r="173" s="54" customFormat="1"/>
    <row r="174" s="54" customFormat="1"/>
    <row r="175" s="54" customFormat="1"/>
    <row r="176" s="54" customFormat="1"/>
    <row r="177" s="54" customFormat="1"/>
  </sheetData>
  <sheetProtection algorithmName="SHA-512" hashValue="FVSiJKDduhQlGjLA631WGqyDT66gZOBcrb6Aj/PJScnuFGEOaIu94UvZ5FO5JlIGOSWer0SDGbJaS55VeVijjg==" saltValue="2LR9Iu/URSGo5tAPJC5IUQ==" spinCount="100000" sheet="1" formatCells="0" formatColumns="0" formatRows="0" insertColumns="0" insertRows="0"/>
  <mergeCells count="38">
    <mergeCell ref="M48:R48"/>
    <mergeCell ref="M49:R49"/>
    <mergeCell ref="C51:I51"/>
    <mergeCell ref="K51:P51"/>
    <mergeCell ref="C52:I52"/>
    <mergeCell ref="K52:P52"/>
    <mergeCell ref="M39:R39"/>
    <mergeCell ref="M40:R40"/>
    <mergeCell ref="C42:I42"/>
    <mergeCell ref="K42:P42"/>
    <mergeCell ref="C43:I43"/>
    <mergeCell ref="K43:P43"/>
    <mergeCell ref="B37:R37"/>
    <mergeCell ref="E14:K14"/>
    <mergeCell ref="P14:R14"/>
    <mergeCell ref="E15:J15"/>
    <mergeCell ref="G18:L18"/>
    <mergeCell ref="B21:R24"/>
    <mergeCell ref="B26:R29"/>
    <mergeCell ref="B32:I32"/>
    <mergeCell ref="K32:P32"/>
    <mergeCell ref="B33:I33"/>
    <mergeCell ref="K33:P33"/>
    <mergeCell ref="B34:I34"/>
    <mergeCell ref="E11:K11"/>
    <mergeCell ref="E12:K12"/>
    <mergeCell ref="N12:O12"/>
    <mergeCell ref="Q12:R12"/>
    <mergeCell ref="E13:K13"/>
    <mergeCell ref="P13:R13"/>
    <mergeCell ref="P11:R11"/>
    <mergeCell ref="E10:K10"/>
    <mergeCell ref="P10:R10"/>
    <mergeCell ref="A2:S2"/>
    <mergeCell ref="A3:S3"/>
    <mergeCell ref="A5:S5"/>
    <mergeCell ref="A6:S6"/>
    <mergeCell ref="A7:S7"/>
  </mergeCells>
  <pageMargins left="0" right="0" top="0" bottom="0" header="0" footer="0"/>
  <pageSetup scale="80" orientation="portrait" blackAndWhite="1" r:id="rId1"/>
  <drawing r:id="rId2"/>
  <legacyDrawing r:id="rId3"/>
  <mc:AlternateContent xmlns:mc="http://schemas.openxmlformats.org/markup-compatibility/2006">
    <mc:Choice Requires="x14">
      <controls>
        <mc:AlternateContent xmlns:mc="http://schemas.openxmlformats.org/markup-compatibility/2006">
          <mc:Choice Requires="x14">
            <control shapeId="25601" r:id="rId4" name="Check Box 1">
              <controlPr defaultSize="0" autoFill="0" autoLine="0" autoPict="0">
                <anchor moveWithCells="1">
                  <from>
                    <xdr:col>6</xdr:col>
                    <xdr:colOff>336550</xdr:colOff>
                    <xdr:row>15</xdr:row>
                    <xdr:rowOff>76200</xdr:rowOff>
                  </from>
                  <to>
                    <xdr:col>8</xdr:col>
                    <xdr:colOff>1047750</xdr:colOff>
                    <xdr:row>17</xdr:row>
                    <xdr:rowOff>50800</xdr:rowOff>
                  </to>
                </anchor>
              </controlPr>
            </control>
          </mc:Choice>
        </mc:AlternateContent>
        <mc:AlternateContent xmlns:mc="http://schemas.openxmlformats.org/markup-compatibility/2006">
          <mc:Choice Requires="x14">
            <control shapeId="25602" r:id="rId5" name="Check Box 2">
              <controlPr defaultSize="0" autoFill="0" autoLine="0" autoPict="0">
                <anchor moveWithCells="1">
                  <from>
                    <xdr:col>9</xdr:col>
                    <xdr:colOff>508000</xdr:colOff>
                    <xdr:row>15</xdr:row>
                    <xdr:rowOff>88900</xdr:rowOff>
                  </from>
                  <to>
                    <xdr:col>14</xdr:col>
                    <xdr:colOff>285750</xdr:colOff>
                    <xdr:row>17</xdr:row>
                    <xdr:rowOff>57150</xdr:rowOff>
                  </to>
                </anchor>
              </controlPr>
            </control>
          </mc:Choice>
        </mc:AlternateContent>
      </controls>
    </mc:Choice>
  </mc:AlternateConten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4">
    <tabColor rgb="FFFFFF00"/>
    <pageSetUpPr fitToPage="1"/>
  </sheetPr>
  <dimension ref="A1:AJ53"/>
  <sheetViews>
    <sheetView showGridLines="0" topLeftCell="B1" zoomScaleNormal="100" workbookViewId="0">
      <pane ySplit="9" topLeftCell="A42" activePane="bottomLeft" state="frozen"/>
      <selection activeCell="I41" sqref="I41"/>
      <selection pane="bottomLeft" activeCell="M55" sqref="M55"/>
    </sheetView>
  </sheetViews>
  <sheetFormatPr defaultColWidth="9.1796875" defaultRowHeight="12.5"/>
  <cols>
    <col min="1" max="2" width="2.54296875" style="1" customWidth="1"/>
    <col min="3" max="3" width="18.453125" style="1" customWidth="1"/>
    <col min="4" max="4" width="10.7265625" style="3" customWidth="1"/>
    <col min="5" max="13" width="10.26953125" style="3" customWidth="1"/>
    <col min="14" max="34" width="10.26953125" style="1" customWidth="1"/>
    <col min="35" max="35" width="9.1796875" style="1"/>
    <col min="36" max="36" width="9.54296875" style="1" bestFit="1" customWidth="1"/>
    <col min="37" max="16384" width="9.1796875" style="1"/>
  </cols>
  <sheetData>
    <row r="1" spans="1:36" ht="13">
      <c r="A1" s="847" t="s">
        <v>77</v>
      </c>
      <c r="B1"/>
      <c r="C1" s="126"/>
      <c r="D1" s="127"/>
      <c r="E1" s="127"/>
      <c r="F1" s="128"/>
      <c r="G1" s="127"/>
      <c r="H1" s="129"/>
      <c r="I1" s="129"/>
      <c r="J1" s="129"/>
      <c r="K1" s="129"/>
      <c r="L1" s="129"/>
      <c r="M1" s="129"/>
      <c r="N1"/>
      <c r="O1"/>
      <c r="P1"/>
      <c r="Q1"/>
      <c r="R1"/>
      <c r="S1"/>
      <c r="T1"/>
      <c r="U1"/>
      <c r="V1"/>
      <c r="W1"/>
      <c r="X1"/>
      <c r="Y1"/>
      <c r="Z1"/>
      <c r="AA1"/>
      <c r="AB1"/>
      <c r="AC1"/>
      <c r="AD1"/>
      <c r="AE1"/>
      <c r="AF1"/>
      <c r="AG1"/>
      <c r="AH1"/>
    </row>
    <row r="2" spans="1:36" ht="13">
      <c r="A2" s="121" t="s">
        <v>260</v>
      </c>
      <c r="B2"/>
      <c r="C2" s="51"/>
      <c r="D2" s="172"/>
      <c r="E2" s="130"/>
      <c r="F2" s="131"/>
      <c r="G2" s="131"/>
      <c r="H2" s="129"/>
      <c r="I2" s="129"/>
      <c r="J2" s="129"/>
      <c r="K2" s="129"/>
      <c r="L2" s="129"/>
      <c r="M2" s="129"/>
      <c r="N2"/>
      <c r="O2"/>
      <c r="P2"/>
      <c r="Q2"/>
      <c r="R2"/>
      <c r="S2"/>
      <c r="T2"/>
      <c r="U2"/>
      <c r="V2"/>
      <c r="W2"/>
      <c r="X2"/>
      <c r="Y2"/>
      <c r="Z2"/>
      <c r="AA2"/>
      <c r="AB2"/>
      <c r="AC2"/>
      <c r="AD2"/>
      <c r="AE2"/>
      <c r="AF2"/>
      <c r="AG2"/>
      <c r="AH2"/>
    </row>
    <row r="3" spans="1:36" ht="13">
      <c r="A3" s="122" t="s">
        <v>261</v>
      </c>
      <c r="B3"/>
      <c r="C3" s="51"/>
      <c r="D3" s="172"/>
      <c r="E3" s="130"/>
      <c r="F3" s="131"/>
      <c r="G3" s="131"/>
      <c r="H3" s="129"/>
      <c r="I3" s="129"/>
      <c r="J3" s="129"/>
      <c r="K3" s="129"/>
      <c r="L3" s="129"/>
      <c r="M3" s="129"/>
      <c r="N3"/>
      <c r="O3"/>
      <c r="P3"/>
      <c r="Q3"/>
      <c r="R3"/>
      <c r="S3"/>
      <c r="T3"/>
      <c r="U3"/>
      <c r="V3"/>
      <c r="W3"/>
      <c r="X3"/>
      <c r="Y3"/>
      <c r="Z3"/>
      <c r="AA3"/>
      <c r="AB3"/>
      <c r="AC3"/>
      <c r="AD3"/>
      <c r="AE3"/>
      <c r="AF3"/>
      <c r="AG3"/>
      <c r="AH3"/>
    </row>
    <row r="4" spans="1:36" ht="6" customHeight="1">
      <c r="C4" s="52"/>
      <c r="D4" s="149"/>
      <c r="E4" s="150"/>
      <c r="F4" s="151"/>
      <c r="G4" s="151"/>
    </row>
    <row r="5" spans="1:36" ht="3.75" customHeight="1">
      <c r="B5" s="34"/>
      <c r="C5" s="52"/>
      <c r="D5" s="149"/>
      <c r="E5" s="150"/>
      <c r="F5" s="151"/>
      <c r="G5" s="151"/>
    </row>
    <row r="6" spans="1:36" s="152" customFormat="1" ht="13">
      <c r="A6" s="839"/>
      <c r="B6" s="839"/>
      <c r="C6" s="173" t="s">
        <v>262</v>
      </c>
      <c r="D6" s="796"/>
      <c r="E6" s="796"/>
      <c r="F6" s="796"/>
      <c r="G6" s="830"/>
      <c r="H6" s="173" t="s">
        <v>263</v>
      </c>
      <c r="I6" s="919"/>
      <c r="J6" s="919"/>
      <c r="K6" s="132" t="s">
        <v>264</v>
      </c>
      <c r="L6" s="797"/>
      <c r="M6" s="839"/>
      <c r="N6" s="135" t="s">
        <v>265</v>
      </c>
      <c r="O6" s="798"/>
      <c r="P6" s="540"/>
      <c r="Q6" s="540"/>
      <c r="R6" s="540"/>
      <c r="S6" s="540"/>
      <c r="T6" s="540"/>
      <c r="U6" s="540"/>
      <c r="V6" s="540"/>
      <c r="W6" s="540"/>
      <c r="X6" s="540"/>
      <c r="Y6" s="540"/>
      <c r="Z6" s="540"/>
      <c r="AA6" s="540"/>
      <c r="AB6" s="540"/>
      <c r="AC6" s="540"/>
      <c r="AD6" s="540"/>
      <c r="AE6" s="540"/>
      <c r="AF6" s="540"/>
      <c r="AG6" s="540"/>
      <c r="AH6" s="839"/>
      <c r="AI6" s="830"/>
      <c r="AJ6" s="830"/>
    </row>
    <row r="7" spans="1:36" ht="5.25" customHeight="1" thickBot="1"/>
    <row r="8" spans="1:36" ht="36" customHeight="1" thickTop="1">
      <c r="A8" s="175"/>
      <c r="B8" s="176" t="s">
        <v>266</v>
      </c>
      <c r="C8" s="177"/>
      <c r="D8" s="178" t="s">
        <v>267</v>
      </c>
      <c r="E8" s="179" t="str">
        <f>+'Sch II OE FINAL'!H8</f>
        <v>PROGRAM NAME</v>
      </c>
      <c r="F8" s="179" t="str">
        <f>+'Sch II OE FINAL'!K8</f>
        <v xml:space="preserve">PROGRAM NAME </v>
      </c>
      <c r="G8" s="549" t="str">
        <f>+'Sch II OE FINAL'!N8</f>
        <v xml:space="preserve">PROGRAM NAME </v>
      </c>
      <c r="H8" s="549" t="str">
        <f>+'Sch II OE FINAL'!Q8</f>
        <v xml:space="preserve">PROGRAM NAME </v>
      </c>
      <c r="I8" s="549" t="str">
        <f>+'Sch II OE FINAL'!T8</f>
        <v xml:space="preserve">PROGRAM NAME </v>
      </c>
      <c r="J8" s="549" t="str">
        <f>+'Sch II OE FINAL'!W8</f>
        <v xml:space="preserve">PROGRAM NAME </v>
      </c>
      <c r="K8" s="549" t="str">
        <f>+'Sch II OE FINAL'!Z8</f>
        <v xml:space="preserve">PROGRAM NAME </v>
      </c>
      <c r="L8" s="549" t="str">
        <f>+'Sch II OE FINAL'!AC8</f>
        <v xml:space="preserve">PROGRAM NAME </v>
      </c>
      <c r="M8" s="549" t="str">
        <f>+'Sch II OE FINAL'!AF8</f>
        <v xml:space="preserve">PROGRAM NAME </v>
      </c>
      <c r="N8" s="550" t="str">
        <f>'Sch II OE FINAL'!AI8</f>
        <v xml:space="preserve">PROGRAM NAME </v>
      </c>
      <c r="O8" s="550" t="str">
        <f>'Sch II OE FINAL'!AL8</f>
        <v xml:space="preserve">PROGRAM NAME </v>
      </c>
      <c r="P8" s="654" t="str">
        <f>'Sch II OE FINAL'!AO8</f>
        <v xml:space="preserve">PROGRAM NAME </v>
      </c>
      <c r="Q8" s="550" t="str">
        <f>'Sch II OE FINAL'!AR8</f>
        <v xml:space="preserve">PROGRAM NAME </v>
      </c>
      <c r="R8" s="550" t="str">
        <f>'Sch II OE FINAL'!AU8</f>
        <v xml:space="preserve">PROGRAM NAME </v>
      </c>
      <c r="S8" s="550" t="str">
        <f>'Sch II OE FINAL'!AX8</f>
        <v xml:space="preserve">PROGRAM NAME </v>
      </c>
      <c r="T8" s="550" t="str">
        <f>'Sch II OE FINAL'!BA8</f>
        <v xml:space="preserve">PROGRAM NAME </v>
      </c>
      <c r="U8" s="550" t="str">
        <f>'Sch II OE FINAL'!BD8</f>
        <v xml:space="preserve">PROGRAM NAME </v>
      </c>
      <c r="V8" s="550" t="str">
        <f>'Sch II OE FINAL'!BG8</f>
        <v xml:space="preserve">PROGRAM NAME </v>
      </c>
      <c r="W8" s="550" t="str">
        <f>'Sch II OE FINAL'!BJ8</f>
        <v xml:space="preserve">PROGRAM NAME </v>
      </c>
      <c r="X8" s="550" t="str">
        <f>'Sch II OE FINAL'!BM8</f>
        <v xml:space="preserve">PROGRAM NAME </v>
      </c>
      <c r="Y8" s="654" t="str">
        <f>'Sch II OE FINAL'!BP8</f>
        <v xml:space="preserve">PROGRAM NAME </v>
      </c>
      <c r="Z8" s="654" t="str">
        <f>'Sch II OE FINAL'!BS8</f>
        <v xml:space="preserve">PROGRAM NAME </v>
      </c>
      <c r="AA8" s="654" t="str">
        <f>'Sch II OE FINAL'!BV8</f>
        <v xml:space="preserve">PROGRAM NAME </v>
      </c>
      <c r="AB8" s="654" t="str">
        <f>'Sch II OE FINAL'!BY8</f>
        <v xml:space="preserve">PROGRAM NAME </v>
      </c>
      <c r="AC8" s="654" t="str">
        <f>'Sch II OE FINAL'!CB8</f>
        <v xml:space="preserve">PROGRAM NAME </v>
      </c>
      <c r="AD8" s="654" t="str">
        <f>'Sch II OE FINAL'!CE8</f>
        <v xml:space="preserve">PROGRAM NAME </v>
      </c>
      <c r="AE8" s="654" t="str">
        <f>'Sch II OE FINAL'!CH8</f>
        <v xml:space="preserve">PROGRAM NAME </v>
      </c>
      <c r="AF8" s="654" t="str">
        <f>'Sch II OE FINAL'!CK8</f>
        <v xml:space="preserve">PROGRAM NAME </v>
      </c>
      <c r="AG8" s="654" t="str">
        <f>'Sch II OE FINAL'!CN8</f>
        <v xml:space="preserve">PROGRAM NAME </v>
      </c>
      <c r="AH8" s="655" t="str">
        <f>'Sch II OE FINAL'!CQ8</f>
        <v xml:space="preserve">PROGRAM NAME </v>
      </c>
    </row>
    <row r="9" spans="1:36" ht="26.25" customHeight="1">
      <c r="A9" s="180"/>
      <c r="B9" s="181" t="s">
        <v>268</v>
      </c>
      <c r="C9" s="182"/>
      <c r="D9" s="183"/>
      <c r="E9" s="184" t="str">
        <f>+'Sch II OE FINAL'!H9</f>
        <v>FUNDING SOURCE 1</v>
      </c>
      <c r="F9" s="184" t="str">
        <f>+'Sch II OE FINAL'!K9</f>
        <v>FUNDING SOURCE 2</v>
      </c>
      <c r="G9" s="462" t="str">
        <f>+'Sch II OE FINAL'!N9</f>
        <v>FUNDING SOURCE 3</v>
      </c>
      <c r="H9" s="462" t="str">
        <f>+'Sch II OE FINAL'!Q9</f>
        <v>FUNDING SOURCE 4</v>
      </c>
      <c r="I9" s="462" t="str">
        <f>+'Sch II OE FINAL'!T9</f>
        <v>FUNDING SOURCE 5</v>
      </c>
      <c r="J9" s="462" t="str">
        <f>'Sch II OE FINAL'!W9</f>
        <v>FUNDING SOURCE 6</v>
      </c>
      <c r="K9" s="462" t="str">
        <f>'Sch II OE FINAL'!Z9</f>
        <v>FUNDING SOURCE 7</v>
      </c>
      <c r="L9" s="462" t="str">
        <f>+'Sch II OE FINAL'!AC9</f>
        <v>FUNDING SOURCE 8</v>
      </c>
      <c r="M9" s="462" t="str">
        <f>+'Sch II OE FINAL'!AF9</f>
        <v>FUNDING SOURCE 9</v>
      </c>
      <c r="N9" s="489" t="str">
        <f>'Sch II OE FINAL'!AI9</f>
        <v>FUNDING SOURCE 10</v>
      </c>
      <c r="O9" s="489" t="str">
        <f>'Sch II OE FINAL'!AL9</f>
        <v>FUNDING SOURCE 11</v>
      </c>
      <c r="P9" s="653" t="str">
        <f>'Sch II OE FINAL'!AO9</f>
        <v>FUNDING SOURCE 12</v>
      </c>
      <c r="Q9" s="653" t="str">
        <f>'Sch II OE FINAL'!AR9</f>
        <v>FUNDING SOURCE 13</v>
      </c>
      <c r="R9" s="653" t="str">
        <f>'Sch II OE FINAL'!AU9</f>
        <v>FUNDING SOURCE 14</v>
      </c>
      <c r="S9" s="653" t="str">
        <f>'Sch II OE FINAL'!AX9</f>
        <v>FUNDING SOURCE 15</v>
      </c>
      <c r="T9" s="653" t="str">
        <f>'Sch II OE FINAL'!BA9</f>
        <v>FUNDING SOURCE 16</v>
      </c>
      <c r="U9" s="653" t="str">
        <f>'Sch II OE FINAL'!BD9</f>
        <v>FUNDING SOURCE 17</v>
      </c>
      <c r="V9" s="653" t="str">
        <f>'Sch II OE FINAL'!BG9</f>
        <v>FUNDING SOURCE 18</v>
      </c>
      <c r="W9" s="653" t="str">
        <f>'Sch II OE FINAL'!BJ9</f>
        <v>FUNDING SOURCE 19</v>
      </c>
      <c r="X9" s="653" t="str">
        <f>'Sch II OE FINAL'!BM9</f>
        <v>FUNDING SOURCE 20</v>
      </c>
      <c r="Y9" s="653" t="str">
        <f>'Sch II OE FINAL'!BP9</f>
        <v>FUNDING SOURCE 21</v>
      </c>
      <c r="Z9" s="653" t="str">
        <f>'Sch II OE FINAL'!BS9</f>
        <v>FUNDING SOURCE 22</v>
      </c>
      <c r="AA9" s="653" t="str">
        <f>'Sch II OE FINAL'!BV9</f>
        <v>FUNDING SOURCE 23</v>
      </c>
      <c r="AB9" s="653" t="str">
        <f>'Sch II OE FINAL'!BY9</f>
        <v>FUNDING SOURCE 24</v>
      </c>
      <c r="AC9" s="653" t="str">
        <f>'Sch II OE FINAL'!CB9</f>
        <v>FUNDING SOURCE 25</v>
      </c>
      <c r="AD9" s="653" t="str">
        <f>'Sch II OE FINAL'!CE9</f>
        <v>FUNDING SOURCE 26</v>
      </c>
      <c r="AE9" s="653" t="str">
        <f>'Sch II OE FINAL'!CH9</f>
        <v>FUNDING SOURCE 27</v>
      </c>
      <c r="AF9" s="653" t="str">
        <f>'Sch II OE FINAL'!CK9</f>
        <v>FUNDING SOURCE 28</v>
      </c>
      <c r="AG9" s="653" t="str">
        <f>'Sch II OE FINAL'!CN9</f>
        <v>FUNDING SOURCE 29</v>
      </c>
      <c r="AH9" s="582" t="str">
        <f>'Sch II OE FINAL'!CQ9</f>
        <v>FUNDING SOURCE 30</v>
      </c>
    </row>
    <row r="10" spans="1:36" s="13" customFormat="1" ht="10.5">
      <c r="A10" s="185">
        <v>1</v>
      </c>
      <c r="B10" s="123" t="s">
        <v>269</v>
      </c>
      <c r="C10" s="123"/>
      <c r="D10" s="186">
        <f>SUM(E10:AH10)</f>
        <v>0</v>
      </c>
      <c r="E10" s="114"/>
      <c r="F10" s="114"/>
      <c r="G10" s="114"/>
      <c r="H10" s="114"/>
      <c r="I10" s="114"/>
      <c r="J10" s="114"/>
      <c r="K10" s="114"/>
      <c r="L10" s="114"/>
      <c r="M10" s="114">
        <v>0</v>
      </c>
      <c r="N10" s="114"/>
      <c r="O10" s="114"/>
      <c r="P10" s="583"/>
      <c r="Q10" s="583"/>
      <c r="R10" s="583"/>
      <c r="S10" s="583"/>
      <c r="T10" s="583"/>
      <c r="U10" s="583"/>
      <c r="V10" s="583"/>
      <c r="W10" s="583"/>
      <c r="X10" s="583"/>
      <c r="Y10" s="583"/>
      <c r="Z10" s="583"/>
      <c r="AA10" s="583"/>
      <c r="AB10" s="583"/>
      <c r="AC10" s="583"/>
      <c r="AD10" s="583"/>
      <c r="AE10" s="583"/>
      <c r="AF10" s="583"/>
      <c r="AG10" s="583"/>
      <c r="AH10" s="117"/>
      <c r="AJ10" s="558"/>
    </row>
    <row r="11" spans="1:36" s="13" customFormat="1" ht="10.5">
      <c r="A11" s="185">
        <v>2</v>
      </c>
      <c r="B11" s="124" t="s">
        <v>270</v>
      </c>
      <c r="C11" s="124"/>
      <c r="D11" s="187">
        <f>SUM(E11:AH11)</f>
        <v>0</v>
      </c>
      <c r="E11" s="191">
        <f>+'Sch II OE FINAL'!H59</f>
        <v>0</v>
      </c>
      <c r="F11" s="191">
        <f>+'Sch II OE FINAL'!K59</f>
        <v>0</v>
      </c>
      <c r="G11" s="191">
        <f>+'Sch II OE FINAL'!N59</f>
        <v>0</v>
      </c>
      <c r="H11" s="191">
        <f>+'Sch II OE FINAL'!Q59</f>
        <v>0</v>
      </c>
      <c r="I11" s="191">
        <f>+'Sch II OE FINAL'!T59</f>
        <v>0</v>
      </c>
      <c r="J11" s="191">
        <f>+'Sch II OE FINAL'!W59</f>
        <v>0</v>
      </c>
      <c r="K11" s="191">
        <f>+'Sch II OE FINAL'!Z59</f>
        <v>0</v>
      </c>
      <c r="L11" s="191">
        <f>+'Sch II OE FINAL'!AC59</f>
        <v>0</v>
      </c>
      <c r="M11" s="191">
        <f>+'Sch II OE FINAL'!AF59</f>
        <v>0</v>
      </c>
      <c r="N11" s="192">
        <f>+'Sch II OE FINAL'!AI59</f>
        <v>0</v>
      </c>
      <c r="O11" s="192">
        <f>+'Sch II OE FINAL'!AL59</f>
        <v>0</v>
      </c>
      <c r="P11" s="192">
        <f>'Sch II OE FINAL'!AO59</f>
        <v>0</v>
      </c>
      <c r="Q11" s="192">
        <f>'Sch II OE FINAL'!AR59</f>
        <v>0</v>
      </c>
      <c r="R11" s="192">
        <f>'Sch II OE FINAL'!AU59</f>
        <v>0</v>
      </c>
      <c r="S11" s="192">
        <f>'Sch II OE FINAL'!AX59</f>
        <v>0</v>
      </c>
      <c r="T11" s="192">
        <f>'Sch II OE FINAL'!BA59</f>
        <v>0</v>
      </c>
      <c r="U11" s="192">
        <f>'Sch II OE FINAL'!BD59</f>
        <v>0</v>
      </c>
      <c r="V11" s="192">
        <f>'Sch II OE FINAL'!BG59</f>
        <v>0</v>
      </c>
      <c r="W11" s="192">
        <f>'Sch II OE FINAL'!BJ59</f>
        <v>0</v>
      </c>
      <c r="X11" s="192">
        <f>'Sch II OE FINAL'!BM59</f>
        <v>0</v>
      </c>
      <c r="Y11" s="192">
        <f>'Sch II OE FINAL'!BP59</f>
        <v>0</v>
      </c>
      <c r="Z11" s="192">
        <f>'Sch II OE FINAL'!BS59</f>
        <v>0</v>
      </c>
      <c r="AA11" s="192">
        <f>'Sch II OE FINAL'!BV59</f>
        <v>0</v>
      </c>
      <c r="AB11" s="192">
        <f>'Sch II OE FINAL'!BY59</f>
        <v>0</v>
      </c>
      <c r="AC11" s="192">
        <f>'Sch II OE FINAL'!CB59</f>
        <v>0</v>
      </c>
      <c r="AD11" s="192">
        <f>'Sch II OE FINAL'!CE59</f>
        <v>0</v>
      </c>
      <c r="AE11" s="192">
        <f>'Sch II OE FINAL'!CH59</f>
        <v>0</v>
      </c>
      <c r="AF11" s="192">
        <f>'Sch II OE FINAL'!CK59</f>
        <v>0</v>
      </c>
      <c r="AG11" s="192">
        <f>'Sch II OE FINAL'!CN59</f>
        <v>0</v>
      </c>
      <c r="AH11" s="193">
        <f>'Sch II OE FINAL'!CQ59</f>
        <v>0</v>
      </c>
      <c r="AJ11" s="558"/>
    </row>
    <row r="12" spans="1:36" s="13" customFormat="1" ht="10.5">
      <c r="A12" s="185">
        <v>3</v>
      </c>
      <c r="B12" s="124" t="s">
        <v>271</v>
      </c>
      <c r="C12" s="124"/>
      <c r="D12" s="186">
        <f>SUM(E12:AH12)</f>
        <v>0</v>
      </c>
      <c r="E12" s="191">
        <f>+'Suppl A Fixed Assets'!I27</f>
        <v>0</v>
      </c>
      <c r="F12" s="191">
        <f>+'Suppl A Fixed Assets'!J27</f>
        <v>0</v>
      </c>
      <c r="G12" s="191">
        <f>+'Suppl A Fixed Assets'!K27</f>
        <v>0</v>
      </c>
      <c r="H12" s="191">
        <f>+'Suppl A Fixed Assets'!L27</f>
        <v>0</v>
      </c>
      <c r="I12" s="191">
        <f>+'Suppl A Fixed Assets'!M27</f>
        <v>0</v>
      </c>
      <c r="J12" s="191">
        <f>+'Suppl A Fixed Assets'!N27</f>
        <v>0</v>
      </c>
      <c r="K12" s="191">
        <f>+'Suppl A Fixed Assets'!O27</f>
        <v>0</v>
      </c>
      <c r="L12" s="191">
        <f>+'Suppl A Fixed Assets'!P27</f>
        <v>0</v>
      </c>
      <c r="M12" s="191">
        <f>+'Suppl A Fixed Assets'!Q27</f>
        <v>0</v>
      </c>
      <c r="N12" s="192">
        <f>+'Suppl A Fixed Assets'!R27</f>
        <v>0</v>
      </c>
      <c r="O12" s="191">
        <f>+'Suppl A Fixed Assets'!S27</f>
        <v>0</v>
      </c>
      <c r="P12" s="191">
        <f>+'Suppl A Fixed Assets'!T27</f>
        <v>0</v>
      </c>
      <c r="Q12" s="191">
        <f>+'Suppl A Fixed Assets'!U27</f>
        <v>0</v>
      </c>
      <c r="R12" s="192">
        <f>+'Suppl A Fixed Assets'!V27</f>
        <v>0</v>
      </c>
      <c r="S12" s="191">
        <f>+'Suppl A Fixed Assets'!W27</f>
        <v>0</v>
      </c>
      <c r="T12" s="191">
        <f>+'Suppl A Fixed Assets'!X27</f>
        <v>0</v>
      </c>
      <c r="U12" s="191">
        <f>+'Suppl A Fixed Assets'!Y27</f>
        <v>0</v>
      </c>
      <c r="V12" s="192">
        <f>+'Suppl A Fixed Assets'!Z27</f>
        <v>0</v>
      </c>
      <c r="W12" s="191">
        <f>+'Suppl A Fixed Assets'!AA27</f>
        <v>0</v>
      </c>
      <c r="X12" s="191">
        <f>+'Suppl A Fixed Assets'!AB27</f>
        <v>0</v>
      </c>
      <c r="Y12" s="191">
        <f>+'Suppl A Fixed Assets'!AC27</f>
        <v>0</v>
      </c>
      <c r="Z12" s="191">
        <f>+'Suppl A Fixed Assets'!AD27</f>
        <v>0</v>
      </c>
      <c r="AA12" s="191">
        <f>+'Suppl A Fixed Assets'!AE27</f>
        <v>0</v>
      </c>
      <c r="AB12" s="191">
        <f>+'Suppl A Fixed Assets'!AF27</f>
        <v>0</v>
      </c>
      <c r="AC12" s="191">
        <f>+'Suppl A Fixed Assets'!AG27</f>
        <v>0</v>
      </c>
      <c r="AD12" s="191">
        <f>+'Suppl A Fixed Assets'!AH27</f>
        <v>0</v>
      </c>
      <c r="AE12" s="191">
        <f>+'Suppl A Fixed Assets'!AI27</f>
        <v>0</v>
      </c>
      <c r="AF12" s="191">
        <f>+'Suppl A Fixed Assets'!AJ27</f>
        <v>0</v>
      </c>
      <c r="AG12" s="191">
        <f>+'Suppl A Fixed Assets'!AK27</f>
        <v>0</v>
      </c>
      <c r="AH12" s="193">
        <f>+'Suppl A Fixed Assets'!AL27</f>
        <v>0</v>
      </c>
    </row>
    <row r="13" spans="1:36" s="13" customFormat="1" ht="10.5">
      <c r="A13" s="185">
        <v>4</v>
      </c>
      <c r="B13" s="124" t="s">
        <v>272</v>
      </c>
      <c r="C13" s="124"/>
      <c r="D13" s="187">
        <f>SUM(E13:AH13)</f>
        <v>0</v>
      </c>
      <c r="E13" s="191">
        <f>+'Sch III Indirect FINAL'!E16</f>
        <v>0</v>
      </c>
      <c r="F13" s="191">
        <f>+'Sch III Indirect FINAL'!F16</f>
        <v>0</v>
      </c>
      <c r="G13" s="191">
        <f>+'Sch III Indirect FINAL'!G16</f>
        <v>0</v>
      </c>
      <c r="H13" s="191">
        <f>+'Sch III Indirect FINAL'!H16</f>
        <v>0</v>
      </c>
      <c r="I13" s="191">
        <f>+'Sch III Indirect FINAL'!I16</f>
        <v>0</v>
      </c>
      <c r="J13" s="191">
        <f>+'Sch III Indirect FINAL'!J16</f>
        <v>0</v>
      </c>
      <c r="K13" s="191">
        <f>+'Sch III Indirect FINAL'!K16</f>
        <v>0</v>
      </c>
      <c r="L13" s="191">
        <f>+'Sch III Indirect FINAL'!L16</f>
        <v>0</v>
      </c>
      <c r="M13" s="191">
        <f>+'Sch III Indirect FINAL'!M16</f>
        <v>0</v>
      </c>
      <c r="N13" s="192">
        <f>+'Sch III Indirect FINAL'!N16</f>
        <v>0</v>
      </c>
      <c r="O13" s="192">
        <f>+'Sch III Indirect FINAL'!O16</f>
        <v>0</v>
      </c>
      <c r="P13" s="192">
        <f>'Sch III Indirect FINAL'!P16</f>
        <v>0</v>
      </c>
      <c r="Q13" s="191">
        <f>+'Sch III Indirect FINAL'!Q16</f>
        <v>0</v>
      </c>
      <c r="R13" s="192">
        <f>+'Sch III Indirect FINAL'!R16</f>
        <v>0</v>
      </c>
      <c r="S13" s="192">
        <f>+'Sch III Indirect FINAL'!S16</f>
        <v>0</v>
      </c>
      <c r="T13" s="192">
        <f>'Sch III Indirect FINAL'!T16</f>
        <v>0</v>
      </c>
      <c r="U13" s="191">
        <f>+'Sch III Indirect FINAL'!U16</f>
        <v>0</v>
      </c>
      <c r="V13" s="192">
        <f>+'Sch III Indirect FINAL'!V16</f>
        <v>0</v>
      </c>
      <c r="W13" s="192">
        <f>+'Sch III Indirect FINAL'!W16</f>
        <v>0</v>
      </c>
      <c r="X13" s="192">
        <f>'Sch III Indirect FINAL'!X16</f>
        <v>0</v>
      </c>
      <c r="Y13" s="192">
        <f>'Sch III Indirect FINAL'!Y16</f>
        <v>0</v>
      </c>
      <c r="Z13" s="192">
        <f>'Sch III Indirect FINAL'!Z16</f>
        <v>0</v>
      </c>
      <c r="AA13" s="192">
        <f>'Sch III Indirect FINAL'!AA16</f>
        <v>0</v>
      </c>
      <c r="AB13" s="192">
        <f>'Sch III Indirect FINAL'!AB16</f>
        <v>0</v>
      </c>
      <c r="AC13" s="192">
        <f>'Sch III Indirect FINAL'!AC16</f>
        <v>0</v>
      </c>
      <c r="AD13" s="192">
        <f>'Sch III Indirect FINAL'!AD16</f>
        <v>0</v>
      </c>
      <c r="AE13" s="192">
        <f>'Sch III Indirect FINAL'!AE16</f>
        <v>0</v>
      </c>
      <c r="AF13" s="192">
        <f>'Sch III Indirect FINAL'!AF16</f>
        <v>0</v>
      </c>
      <c r="AG13" s="192">
        <f>'Sch III Indirect FINAL'!AG16</f>
        <v>0</v>
      </c>
      <c r="AH13" s="193">
        <f>+'Sch III Indirect FINAL'!AH16</f>
        <v>0</v>
      </c>
    </row>
    <row r="14" spans="1:36" s="154" customFormat="1" ht="10.5">
      <c r="A14" s="185">
        <v>5</v>
      </c>
      <c r="B14" s="125" t="s">
        <v>273</v>
      </c>
      <c r="C14" s="125"/>
      <c r="D14" s="188">
        <f>SUM(D10:D13)</f>
        <v>0</v>
      </c>
      <c r="E14" s="189">
        <f>SUM(E10:E13)</f>
        <v>0</v>
      </c>
      <c r="F14" s="189">
        <f t="shared" ref="F14:AG14" si="0">SUM(F10:F13)</f>
        <v>0</v>
      </c>
      <c r="G14" s="189">
        <f t="shared" si="0"/>
        <v>0</v>
      </c>
      <c r="H14" s="189">
        <f t="shared" si="0"/>
        <v>0</v>
      </c>
      <c r="I14" s="189">
        <f t="shared" si="0"/>
        <v>0</v>
      </c>
      <c r="J14" s="189">
        <f t="shared" si="0"/>
        <v>0</v>
      </c>
      <c r="K14" s="189">
        <f t="shared" si="0"/>
        <v>0</v>
      </c>
      <c r="L14" s="189">
        <f t="shared" si="0"/>
        <v>0</v>
      </c>
      <c r="M14" s="189">
        <f t="shared" si="0"/>
        <v>0</v>
      </c>
      <c r="N14" s="189">
        <f t="shared" si="0"/>
        <v>0</v>
      </c>
      <c r="O14" s="189">
        <f t="shared" si="0"/>
        <v>0</v>
      </c>
      <c r="P14" s="189">
        <f t="shared" si="0"/>
        <v>0</v>
      </c>
      <c r="Q14" s="189">
        <f t="shared" si="0"/>
        <v>0</v>
      </c>
      <c r="R14" s="189">
        <f t="shared" si="0"/>
        <v>0</v>
      </c>
      <c r="S14" s="189">
        <f t="shared" si="0"/>
        <v>0</v>
      </c>
      <c r="T14" s="189">
        <f t="shared" si="0"/>
        <v>0</v>
      </c>
      <c r="U14" s="189">
        <f t="shared" si="0"/>
        <v>0</v>
      </c>
      <c r="V14" s="189">
        <f t="shared" si="0"/>
        <v>0</v>
      </c>
      <c r="W14" s="189">
        <f t="shared" si="0"/>
        <v>0</v>
      </c>
      <c r="X14" s="189">
        <f t="shared" si="0"/>
        <v>0</v>
      </c>
      <c r="Y14" s="189">
        <f t="shared" si="0"/>
        <v>0</v>
      </c>
      <c r="Z14" s="189">
        <f t="shared" si="0"/>
        <v>0</v>
      </c>
      <c r="AA14" s="189">
        <f t="shared" si="0"/>
        <v>0</v>
      </c>
      <c r="AB14" s="189">
        <f t="shared" si="0"/>
        <v>0</v>
      </c>
      <c r="AC14" s="189">
        <f t="shared" si="0"/>
        <v>0</v>
      </c>
      <c r="AD14" s="189">
        <f t="shared" si="0"/>
        <v>0</v>
      </c>
      <c r="AE14" s="189">
        <f t="shared" si="0"/>
        <v>0</v>
      </c>
      <c r="AF14" s="189">
        <f t="shared" si="0"/>
        <v>0</v>
      </c>
      <c r="AG14" s="189">
        <f t="shared" si="0"/>
        <v>0</v>
      </c>
      <c r="AH14" s="190">
        <f>SUM(AH10:AH13)</f>
        <v>0</v>
      </c>
    </row>
    <row r="15" spans="1:36" s="154" customFormat="1" ht="7.5" customHeight="1">
      <c r="A15" s="532"/>
      <c r="B15" s="533"/>
      <c r="C15" s="533"/>
      <c r="D15" s="534"/>
      <c r="E15" s="535"/>
      <c r="F15" s="535"/>
      <c r="G15" s="535"/>
      <c r="H15" s="535"/>
      <c r="I15" s="535"/>
      <c r="J15" s="535"/>
      <c r="K15" s="535"/>
      <c r="L15" s="535"/>
      <c r="M15" s="535"/>
      <c r="N15" s="536"/>
      <c r="O15" s="536"/>
      <c r="P15" s="536"/>
      <c r="Q15" s="536"/>
      <c r="R15" s="536"/>
      <c r="S15" s="536"/>
      <c r="T15" s="536"/>
      <c r="U15" s="536"/>
      <c r="V15" s="536"/>
      <c r="W15" s="536"/>
      <c r="X15" s="536"/>
      <c r="Y15" s="536"/>
      <c r="Z15" s="536"/>
      <c r="AA15" s="536"/>
      <c r="AB15" s="536"/>
      <c r="AC15" s="536"/>
      <c r="AD15" s="536"/>
      <c r="AE15" s="536"/>
      <c r="AF15" s="536"/>
      <c r="AG15" s="536"/>
      <c r="AH15" s="537"/>
    </row>
    <row r="16" spans="1:36" s="13" customFormat="1" ht="10.5">
      <c r="A16" s="531">
        <v>6</v>
      </c>
      <c r="B16" s="123" t="s">
        <v>274</v>
      </c>
      <c r="C16" s="123"/>
      <c r="D16" s="186"/>
      <c r="E16" s="200"/>
      <c r="F16" s="200"/>
      <c r="G16" s="200"/>
      <c r="H16" s="200"/>
      <c r="I16" s="200"/>
      <c r="J16" s="200"/>
      <c r="K16" s="200"/>
      <c r="L16" s="200"/>
      <c r="M16" s="200"/>
      <c r="N16" s="201"/>
      <c r="O16" s="201"/>
      <c r="P16" s="201"/>
      <c r="Q16" s="201"/>
      <c r="R16" s="201"/>
      <c r="S16" s="201"/>
      <c r="T16" s="201"/>
      <c r="U16" s="201"/>
      <c r="V16" s="201"/>
      <c r="W16" s="201"/>
      <c r="X16" s="201"/>
      <c r="Y16" s="201"/>
      <c r="Z16" s="201"/>
      <c r="AA16" s="201"/>
      <c r="AB16" s="201"/>
      <c r="AC16" s="201"/>
      <c r="AD16" s="201"/>
      <c r="AE16" s="201"/>
      <c r="AF16" s="201"/>
      <c r="AG16" s="201"/>
      <c r="AH16" s="202"/>
    </row>
    <row r="17" spans="1:34" s="13" customFormat="1" ht="10.5">
      <c r="A17" s="185">
        <v>7</v>
      </c>
      <c r="B17" s="124" t="s">
        <v>275</v>
      </c>
      <c r="C17" s="124"/>
      <c r="D17" s="187">
        <f>SUM(E17:AH17)</f>
        <v>0</v>
      </c>
      <c r="E17" s="116"/>
      <c r="F17" s="116"/>
      <c r="G17" s="116"/>
      <c r="H17" s="116"/>
      <c r="I17" s="116"/>
      <c r="J17" s="116"/>
      <c r="K17" s="116"/>
      <c r="L17" s="116"/>
      <c r="M17" s="116"/>
      <c r="N17" s="118"/>
      <c r="O17" s="118"/>
      <c r="P17" s="118"/>
      <c r="Q17" s="118"/>
      <c r="R17" s="118"/>
      <c r="S17" s="118"/>
      <c r="T17" s="118"/>
      <c r="U17" s="118"/>
      <c r="V17" s="118"/>
      <c r="W17" s="118"/>
      <c r="X17" s="118"/>
      <c r="Y17" s="118"/>
      <c r="Z17" s="118"/>
      <c r="AA17" s="118"/>
      <c r="AB17" s="118"/>
      <c r="AC17" s="118"/>
      <c r="AD17" s="118"/>
      <c r="AE17" s="118"/>
      <c r="AF17" s="118"/>
      <c r="AG17" s="118"/>
      <c r="AH17" s="119"/>
    </row>
    <row r="18" spans="1:34" s="13" customFormat="1" ht="10.5">
      <c r="A18" s="185">
        <v>8</v>
      </c>
      <c r="B18" s="124" t="s">
        <v>276</v>
      </c>
      <c r="C18" s="124"/>
      <c r="D18" s="187">
        <f>SUM(E18:AH18)</f>
        <v>0</v>
      </c>
      <c r="E18" s="116"/>
      <c r="F18" s="116"/>
      <c r="G18" s="116"/>
      <c r="H18" s="116"/>
      <c r="I18" s="116"/>
      <c r="J18" s="116"/>
      <c r="K18" s="116"/>
      <c r="L18" s="116"/>
      <c r="M18" s="116"/>
      <c r="N18" s="118"/>
      <c r="O18" s="118"/>
      <c r="P18" s="118"/>
      <c r="Q18" s="118"/>
      <c r="R18" s="118"/>
      <c r="S18" s="118"/>
      <c r="T18" s="118"/>
      <c r="U18" s="118"/>
      <c r="V18" s="118"/>
      <c r="W18" s="118"/>
      <c r="X18" s="118"/>
      <c r="Y18" s="118"/>
      <c r="Z18" s="118"/>
      <c r="AA18" s="118"/>
      <c r="AB18" s="118"/>
      <c r="AC18" s="118"/>
      <c r="AD18" s="118"/>
      <c r="AE18" s="118"/>
      <c r="AF18" s="118"/>
      <c r="AG18" s="118"/>
      <c r="AH18" s="119"/>
    </row>
    <row r="19" spans="1:34" s="13" customFormat="1" ht="10.5">
      <c r="A19" s="185">
        <v>9</v>
      </c>
      <c r="B19" s="124" t="s">
        <v>277</v>
      </c>
      <c r="C19" s="124"/>
      <c r="D19" s="187">
        <f>SUM(E19:AH19)</f>
        <v>0</v>
      </c>
      <c r="E19" s="116"/>
      <c r="F19" s="116"/>
      <c r="G19" s="116"/>
      <c r="H19" s="116"/>
      <c r="I19" s="116"/>
      <c r="J19" s="116"/>
      <c r="K19" s="116"/>
      <c r="L19" s="116"/>
      <c r="M19" s="116"/>
      <c r="N19" s="118"/>
      <c r="O19" s="118"/>
      <c r="P19" s="118"/>
      <c r="Q19" s="118"/>
      <c r="R19" s="118"/>
      <c r="S19" s="118"/>
      <c r="T19" s="118"/>
      <c r="U19" s="118"/>
      <c r="V19" s="118"/>
      <c r="W19" s="118"/>
      <c r="X19" s="118"/>
      <c r="Y19" s="118"/>
      <c r="Z19" s="118"/>
      <c r="AA19" s="118"/>
      <c r="AB19" s="118"/>
      <c r="AC19" s="118"/>
      <c r="AD19" s="118"/>
      <c r="AE19" s="118"/>
      <c r="AF19" s="118"/>
      <c r="AG19" s="118"/>
      <c r="AH19" s="119"/>
    </row>
    <row r="20" spans="1:34" s="13" customFormat="1" ht="10.5">
      <c r="A20" s="153">
        <v>10</v>
      </c>
      <c r="B20" s="120" t="s">
        <v>278</v>
      </c>
      <c r="C20" s="120"/>
      <c r="D20" s="187">
        <f>SUM(E20:AH20)</f>
        <v>0</v>
      </c>
      <c r="E20" s="116"/>
      <c r="F20" s="116"/>
      <c r="G20" s="116"/>
      <c r="H20" s="116"/>
      <c r="I20" s="116"/>
      <c r="J20" s="116"/>
      <c r="K20" s="116"/>
      <c r="L20" s="116"/>
      <c r="M20" s="116"/>
      <c r="N20" s="118"/>
      <c r="O20" s="118"/>
      <c r="P20" s="118"/>
      <c r="Q20" s="118"/>
      <c r="R20" s="118"/>
      <c r="S20" s="118"/>
      <c r="T20" s="118"/>
      <c r="U20" s="118"/>
      <c r="V20" s="118"/>
      <c r="W20" s="118"/>
      <c r="X20" s="118"/>
      <c r="Y20" s="118"/>
      <c r="Z20" s="118"/>
      <c r="AA20" s="118"/>
      <c r="AB20" s="118"/>
      <c r="AC20" s="118"/>
      <c r="AD20" s="118"/>
      <c r="AE20" s="118"/>
      <c r="AF20" s="118"/>
      <c r="AG20" s="118"/>
      <c r="AH20" s="119"/>
    </row>
    <row r="21" spans="1:34" s="154" customFormat="1" ht="10.5">
      <c r="A21" s="185">
        <v>11</v>
      </c>
      <c r="B21" s="125" t="s">
        <v>279</v>
      </c>
      <c r="C21" s="125"/>
      <c r="D21" s="188">
        <f>SUM(D16:D20)</f>
        <v>0</v>
      </c>
      <c r="E21" s="189">
        <f>SUM(E16:E20)</f>
        <v>0</v>
      </c>
      <c r="F21" s="189">
        <f t="shared" ref="F21:AH21" si="1">SUM(F16:F20)</f>
        <v>0</v>
      </c>
      <c r="G21" s="189">
        <f t="shared" si="1"/>
        <v>0</v>
      </c>
      <c r="H21" s="189">
        <f t="shared" si="1"/>
        <v>0</v>
      </c>
      <c r="I21" s="189">
        <f t="shared" si="1"/>
        <v>0</v>
      </c>
      <c r="J21" s="189">
        <f t="shared" si="1"/>
        <v>0</v>
      </c>
      <c r="K21" s="189">
        <f t="shared" si="1"/>
        <v>0</v>
      </c>
      <c r="L21" s="189">
        <f t="shared" si="1"/>
        <v>0</v>
      </c>
      <c r="M21" s="189">
        <f t="shared" si="1"/>
        <v>0</v>
      </c>
      <c r="N21" s="189">
        <f t="shared" si="1"/>
        <v>0</v>
      </c>
      <c r="O21" s="189">
        <f t="shared" si="1"/>
        <v>0</v>
      </c>
      <c r="P21" s="189">
        <f t="shared" ref="P21" si="2">SUM(P16:P20)</f>
        <v>0</v>
      </c>
      <c r="Q21" s="189">
        <f t="shared" si="1"/>
        <v>0</v>
      </c>
      <c r="R21" s="189">
        <f t="shared" si="1"/>
        <v>0</v>
      </c>
      <c r="S21" s="189">
        <f t="shared" si="1"/>
        <v>0</v>
      </c>
      <c r="T21" s="189">
        <f t="shared" si="1"/>
        <v>0</v>
      </c>
      <c r="U21" s="189">
        <f t="shared" si="1"/>
        <v>0</v>
      </c>
      <c r="V21" s="189">
        <f t="shared" si="1"/>
        <v>0</v>
      </c>
      <c r="W21" s="189">
        <f t="shared" si="1"/>
        <v>0</v>
      </c>
      <c r="X21" s="189">
        <f t="shared" si="1"/>
        <v>0</v>
      </c>
      <c r="Y21" s="189">
        <f t="shared" si="1"/>
        <v>0</v>
      </c>
      <c r="Z21" s="189">
        <f t="shared" si="1"/>
        <v>0</v>
      </c>
      <c r="AA21" s="189">
        <f t="shared" si="1"/>
        <v>0</v>
      </c>
      <c r="AB21" s="189">
        <f t="shared" si="1"/>
        <v>0</v>
      </c>
      <c r="AC21" s="189">
        <f t="shared" si="1"/>
        <v>0</v>
      </c>
      <c r="AD21" s="189">
        <f t="shared" si="1"/>
        <v>0</v>
      </c>
      <c r="AE21" s="189">
        <f t="shared" si="1"/>
        <v>0</v>
      </c>
      <c r="AF21" s="189">
        <f t="shared" si="1"/>
        <v>0</v>
      </c>
      <c r="AG21" s="189">
        <f t="shared" si="1"/>
        <v>0</v>
      </c>
      <c r="AH21" s="190">
        <f t="shared" si="1"/>
        <v>0</v>
      </c>
    </row>
    <row r="22" spans="1:34" s="13" customFormat="1" ht="6.75" customHeight="1">
      <c r="A22" s="185"/>
      <c r="B22" s="124"/>
      <c r="C22" s="124"/>
      <c r="D22" s="187"/>
      <c r="E22" s="191"/>
      <c r="F22" s="191"/>
      <c r="G22" s="191"/>
      <c r="H22" s="191"/>
      <c r="I22" s="191"/>
      <c r="J22" s="191"/>
      <c r="K22" s="191"/>
      <c r="L22" s="191"/>
      <c r="M22" s="191"/>
      <c r="N22" s="192"/>
      <c r="O22" s="192"/>
      <c r="P22" s="192"/>
      <c r="Q22" s="192"/>
      <c r="R22" s="192"/>
      <c r="S22" s="192"/>
      <c r="T22" s="192"/>
      <c r="U22" s="192"/>
      <c r="V22" s="192"/>
      <c r="W22" s="192"/>
      <c r="X22" s="192"/>
      <c r="Y22" s="192"/>
      <c r="Z22" s="192"/>
      <c r="AA22" s="192"/>
      <c r="AB22" s="192"/>
      <c r="AC22" s="192"/>
      <c r="AD22" s="192"/>
      <c r="AE22" s="192"/>
      <c r="AF22" s="192"/>
      <c r="AG22" s="192"/>
      <c r="AH22" s="193"/>
    </row>
    <row r="23" spans="1:34" s="154" customFormat="1" ht="11" thickBot="1">
      <c r="A23" s="194">
        <v>12</v>
      </c>
      <c r="B23" s="195" t="s">
        <v>280</v>
      </c>
      <c r="C23" s="195"/>
      <c r="D23" s="196">
        <f>+D14-D21</f>
        <v>0</v>
      </c>
      <c r="E23" s="197">
        <f>+E14-E21</f>
        <v>0</v>
      </c>
      <c r="F23" s="197">
        <f t="shared" ref="F23:AH23" si="3">+F14-F21</f>
        <v>0</v>
      </c>
      <c r="G23" s="197">
        <f t="shared" si="3"/>
        <v>0</v>
      </c>
      <c r="H23" s="197">
        <f t="shared" si="3"/>
        <v>0</v>
      </c>
      <c r="I23" s="197">
        <f t="shared" si="3"/>
        <v>0</v>
      </c>
      <c r="J23" s="197">
        <f t="shared" si="3"/>
        <v>0</v>
      </c>
      <c r="K23" s="197">
        <f t="shared" si="3"/>
        <v>0</v>
      </c>
      <c r="L23" s="197">
        <f t="shared" si="3"/>
        <v>0</v>
      </c>
      <c r="M23" s="197">
        <f t="shared" si="3"/>
        <v>0</v>
      </c>
      <c r="N23" s="198">
        <f t="shared" si="3"/>
        <v>0</v>
      </c>
      <c r="O23" s="198">
        <f t="shared" si="3"/>
        <v>0</v>
      </c>
      <c r="P23" s="198">
        <f t="shared" ref="P23" si="4">+P14-P21</f>
        <v>0</v>
      </c>
      <c r="Q23" s="197">
        <f t="shared" si="3"/>
        <v>0</v>
      </c>
      <c r="R23" s="198">
        <f t="shared" si="3"/>
        <v>0</v>
      </c>
      <c r="S23" s="198">
        <f t="shared" si="3"/>
        <v>0</v>
      </c>
      <c r="T23" s="198">
        <f t="shared" si="3"/>
        <v>0</v>
      </c>
      <c r="U23" s="197">
        <f t="shared" si="3"/>
        <v>0</v>
      </c>
      <c r="V23" s="198">
        <f t="shared" si="3"/>
        <v>0</v>
      </c>
      <c r="W23" s="198">
        <f t="shared" si="3"/>
        <v>0</v>
      </c>
      <c r="X23" s="198">
        <f t="shared" si="3"/>
        <v>0</v>
      </c>
      <c r="Y23" s="197">
        <f t="shared" si="3"/>
        <v>0</v>
      </c>
      <c r="Z23" s="197">
        <f t="shared" si="3"/>
        <v>0</v>
      </c>
      <c r="AA23" s="197">
        <f t="shared" si="3"/>
        <v>0</v>
      </c>
      <c r="AB23" s="197">
        <f t="shared" si="3"/>
        <v>0</v>
      </c>
      <c r="AC23" s="197">
        <f t="shared" si="3"/>
        <v>0</v>
      </c>
      <c r="AD23" s="197">
        <f t="shared" si="3"/>
        <v>0</v>
      </c>
      <c r="AE23" s="197">
        <f t="shared" si="3"/>
        <v>0</v>
      </c>
      <c r="AF23" s="197">
        <f t="shared" si="3"/>
        <v>0</v>
      </c>
      <c r="AG23" s="197">
        <f t="shared" si="3"/>
        <v>0</v>
      </c>
      <c r="AH23" s="199">
        <f t="shared" si="3"/>
        <v>0</v>
      </c>
    </row>
    <row r="24" spans="1:34" s="13" customFormat="1" ht="5.25" customHeight="1" thickTop="1">
      <c r="D24" s="12"/>
      <c r="E24" s="12"/>
      <c r="F24" s="12"/>
      <c r="G24" s="12"/>
      <c r="H24" s="12"/>
      <c r="I24" s="12"/>
      <c r="J24" s="12"/>
      <c r="K24" s="12"/>
      <c r="L24" s="12"/>
      <c r="M24" s="12"/>
      <c r="N24" s="12"/>
      <c r="O24" s="12"/>
      <c r="P24" s="12"/>
      <c r="Q24" s="12"/>
      <c r="R24" s="12"/>
      <c r="S24" s="12"/>
      <c r="T24" s="12"/>
      <c r="U24" s="12"/>
      <c r="V24" s="12"/>
      <c r="W24" s="12"/>
      <c r="X24" s="12"/>
      <c r="Y24" s="12"/>
      <c r="Z24" s="12"/>
      <c r="AA24" s="12"/>
      <c r="AB24" s="12"/>
      <c r="AC24" s="12"/>
      <c r="AD24" s="12"/>
      <c r="AE24" s="12"/>
      <c r="AF24" s="12"/>
      <c r="AG24" s="12"/>
    </row>
    <row r="25" spans="1:34" ht="4.5" customHeight="1"/>
    <row r="26" spans="1:34" ht="24.75" customHeight="1">
      <c r="A26"/>
      <c r="B26" s="922" t="s">
        <v>281</v>
      </c>
      <c r="C26" s="922"/>
      <c r="D26" s="922"/>
      <c r="E26" s="922"/>
      <c r="F26" s="922"/>
      <c r="G26" s="922"/>
      <c r="H26" s="922"/>
      <c r="I26" s="922"/>
      <c r="J26" s="922"/>
      <c r="K26" s="922"/>
      <c r="L26" s="922"/>
      <c r="M26" s="922"/>
      <c r="N26" s="922"/>
      <c r="O26" s="922"/>
      <c r="P26" s="922"/>
      <c r="Q26" s="922"/>
      <c r="R26" s="922"/>
      <c r="S26" s="922"/>
      <c r="T26" s="922"/>
      <c r="U26" s="922"/>
      <c r="V26" s="922"/>
      <c r="W26" s="922"/>
      <c r="X26" s="922"/>
      <c r="Y26" s="922"/>
      <c r="Z26" s="922"/>
      <c r="AA26" s="922"/>
      <c r="AB26" s="922"/>
      <c r="AC26" s="922"/>
      <c r="AD26" s="922"/>
      <c r="AE26" s="922"/>
      <c r="AF26" s="922"/>
      <c r="AG26" s="922"/>
      <c r="AH26" s="922"/>
    </row>
    <row r="27" spans="1:34" ht="5.25" customHeight="1">
      <c r="B27" s="155"/>
      <c r="C27" s="155"/>
      <c r="D27" s="155"/>
      <c r="E27" s="155"/>
      <c r="F27" s="155"/>
      <c r="G27" s="155"/>
      <c r="H27" s="155"/>
      <c r="I27" s="155"/>
      <c r="J27" s="155"/>
      <c r="K27" s="155"/>
      <c r="L27" s="155"/>
      <c r="M27" s="155"/>
    </row>
    <row r="28" spans="1:34" ht="3" customHeight="1">
      <c r="B28" s="156"/>
      <c r="C28" s="157"/>
      <c r="D28" s="157"/>
      <c r="E28" s="45"/>
      <c r="F28" s="45"/>
      <c r="G28" s="45"/>
      <c r="H28" s="45"/>
      <c r="I28" s="45"/>
      <c r="J28" s="158"/>
      <c r="K28" s="159"/>
      <c r="L28" s="1"/>
      <c r="M28" s="160"/>
    </row>
    <row r="29" spans="1:34" s="13" customFormat="1" ht="13.5" customHeight="1">
      <c r="B29" s="161"/>
      <c r="C29" s="161"/>
      <c r="D29" s="46"/>
      <c r="E29" s="46"/>
      <c r="F29" s="46"/>
      <c r="G29" s="12"/>
      <c r="H29" s="12"/>
      <c r="J29" s="12"/>
      <c r="K29" s="162"/>
      <c r="L29" s="923"/>
      <c r="M29" s="163"/>
    </row>
    <row r="30" spans="1:34" s="164" customFormat="1" ht="12.75" customHeight="1">
      <c r="C30" s="552" t="s">
        <v>282</v>
      </c>
      <c r="D30" s="921"/>
      <c r="E30" s="921"/>
      <c r="F30" s="921"/>
      <c r="G30" s="921"/>
      <c r="H30" s="921"/>
      <c r="J30" s="165"/>
      <c r="K30" s="166" t="s">
        <v>283</v>
      </c>
      <c r="L30" s="924"/>
      <c r="M30" s="167"/>
    </row>
    <row r="31" spans="1:34" s="164" customFormat="1" ht="9.75" customHeight="1">
      <c r="B31" s="47"/>
      <c r="C31" s="47"/>
      <c r="D31" s="927"/>
      <c r="E31" s="927"/>
      <c r="F31" s="927"/>
      <c r="G31" s="927"/>
      <c r="H31" s="927"/>
      <c r="J31" s="165"/>
      <c r="K31" s="47"/>
      <c r="L31" s="47"/>
      <c r="M31" s="167"/>
    </row>
    <row r="32" spans="1:34" s="164" customFormat="1" ht="12.75" customHeight="1">
      <c r="C32" s="553" t="s">
        <v>284</v>
      </c>
      <c r="D32" s="921"/>
      <c r="E32" s="921"/>
      <c r="F32" s="921"/>
      <c r="G32" s="921"/>
      <c r="H32" s="921"/>
      <c r="J32" s="165"/>
      <c r="K32" s="168"/>
      <c r="L32" s="846"/>
      <c r="M32" s="167"/>
    </row>
    <row r="33" spans="1:34" s="164" customFormat="1" ht="9" customHeight="1">
      <c r="B33" s="50"/>
      <c r="C33" s="47"/>
      <c r="D33" s="47"/>
      <c r="E33" s="47"/>
      <c r="F33" s="47"/>
      <c r="G33" s="165"/>
      <c r="H33" s="165"/>
      <c r="J33" s="165"/>
      <c r="K33" s="47"/>
      <c r="L33" s="47"/>
      <c r="M33" s="167"/>
    </row>
    <row r="34" spans="1:34" s="164" customFormat="1" ht="7.5" customHeight="1">
      <c r="B34" s="50"/>
      <c r="C34" s="47"/>
      <c r="D34" s="48"/>
      <c r="E34" s="48"/>
      <c r="F34" s="48"/>
      <c r="G34" s="165"/>
      <c r="H34" s="165"/>
      <c r="J34" s="165"/>
      <c r="K34" s="47"/>
      <c r="L34" s="925"/>
      <c r="M34" s="167"/>
    </row>
    <row r="35" spans="1:34" s="164" customFormat="1" ht="12.75" customHeight="1">
      <c r="C35" s="552" t="s">
        <v>285</v>
      </c>
      <c r="D35" s="49"/>
      <c r="E35" s="49"/>
      <c r="F35" s="49"/>
      <c r="G35" s="169"/>
      <c r="H35" s="169"/>
      <c r="J35" s="165"/>
      <c r="K35" s="166" t="s">
        <v>283</v>
      </c>
      <c r="L35" s="926"/>
      <c r="M35" s="167"/>
    </row>
    <row r="36" spans="1:34" s="164" customFormat="1" ht="13.5" customHeight="1">
      <c r="C36" s="554" t="s">
        <v>286</v>
      </c>
      <c r="D36" s="920" t="s">
        <v>287</v>
      </c>
      <c r="E36" s="920"/>
      <c r="F36" s="920"/>
      <c r="G36" s="920"/>
      <c r="H36" s="920"/>
      <c r="J36" s="167"/>
      <c r="K36" s="165"/>
      <c r="L36" s="165"/>
      <c r="M36" s="165"/>
    </row>
    <row r="37" spans="1:34" s="13" customFormat="1">
      <c r="B37" s="161"/>
      <c r="C37" s="162"/>
      <c r="D37" s="162"/>
      <c r="E37" s="170"/>
      <c r="F37" s="170"/>
      <c r="G37" s="170"/>
      <c r="H37" s="170"/>
      <c r="I37" s="162"/>
      <c r="J37" s="171"/>
      <c r="K37" s="12"/>
      <c r="L37" s="12"/>
      <c r="M37" s="12"/>
    </row>
    <row r="38" spans="1:34" s="13" customFormat="1" ht="10.5">
      <c r="D38" s="12"/>
      <c r="E38" s="12"/>
      <c r="F38" s="12"/>
      <c r="G38" s="12"/>
      <c r="H38" s="12"/>
      <c r="I38" s="12"/>
      <c r="J38" s="12"/>
      <c r="K38" s="12"/>
      <c r="L38" s="12"/>
      <c r="M38" s="12"/>
    </row>
    <row r="39" spans="1:34" ht="25.5" thickBot="1">
      <c r="A39" s="203" t="s">
        <v>288</v>
      </c>
      <c r="B39"/>
      <c r="C39"/>
      <c r="D39" s="129"/>
      <c r="E39" s="129"/>
      <c r="F39" s="129"/>
      <c r="G39" s="129"/>
      <c r="H39" s="129"/>
      <c r="I39" s="129"/>
      <c r="J39" s="129"/>
      <c r="K39" s="129"/>
      <c r="L39" s="129"/>
      <c r="M39" s="129"/>
      <c r="N39"/>
      <c r="O39"/>
      <c r="P39"/>
      <c r="Q39"/>
      <c r="R39"/>
      <c r="S39"/>
      <c r="T39"/>
      <c r="U39"/>
      <c r="V39"/>
      <c r="W39"/>
      <c r="X39"/>
      <c r="Y39"/>
      <c r="Z39"/>
      <c r="AA39"/>
      <c r="AB39"/>
      <c r="AC39"/>
      <c r="AD39"/>
      <c r="AE39"/>
      <c r="AF39"/>
      <c r="AG39"/>
      <c r="AH39"/>
    </row>
    <row r="40" spans="1:34" ht="23.25" customHeight="1">
      <c r="A40" s="204"/>
      <c r="B40" s="205" t="s">
        <v>266</v>
      </c>
      <c r="C40" s="206"/>
      <c r="D40" s="207" t="s">
        <v>267</v>
      </c>
      <c r="E40" s="208" t="str">
        <f t="shared" ref="E40:O40" si="5">E8</f>
        <v>PROGRAM NAME</v>
      </c>
      <c r="F40" s="208" t="str">
        <f t="shared" si="5"/>
        <v xml:space="preserve">PROGRAM NAME </v>
      </c>
      <c r="G40" s="208" t="str">
        <f t="shared" si="5"/>
        <v xml:space="preserve">PROGRAM NAME </v>
      </c>
      <c r="H40" s="208" t="str">
        <f t="shared" si="5"/>
        <v xml:space="preserve">PROGRAM NAME </v>
      </c>
      <c r="I40" s="208" t="str">
        <f t="shared" si="5"/>
        <v xml:space="preserve">PROGRAM NAME </v>
      </c>
      <c r="J40" s="208" t="str">
        <f t="shared" si="5"/>
        <v xml:space="preserve">PROGRAM NAME </v>
      </c>
      <c r="K40" s="208" t="str">
        <f t="shared" si="5"/>
        <v xml:space="preserve">PROGRAM NAME </v>
      </c>
      <c r="L40" s="208" t="str">
        <f t="shared" si="5"/>
        <v xml:space="preserve">PROGRAM NAME </v>
      </c>
      <c r="M40" s="208" t="str">
        <f t="shared" si="5"/>
        <v xml:space="preserve">PROGRAM NAME </v>
      </c>
      <c r="N40" s="208" t="str">
        <f t="shared" si="5"/>
        <v xml:space="preserve">PROGRAM NAME </v>
      </c>
      <c r="O40" s="208" t="str">
        <f t="shared" si="5"/>
        <v xml:space="preserve">PROGRAM NAME </v>
      </c>
      <c r="P40" s="208" t="str">
        <f t="shared" ref="P40:AH40" si="6">P8</f>
        <v xml:space="preserve">PROGRAM NAME </v>
      </c>
      <c r="Q40" s="208" t="str">
        <f t="shared" si="6"/>
        <v xml:space="preserve">PROGRAM NAME </v>
      </c>
      <c r="R40" s="208" t="str">
        <f t="shared" si="6"/>
        <v xml:space="preserve">PROGRAM NAME </v>
      </c>
      <c r="S40" s="208" t="str">
        <f t="shared" si="6"/>
        <v xml:space="preserve">PROGRAM NAME </v>
      </c>
      <c r="T40" s="208" t="str">
        <f t="shared" si="6"/>
        <v xml:space="preserve">PROGRAM NAME </v>
      </c>
      <c r="U40" s="208" t="str">
        <f t="shared" si="6"/>
        <v xml:space="preserve">PROGRAM NAME </v>
      </c>
      <c r="V40" s="208" t="str">
        <f t="shared" si="6"/>
        <v xml:space="preserve">PROGRAM NAME </v>
      </c>
      <c r="W40" s="208" t="str">
        <f t="shared" si="6"/>
        <v xml:space="preserve">PROGRAM NAME </v>
      </c>
      <c r="X40" s="208" t="str">
        <f t="shared" si="6"/>
        <v xml:space="preserve">PROGRAM NAME </v>
      </c>
      <c r="Y40" s="208" t="str">
        <f t="shared" si="6"/>
        <v xml:space="preserve">PROGRAM NAME </v>
      </c>
      <c r="Z40" s="703" t="str">
        <f>Z8</f>
        <v xml:space="preserve">PROGRAM NAME </v>
      </c>
      <c r="AA40" s="703" t="str">
        <f t="shared" ref="AA40:AG40" si="7">AA8</f>
        <v xml:space="preserve">PROGRAM NAME </v>
      </c>
      <c r="AB40" s="703" t="str">
        <f t="shared" si="7"/>
        <v xml:space="preserve">PROGRAM NAME </v>
      </c>
      <c r="AC40" s="703" t="str">
        <f t="shared" si="7"/>
        <v xml:space="preserve">PROGRAM NAME </v>
      </c>
      <c r="AD40" s="703" t="str">
        <f t="shared" si="7"/>
        <v xml:space="preserve">PROGRAM NAME </v>
      </c>
      <c r="AE40" s="703" t="str">
        <f t="shared" si="7"/>
        <v xml:space="preserve">PROGRAM NAME </v>
      </c>
      <c r="AF40" s="703" t="str">
        <f t="shared" si="7"/>
        <v xml:space="preserve">PROGRAM NAME </v>
      </c>
      <c r="AG40" s="703" t="str">
        <f t="shared" si="7"/>
        <v xml:space="preserve">PROGRAM NAME </v>
      </c>
      <c r="AH40" s="209" t="str">
        <f t="shared" si="6"/>
        <v xml:space="preserve">PROGRAM NAME </v>
      </c>
    </row>
    <row r="41" spans="1:34" ht="23.25" customHeight="1">
      <c r="A41" s="210"/>
      <c r="B41" s="181" t="s">
        <v>268</v>
      </c>
      <c r="C41" s="182"/>
      <c r="D41" s="183"/>
      <c r="E41" s="184" t="str">
        <f t="shared" ref="E41:O41" si="8">E9</f>
        <v>FUNDING SOURCE 1</v>
      </c>
      <c r="F41" s="184" t="str">
        <f t="shared" si="8"/>
        <v>FUNDING SOURCE 2</v>
      </c>
      <c r="G41" s="184" t="str">
        <f t="shared" si="8"/>
        <v>FUNDING SOURCE 3</v>
      </c>
      <c r="H41" s="184" t="str">
        <f t="shared" si="8"/>
        <v>FUNDING SOURCE 4</v>
      </c>
      <c r="I41" s="184" t="str">
        <f t="shared" si="8"/>
        <v>FUNDING SOURCE 5</v>
      </c>
      <c r="J41" s="184" t="str">
        <f t="shared" si="8"/>
        <v>FUNDING SOURCE 6</v>
      </c>
      <c r="K41" s="184" t="str">
        <f t="shared" si="8"/>
        <v>FUNDING SOURCE 7</v>
      </c>
      <c r="L41" s="184" t="str">
        <f t="shared" si="8"/>
        <v>FUNDING SOURCE 8</v>
      </c>
      <c r="M41" s="184" t="str">
        <f t="shared" si="8"/>
        <v>FUNDING SOURCE 9</v>
      </c>
      <c r="N41" s="184" t="str">
        <f t="shared" si="8"/>
        <v>FUNDING SOURCE 10</v>
      </c>
      <c r="O41" s="184" t="str">
        <f t="shared" si="8"/>
        <v>FUNDING SOURCE 11</v>
      </c>
      <c r="P41" s="184" t="str">
        <f t="shared" ref="P41:AH41" si="9">P9</f>
        <v>FUNDING SOURCE 12</v>
      </c>
      <c r="Q41" s="184" t="str">
        <f t="shared" si="9"/>
        <v>FUNDING SOURCE 13</v>
      </c>
      <c r="R41" s="184" t="str">
        <f t="shared" si="9"/>
        <v>FUNDING SOURCE 14</v>
      </c>
      <c r="S41" s="184" t="str">
        <f t="shared" si="9"/>
        <v>FUNDING SOURCE 15</v>
      </c>
      <c r="T41" s="184" t="str">
        <f t="shared" si="9"/>
        <v>FUNDING SOURCE 16</v>
      </c>
      <c r="U41" s="184" t="str">
        <f t="shared" si="9"/>
        <v>FUNDING SOURCE 17</v>
      </c>
      <c r="V41" s="184" t="str">
        <f t="shared" si="9"/>
        <v>FUNDING SOURCE 18</v>
      </c>
      <c r="W41" s="184" t="str">
        <f t="shared" si="9"/>
        <v>FUNDING SOURCE 19</v>
      </c>
      <c r="X41" s="184" t="str">
        <f t="shared" si="9"/>
        <v>FUNDING SOURCE 20</v>
      </c>
      <c r="Y41" s="184" t="str">
        <f t="shared" si="9"/>
        <v>FUNDING SOURCE 21</v>
      </c>
      <c r="Z41" s="184" t="str">
        <f t="shared" si="9"/>
        <v>FUNDING SOURCE 22</v>
      </c>
      <c r="AA41" s="184" t="str">
        <f t="shared" si="9"/>
        <v>FUNDING SOURCE 23</v>
      </c>
      <c r="AB41" s="184" t="str">
        <f t="shared" si="9"/>
        <v>FUNDING SOURCE 24</v>
      </c>
      <c r="AC41" s="184" t="str">
        <f t="shared" si="9"/>
        <v>FUNDING SOURCE 25</v>
      </c>
      <c r="AD41" s="184" t="str">
        <f t="shared" si="9"/>
        <v>FUNDING SOURCE 26</v>
      </c>
      <c r="AE41" s="184" t="str">
        <f t="shared" si="9"/>
        <v>FUNDING SOURCE 27</v>
      </c>
      <c r="AF41" s="184" t="str">
        <f t="shared" si="9"/>
        <v>FUNDING SOURCE 28</v>
      </c>
      <c r="AG41" s="184" t="str">
        <f t="shared" si="9"/>
        <v>FUNDING SOURCE 29</v>
      </c>
      <c r="AH41" s="211" t="str">
        <f t="shared" si="9"/>
        <v>FUNDING SOURCE 30</v>
      </c>
    </row>
    <row r="42" spans="1:34">
      <c r="A42" s="212">
        <v>25</v>
      </c>
      <c r="B42" s="213" t="s">
        <v>269</v>
      </c>
      <c r="C42" s="214"/>
      <c r="D42" s="215" t="str">
        <f t="shared" ref="D42:M42" si="10">IF(ISERROR(D10/D$14),"",D10/D$14)</f>
        <v/>
      </c>
      <c r="E42" s="216" t="str">
        <f t="shared" si="10"/>
        <v/>
      </c>
      <c r="F42" s="216" t="str">
        <f t="shared" si="10"/>
        <v/>
      </c>
      <c r="G42" s="216" t="str">
        <f t="shared" si="10"/>
        <v/>
      </c>
      <c r="H42" s="216" t="str">
        <f t="shared" si="10"/>
        <v/>
      </c>
      <c r="I42" s="216" t="str">
        <f t="shared" si="10"/>
        <v/>
      </c>
      <c r="J42" s="216" t="str">
        <f t="shared" si="10"/>
        <v/>
      </c>
      <c r="K42" s="216" t="str">
        <f t="shared" si="10"/>
        <v/>
      </c>
      <c r="L42" s="216" t="str">
        <f t="shared" si="10"/>
        <v/>
      </c>
      <c r="M42" s="216" t="str">
        <f t="shared" si="10"/>
        <v/>
      </c>
      <c r="N42" s="216" t="str">
        <f t="shared" ref="N42:P42" si="11">IF(ISERROR(N10/N$14),"",N10/N$14)</f>
        <v/>
      </c>
      <c r="O42" s="216" t="str">
        <f t="shared" si="11"/>
        <v/>
      </c>
      <c r="P42" s="216" t="str">
        <f t="shared" si="11"/>
        <v/>
      </c>
      <c r="Q42" s="216" t="str">
        <f t="shared" ref="Q42:AH42" si="12">IF(ISERROR(Q10/Q$14),"",Q10/Q$14)</f>
        <v/>
      </c>
      <c r="R42" s="216" t="str">
        <f t="shared" si="12"/>
        <v/>
      </c>
      <c r="S42" s="216" t="str">
        <f t="shared" si="12"/>
        <v/>
      </c>
      <c r="T42" s="216" t="str">
        <f t="shared" si="12"/>
        <v/>
      </c>
      <c r="U42" s="216" t="str">
        <f t="shared" si="12"/>
        <v/>
      </c>
      <c r="V42" s="216" t="str">
        <f t="shared" si="12"/>
        <v/>
      </c>
      <c r="W42" s="216" t="str">
        <f t="shared" si="12"/>
        <v/>
      </c>
      <c r="X42" s="216" t="str">
        <f t="shared" si="12"/>
        <v/>
      </c>
      <c r="Y42" s="216" t="str">
        <f t="shared" si="12"/>
        <v/>
      </c>
      <c r="Z42" s="216" t="str">
        <f t="shared" ref="Z42:AG42" si="13">IF(ISERROR(Z10/Z$14),"",Z10/Z$14)</f>
        <v/>
      </c>
      <c r="AA42" s="216" t="str">
        <f t="shared" si="13"/>
        <v/>
      </c>
      <c r="AB42" s="216" t="str">
        <f t="shared" si="13"/>
        <v/>
      </c>
      <c r="AC42" s="216" t="str">
        <f t="shared" si="13"/>
        <v/>
      </c>
      <c r="AD42" s="216" t="str">
        <f t="shared" si="13"/>
        <v/>
      </c>
      <c r="AE42" s="216" t="str">
        <f t="shared" si="13"/>
        <v/>
      </c>
      <c r="AF42" s="216" t="str">
        <f t="shared" si="13"/>
        <v/>
      </c>
      <c r="AG42" s="216" t="str">
        <f t="shared" si="13"/>
        <v/>
      </c>
      <c r="AH42" s="219" t="str">
        <f t="shared" si="12"/>
        <v/>
      </c>
    </row>
    <row r="43" spans="1:34">
      <c r="A43" s="212">
        <v>26</v>
      </c>
      <c r="B43" s="217" t="s">
        <v>270</v>
      </c>
      <c r="C43" s="217"/>
      <c r="D43" s="218" t="str">
        <f t="shared" ref="D43:M43" si="14">IF(ISERROR(D11/D$14),"",D11/D$14)</f>
        <v/>
      </c>
      <c r="E43" s="216" t="str">
        <f t="shared" si="14"/>
        <v/>
      </c>
      <c r="F43" s="216" t="str">
        <f t="shared" si="14"/>
        <v/>
      </c>
      <c r="G43" s="216" t="str">
        <f t="shared" si="14"/>
        <v/>
      </c>
      <c r="H43" s="216" t="str">
        <f t="shared" si="14"/>
        <v/>
      </c>
      <c r="I43" s="216" t="str">
        <f t="shared" si="14"/>
        <v/>
      </c>
      <c r="J43" s="216" t="str">
        <f t="shared" si="14"/>
        <v/>
      </c>
      <c r="K43" s="216" t="str">
        <f t="shared" si="14"/>
        <v/>
      </c>
      <c r="L43" s="216" t="str">
        <f t="shared" si="14"/>
        <v/>
      </c>
      <c r="M43" s="216" t="str">
        <f t="shared" si="14"/>
        <v/>
      </c>
      <c r="N43" s="216" t="str">
        <f t="shared" ref="N43:P43" si="15">IF(ISERROR(N11/N$14),"",N11/N$14)</f>
        <v/>
      </c>
      <c r="O43" s="216" t="str">
        <f t="shared" si="15"/>
        <v/>
      </c>
      <c r="P43" s="216" t="str">
        <f t="shared" si="15"/>
        <v/>
      </c>
      <c r="Q43" s="216" t="str">
        <f t="shared" ref="Q43:AH43" si="16">IF(ISERROR(Q11/Q$14),"",Q11/Q$14)</f>
        <v/>
      </c>
      <c r="R43" s="216" t="str">
        <f t="shared" si="16"/>
        <v/>
      </c>
      <c r="S43" s="216" t="str">
        <f t="shared" si="16"/>
        <v/>
      </c>
      <c r="T43" s="216" t="str">
        <f t="shared" si="16"/>
        <v/>
      </c>
      <c r="U43" s="216" t="str">
        <f t="shared" si="16"/>
        <v/>
      </c>
      <c r="V43" s="216" t="str">
        <f t="shared" si="16"/>
        <v/>
      </c>
      <c r="W43" s="216" t="str">
        <f t="shared" si="16"/>
        <v/>
      </c>
      <c r="X43" s="216" t="str">
        <f t="shared" si="16"/>
        <v/>
      </c>
      <c r="Y43" s="216" t="str">
        <f t="shared" si="16"/>
        <v/>
      </c>
      <c r="Z43" s="216" t="str">
        <f t="shared" ref="Z43:AG43" si="17">IF(ISERROR(Z11/Z$14),"",Z11/Z$14)</f>
        <v/>
      </c>
      <c r="AA43" s="216" t="str">
        <f t="shared" si="17"/>
        <v/>
      </c>
      <c r="AB43" s="216" t="str">
        <f t="shared" si="17"/>
        <v/>
      </c>
      <c r="AC43" s="216" t="str">
        <f t="shared" si="17"/>
        <v/>
      </c>
      <c r="AD43" s="216" t="str">
        <f t="shared" si="17"/>
        <v/>
      </c>
      <c r="AE43" s="216" t="str">
        <f t="shared" si="17"/>
        <v/>
      </c>
      <c r="AF43" s="216" t="str">
        <f t="shared" si="17"/>
        <v/>
      </c>
      <c r="AG43" s="216" t="str">
        <f t="shared" si="17"/>
        <v/>
      </c>
      <c r="AH43" s="219" t="str">
        <f t="shared" si="16"/>
        <v/>
      </c>
    </row>
    <row r="44" spans="1:34">
      <c r="A44" s="212">
        <v>27</v>
      </c>
      <c r="B44" s="217" t="s">
        <v>289</v>
      </c>
      <c r="C44" s="217"/>
      <c r="D44" s="218" t="str">
        <f t="shared" ref="D44:M44" si="18">IF(ISERROR(D12/D$14),"",D12/D$14)</f>
        <v/>
      </c>
      <c r="E44" s="216" t="str">
        <f t="shared" si="18"/>
        <v/>
      </c>
      <c r="F44" s="216" t="str">
        <f t="shared" si="18"/>
        <v/>
      </c>
      <c r="G44" s="216" t="str">
        <f t="shared" si="18"/>
        <v/>
      </c>
      <c r="H44" s="216" t="str">
        <f t="shared" si="18"/>
        <v/>
      </c>
      <c r="I44" s="216" t="str">
        <f t="shared" si="18"/>
        <v/>
      </c>
      <c r="J44" s="216" t="str">
        <f t="shared" si="18"/>
        <v/>
      </c>
      <c r="K44" s="216" t="str">
        <f t="shared" si="18"/>
        <v/>
      </c>
      <c r="L44" s="216" t="str">
        <f t="shared" si="18"/>
        <v/>
      </c>
      <c r="M44" s="216" t="str">
        <f t="shared" si="18"/>
        <v/>
      </c>
      <c r="N44" s="216" t="str">
        <f t="shared" ref="N44:P44" si="19">IF(ISERROR(N12/N$14),"",N12/N$14)</f>
        <v/>
      </c>
      <c r="O44" s="216" t="str">
        <f t="shared" si="19"/>
        <v/>
      </c>
      <c r="P44" s="216" t="str">
        <f t="shared" si="19"/>
        <v/>
      </c>
      <c r="Q44" s="216" t="str">
        <f t="shared" ref="Q44:AH44" si="20">IF(ISERROR(Q12/Q$14),"",Q12/Q$14)</f>
        <v/>
      </c>
      <c r="R44" s="216" t="str">
        <f t="shared" si="20"/>
        <v/>
      </c>
      <c r="S44" s="216" t="str">
        <f t="shared" si="20"/>
        <v/>
      </c>
      <c r="T44" s="216" t="str">
        <f t="shared" si="20"/>
        <v/>
      </c>
      <c r="U44" s="216" t="str">
        <f t="shared" si="20"/>
        <v/>
      </c>
      <c r="V44" s="216" t="str">
        <f t="shared" si="20"/>
        <v/>
      </c>
      <c r="W44" s="216" t="str">
        <f t="shared" si="20"/>
        <v/>
      </c>
      <c r="X44" s="216" t="str">
        <f t="shared" si="20"/>
        <v/>
      </c>
      <c r="Y44" s="216" t="str">
        <f t="shared" si="20"/>
        <v/>
      </c>
      <c r="Z44" s="216" t="str">
        <f t="shared" ref="Z44:AG44" si="21">IF(ISERROR(Z12/Z$14),"",Z12/Z$14)</f>
        <v/>
      </c>
      <c r="AA44" s="216" t="str">
        <f t="shared" si="21"/>
        <v/>
      </c>
      <c r="AB44" s="216" t="str">
        <f t="shared" si="21"/>
        <v/>
      </c>
      <c r="AC44" s="216" t="str">
        <f t="shared" si="21"/>
        <v/>
      </c>
      <c r="AD44" s="216" t="str">
        <f t="shared" si="21"/>
        <v/>
      </c>
      <c r="AE44" s="216" t="str">
        <f t="shared" si="21"/>
        <v/>
      </c>
      <c r="AF44" s="216" t="str">
        <f t="shared" si="21"/>
        <v/>
      </c>
      <c r="AG44" s="216" t="str">
        <f t="shared" si="21"/>
        <v/>
      </c>
      <c r="AH44" s="219" t="str">
        <f t="shared" si="20"/>
        <v/>
      </c>
    </row>
    <row r="45" spans="1:34">
      <c r="A45" s="212">
        <v>28</v>
      </c>
      <c r="B45" s="217" t="s">
        <v>290</v>
      </c>
      <c r="C45" s="217"/>
      <c r="D45" s="218" t="str">
        <f t="shared" ref="D45:M45" si="22">IF(ISERROR(D13/D$14),"",D13/D$14)</f>
        <v/>
      </c>
      <c r="E45" s="216" t="str">
        <f t="shared" si="22"/>
        <v/>
      </c>
      <c r="F45" s="216" t="str">
        <f t="shared" si="22"/>
        <v/>
      </c>
      <c r="G45" s="216" t="str">
        <f t="shared" si="22"/>
        <v/>
      </c>
      <c r="H45" s="216" t="str">
        <f t="shared" si="22"/>
        <v/>
      </c>
      <c r="I45" s="216" t="str">
        <f t="shared" si="22"/>
        <v/>
      </c>
      <c r="J45" s="216" t="str">
        <f t="shared" si="22"/>
        <v/>
      </c>
      <c r="K45" s="216" t="str">
        <f t="shared" si="22"/>
        <v/>
      </c>
      <c r="L45" s="216" t="str">
        <f t="shared" si="22"/>
        <v/>
      </c>
      <c r="M45" s="216" t="str">
        <f t="shared" si="22"/>
        <v/>
      </c>
      <c r="N45" s="216" t="str">
        <f t="shared" ref="N45:P45" si="23">IF(ISERROR(N13/N$14),"",N13/N$14)</f>
        <v/>
      </c>
      <c r="O45" s="216" t="str">
        <f t="shared" si="23"/>
        <v/>
      </c>
      <c r="P45" s="216" t="str">
        <f t="shared" si="23"/>
        <v/>
      </c>
      <c r="Q45" s="216" t="str">
        <f t="shared" ref="Q45:AH45" si="24">IF(ISERROR(Q13/Q$14),"",Q13/Q$14)</f>
        <v/>
      </c>
      <c r="R45" s="216" t="str">
        <f t="shared" si="24"/>
        <v/>
      </c>
      <c r="S45" s="216" t="str">
        <f t="shared" si="24"/>
        <v/>
      </c>
      <c r="T45" s="216" t="str">
        <f t="shared" si="24"/>
        <v/>
      </c>
      <c r="U45" s="216" t="str">
        <f t="shared" si="24"/>
        <v/>
      </c>
      <c r="V45" s="216" t="str">
        <f t="shared" si="24"/>
        <v/>
      </c>
      <c r="W45" s="216" t="str">
        <f t="shared" si="24"/>
        <v/>
      </c>
      <c r="X45" s="216" t="str">
        <f t="shared" si="24"/>
        <v/>
      </c>
      <c r="Y45" s="216" t="str">
        <f t="shared" si="24"/>
        <v/>
      </c>
      <c r="Z45" s="216" t="str">
        <f t="shared" ref="Z45:AG45" si="25">IF(ISERROR(Z13/Z$14),"",Z13/Z$14)</f>
        <v/>
      </c>
      <c r="AA45" s="216" t="str">
        <f t="shared" si="25"/>
        <v/>
      </c>
      <c r="AB45" s="216" t="str">
        <f t="shared" si="25"/>
        <v/>
      </c>
      <c r="AC45" s="216" t="str">
        <f t="shared" si="25"/>
        <v/>
      </c>
      <c r="AD45" s="216" t="str">
        <f t="shared" si="25"/>
        <v/>
      </c>
      <c r="AE45" s="216" t="str">
        <f t="shared" si="25"/>
        <v/>
      </c>
      <c r="AF45" s="216" t="str">
        <f t="shared" si="25"/>
        <v/>
      </c>
      <c r="AG45" s="216" t="str">
        <f t="shared" si="25"/>
        <v/>
      </c>
      <c r="AH45" s="219" t="str">
        <f t="shared" si="24"/>
        <v/>
      </c>
    </row>
    <row r="46" spans="1:34" ht="13" thickBot="1">
      <c r="A46" s="220">
        <v>29</v>
      </c>
      <c r="B46" s="221" t="s">
        <v>273</v>
      </c>
      <c r="C46" s="221"/>
      <c r="D46" s="222">
        <f>SUM(D42:D45)</f>
        <v>0</v>
      </c>
      <c r="E46" s="223">
        <f>SUM(E42:E45)</f>
        <v>0</v>
      </c>
      <c r="F46" s="224">
        <f>SUM(F42:F45)</f>
        <v>0</v>
      </c>
      <c r="G46" s="225">
        <f t="shared" ref="G46:M46" si="26">SUM(G42:G45)</f>
        <v>0</v>
      </c>
      <c r="H46" s="225">
        <f t="shared" si="26"/>
        <v>0</v>
      </c>
      <c r="I46" s="225">
        <f t="shared" si="26"/>
        <v>0</v>
      </c>
      <c r="J46" s="225">
        <f t="shared" si="26"/>
        <v>0</v>
      </c>
      <c r="K46" s="225">
        <f t="shared" si="26"/>
        <v>0</v>
      </c>
      <c r="L46" s="225">
        <f t="shared" si="26"/>
        <v>0</v>
      </c>
      <c r="M46" s="225">
        <f t="shared" si="26"/>
        <v>0</v>
      </c>
      <c r="N46" s="225">
        <f t="shared" ref="N46:P46" si="27">SUM(N42:N45)</f>
        <v>0</v>
      </c>
      <c r="O46" s="225">
        <f t="shared" si="27"/>
        <v>0</v>
      </c>
      <c r="P46" s="225">
        <f t="shared" si="27"/>
        <v>0</v>
      </c>
      <c r="Q46" s="225">
        <f t="shared" ref="Q46:AH46" si="28">SUM(Q42:Q45)</f>
        <v>0</v>
      </c>
      <c r="R46" s="225">
        <f t="shared" si="28"/>
        <v>0</v>
      </c>
      <c r="S46" s="225">
        <f t="shared" si="28"/>
        <v>0</v>
      </c>
      <c r="T46" s="225">
        <f t="shared" si="28"/>
        <v>0</v>
      </c>
      <c r="U46" s="225">
        <f t="shared" si="28"/>
        <v>0</v>
      </c>
      <c r="V46" s="225">
        <f t="shared" si="28"/>
        <v>0</v>
      </c>
      <c r="W46" s="225">
        <f t="shared" si="28"/>
        <v>0</v>
      </c>
      <c r="X46" s="225">
        <f t="shared" si="28"/>
        <v>0</v>
      </c>
      <c r="Y46" s="225">
        <f t="shared" si="28"/>
        <v>0</v>
      </c>
      <c r="Z46" s="225">
        <f t="shared" si="28"/>
        <v>0</v>
      </c>
      <c r="AA46" s="225">
        <f t="shared" si="28"/>
        <v>0</v>
      </c>
      <c r="AB46" s="225">
        <f t="shared" si="28"/>
        <v>0</v>
      </c>
      <c r="AC46" s="225">
        <f t="shared" si="28"/>
        <v>0</v>
      </c>
      <c r="AD46" s="225">
        <f t="shared" si="28"/>
        <v>0</v>
      </c>
      <c r="AE46" s="225">
        <f t="shared" si="28"/>
        <v>0</v>
      </c>
      <c r="AF46" s="225">
        <f t="shared" si="28"/>
        <v>0</v>
      </c>
      <c r="AG46" s="225">
        <f t="shared" si="28"/>
        <v>0</v>
      </c>
      <c r="AH46" s="226">
        <f t="shared" si="28"/>
        <v>0</v>
      </c>
    </row>
    <row r="47" spans="1:34" ht="7.5" customHeight="1" thickBot="1"/>
    <row r="48" spans="1:34" s="13" customFormat="1" ht="10.5">
      <c r="A48" s="227"/>
      <c r="B48" s="228" t="s">
        <v>291</v>
      </c>
      <c r="C48" s="229"/>
      <c r="D48" s="230"/>
    </row>
    <row r="49" spans="1:4" s="13" customFormat="1" ht="10.5">
      <c r="A49" s="231">
        <v>30</v>
      </c>
      <c r="B49" s="232" t="s">
        <v>292</v>
      </c>
      <c r="C49" s="233"/>
      <c r="D49" s="234">
        <f>'Sch I S&amp;B'!AE304</f>
        <v>0</v>
      </c>
    </row>
    <row r="50" spans="1:4" s="13" customFormat="1" ht="10.5">
      <c r="A50" s="231">
        <v>31</v>
      </c>
      <c r="B50" s="232" t="s">
        <v>293</v>
      </c>
      <c r="C50" s="233"/>
      <c r="D50" s="234">
        <f>'Sch I S&amp;B'!AF304</f>
        <v>0</v>
      </c>
    </row>
    <row r="51" spans="1:4" s="13" customFormat="1" ht="10.5">
      <c r="A51" s="235">
        <v>32</v>
      </c>
      <c r="B51" s="236" t="s">
        <v>294</v>
      </c>
      <c r="C51" s="237"/>
      <c r="D51" s="238">
        <f>'Sch III Indirect FINAL'!G21</f>
        <v>0</v>
      </c>
    </row>
    <row r="52" spans="1:4" s="13" customFormat="1" ht="10.5">
      <c r="A52" s="235">
        <v>33</v>
      </c>
      <c r="B52" s="236" t="s">
        <v>295</v>
      </c>
      <c r="C52" s="237"/>
      <c r="D52" s="239" t="e">
        <f>+('Subcontractor Pre-Approval'!F22+'Subcontractor Pre-Approval'!#REF!+'Subcontractor Pre-Approval'!F37+'Subcontractor Pre-Approval'!#REF!)/1800</f>
        <v>#REF!</v>
      </c>
    </row>
    <row r="53" spans="1:4" s="154" customFormat="1" ht="11" thickBot="1">
      <c r="A53" s="240"/>
      <c r="B53" s="241" t="s">
        <v>296</v>
      </c>
      <c r="C53" s="242"/>
      <c r="D53" s="243" t="e">
        <f>SUM(D49:D52)</f>
        <v>#REF!</v>
      </c>
    </row>
  </sheetData>
  <sheetProtection algorithmName="SHA-512" hashValue="eF9JuCRT8LQJ1C0t6fv0uzsK6sSOIT2eiBtRbQRkCQf/7kHqPHWkdzafIN2YwCnwvF57vkE0zDaSGQTBhhz/dQ==" saltValue="iLG6H4ZmCaCse8seR+GLtw==" spinCount="100000" sheet="1" formatCells="0" formatColumns="0" formatRows="0" insertColumns="0" insertRows="0"/>
  <mergeCells count="8">
    <mergeCell ref="I6:J6"/>
    <mergeCell ref="D36:H36"/>
    <mergeCell ref="D30:H30"/>
    <mergeCell ref="D32:H32"/>
    <mergeCell ref="B26:AH26"/>
    <mergeCell ref="L29:L30"/>
    <mergeCell ref="L34:L35"/>
    <mergeCell ref="D31:H31"/>
  </mergeCells>
  <pageMargins left="0" right="0" top="0" bottom="0" header="0" footer="0"/>
  <pageSetup scale="42" fitToHeight="0" orientation="landscape" blackAndWhite="1" cellComments="atEnd" r:id="rId1"/>
  <headerFooter>
    <oddFooter>&amp;R&amp;"Arial Narrow,Italic"&amp;8Revised 03/19/15</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5">
    <tabColor rgb="FF00B0F0"/>
  </sheetPr>
  <dimension ref="A1:M550"/>
  <sheetViews>
    <sheetView showGridLines="0" view="pageBreakPreview" topLeftCell="A47" zoomScaleNormal="100" zoomScaleSheetLayoutView="100" workbookViewId="0">
      <selection activeCell="F89" sqref="F89"/>
    </sheetView>
  </sheetViews>
  <sheetFormatPr defaultColWidth="9.1796875" defaultRowHeight="12.5"/>
  <cols>
    <col min="1" max="1" width="12.81640625" style="1" customWidth="1"/>
    <col min="2" max="2" width="17.1796875" style="1" customWidth="1"/>
    <col min="3" max="3" width="11.26953125" style="3" customWidth="1"/>
    <col min="4" max="11" width="10.26953125" style="3" customWidth="1"/>
    <col min="12" max="13" width="10.26953125" style="1" customWidth="1"/>
    <col min="14" max="16384" width="9.1796875" style="1"/>
  </cols>
  <sheetData>
    <row r="1" spans="1:13" ht="13">
      <c r="A1" s="847" t="s">
        <v>77</v>
      </c>
      <c r="B1" s="126"/>
      <c r="C1" s="127"/>
      <c r="D1" s="128"/>
      <c r="E1" s="127"/>
      <c r="F1" s="129"/>
      <c r="G1" s="129"/>
      <c r="H1" s="129"/>
      <c r="I1" s="129"/>
      <c r="J1" s="129"/>
      <c r="K1" s="129"/>
      <c r="L1"/>
      <c r="M1"/>
    </row>
    <row r="2" spans="1:13" ht="13.5" thickBot="1">
      <c r="A2" s="121" t="s">
        <v>297</v>
      </c>
      <c r="B2" s="51"/>
      <c r="C2" s="130"/>
      <c r="D2" s="131"/>
      <c r="E2" s="131"/>
      <c r="F2" s="129"/>
      <c r="G2" s="129"/>
      <c r="H2" s="129"/>
      <c r="I2" s="129"/>
      <c r="J2" s="129"/>
      <c r="K2" s="129"/>
      <c r="L2"/>
      <c r="M2"/>
    </row>
    <row r="3" spans="1:13" ht="13" thickBot="1">
      <c r="A3" s="928" t="s">
        <v>298</v>
      </c>
      <c r="B3" s="929"/>
      <c r="C3" s="929"/>
      <c r="D3" s="929"/>
      <c r="E3" s="929"/>
      <c r="F3" s="929"/>
      <c r="G3" s="929"/>
      <c r="H3" s="929"/>
      <c r="I3" s="929"/>
      <c r="J3" s="929"/>
      <c r="K3" s="929"/>
      <c r="L3" s="929"/>
      <c r="M3" s="930"/>
    </row>
    <row r="4" spans="1:13" ht="21" hidden="1" customHeight="1">
      <c r="A4"/>
      <c r="B4" s="51"/>
      <c r="C4" s="130"/>
      <c r="D4" s="131"/>
      <c r="E4" s="131"/>
      <c r="F4" s="129"/>
      <c r="G4" s="129"/>
      <c r="H4" s="129"/>
      <c r="I4" s="129"/>
      <c r="J4" s="129"/>
      <c r="K4" s="129"/>
      <c r="L4"/>
      <c r="M4"/>
    </row>
    <row r="5" spans="1:13" ht="6.75" customHeight="1">
      <c r="A5" s="122"/>
      <c r="B5" s="51"/>
      <c r="C5" s="130"/>
      <c r="D5" s="131"/>
      <c r="E5" s="131"/>
      <c r="F5" s="129"/>
      <c r="G5" s="129"/>
      <c r="H5" s="129"/>
      <c r="I5" s="129"/>
      <c r="J5" s="129"/>
      <c r="K5" s="129"/>
      <c r="L5"/>
      <c r="M5"/>
    </row>
    <row r="6" spans="1:13" s="152" customFormat="1" ht="13">
      <c r="A6" s="132" t="s">
        <v>262</v>
      </c>
      <c r="B6" s="848">
        <f>+'Budget Summ Amt'!D6</f>
        <v>0</v>
      </c>
      <c r="C6" s="831"/>
      <c r="D6" s="839"/>
      <c r="E6" s="173" t="s">
        <v>263</v>
      </c>
      <c r="F6" s="174">
        <f>+'Budget Summ Amt'!I6</f>
        <v>0</v>
      </c>
      <c r="G6" s="831"/>
      <c r="H6" s="173" t="s">
        <v>264</v>
      </c>
      <c r="I6" s="134">
        <f>+'Budget Summ Amt'!L6</f>
        <v>0</v>
      </c>
      <c r="J6" s="839"/>
      <c r="K6" s="135" t="s">
        <v>265</v>
      </c>
      <c r="L6" s="136">
        <f>+'Budget Summ Amt'!O6</f>
        <v>0</v>
      </c>
      <c r="M6" s="839"/>
    </row>
    <row r="7" spans="1:13" s="152" customFormat="1" ht="13.5" thickBot="1">
      <c r="A7" s="132"/>
      <c r="B7" s="832"/>
      <c r="C7" s="132"/>
      <c r="D7" s="839"/>
      <c r="E7" s="538"/>
      <c r="F7" s="538"/>
      <c r="G7" s="132"/>
      <c r="H7" s="539"/>
      <c r="I7" s="839"/>
      <c r="J7" s="839"/>
      <c r="K7" s="135"/>
      <c r="L7" s="540"/>
      <c r="M7" s="839"/>
    </row>
    <row r="8" spans="1:13" ht="13" thickTop="1">
      <c r="A8" s="283" t="s">
        <v>299</v>
      </c>
      <c r="B8" s="284"/>
      <c r="C8" s="285" t="s">
        <v>267</v>
      </c>
      <c r="D8" s="289" t="s">
        <v>300</v>
      </c>
      <c r="E8" s="272" t="s">
        <v>301</v>
      </c>
      <c r="F8" s="272" t="s">
        <v>302</v>
      </c>
      <c r="G8" s="272" t="s">
        <v>303</v>
      </c>
      <c r="H8" s="272" t="s">
        <v>304</v>
      </c>
      <c r="I8" s="272" t="s">
        <v>305</v>
      </c>
      <c r="J8" s="272" t="s">
        <v>306</v>
      </c>
      <c r="K8" s="272" t="s">
        <v>307</v>
      </c>
      <c r="L8" s="272" t="s">
        <v>308</v>
      </c>
      <c r="M8" s="273" t="s">
        <v>309</v>
      </c>
    </row>
    <row r="9" spans="1:13" ht="13" thickBot="1">
      <c r="A9" s="286" t="s">
        <v>310</v>
      </c>
      <c r="B9" s="287"/>
      <c r="C9" s="288"/>
      <c r="D9" s="139"/>
      <c r="E9" s="137"/>
      <c r="F9" s="137"/>
      <c r="G9" s="137"/>
      <c r="H9" s="137"/>
      <c r="I9" s="137"/>
      <c r="J9" s="137"/>
      <c r="K9" s="137"/>
      <c r="L9" s="137"/>
      <c r="M9" s="138"/>
    </row>
    <row r="10" spans="1:13" s="13" customFormat="1" ht="17.25" customHeight="1" thickTop="1">
      <c r="A10" s="290" t="s">
        <v>311</v>
      </c>
      <c r="B10" s="543" t="str">
        <f>'Budget Summ Amt'!E8</f>
        <v>PROGRAM NAME</v>
      </c>
      <c r="C10" s="310"/>
      <c r="D10" s="291"/>
      <c r="E10" s="292" t="s">
        <v>312</v>
      </c>
      <c r="F10" s="293"/>
      <c r="G10" s="433" t="str">
        <f>'Budget Summ Amt'!E9</f>
        <v>FUNDING SOURCE 1</v>
      </c>
      <c r="H10" s="291"/>
      <c r="I10" s="291"/>
      <c r="J10" s="291"/>
      <c r="K10" s="291"/>
      <c r="L10" s="291"/>
      <c r="M10" s="294"/>
    </row>
    <row r="11" spans="1:13" s="15" customFormat="1">
      <c r="A11" s="295" t="s">
        <v>313</v>
      </c>
      <c r="B11" s="296"/>
      <c r="C11" s="297">
        <f>SUM(D11:M11)</f>
        <v>0</v>
      </c>
      <c r="D11" s="140"/>
      <c r="E11" s="86"/>
      <c r="F11" s="86"/>
      <c r="G11" s="86"/>
      <c r="H11" s="86"/>
      <c r="I11" s="86"/>
      <c r="J11" s="86"/>
      <c r="K11" s="86"/>
      <c r="L11" s="86"/>
      <c r="M11" s="87"/>
    </row>
    <row r="12" spans="1:13" s="15" customFormat="1">
      <c r="A12" s="295" t="s">
        <v>314</v>
      </c>
      <c r="B12" s="296"/>
      <c r="C12" s="298">
        <f>SUM(D12:M12)</f>
        <v>0</v>
      </c>
      <c r="D12" s="141"/>
      <c r="E12" s="88"/>
      <c r="F12" s="88"/>
      <c r="G12" s="88"/>
      <c r="H12" s="88"/>
      <c r="I12" s="88"/>
      <c r="J12" s="88"/>
      <c r="K12" s="88"/>
      <c r="L12" s="88"/>
      <c r="M12" s="89"/>
    </row>
    <row r="13" spans="1:13" s="15" customFormat="1">
      <c r="A13" s="295" t="s">
        <v>315</v>
      </c>
      <c r="B13" s="296"/>
      <c r="C13" s="299">
        <f>+C11-C12</f>
        <v>0</v>
      </c>
      <c r="D13" s="440">
        <f t="shared" ref="D13:M13" si="0">+D11-D12</f>
        <v>0</v>
      </c>
      <c r="E13" s="315">
        <f t="shared" si="0"/>
        <v>0</v>
      </c>
      <c r="F13" s="315">
        <f t="shared" si="0"/>
        <v>0</v>
      </c>
      <c r="G13" s="315">
        <f t="shared" si="0"/>
        <v>0</v>
      </c>
      <c r="H13" s="315">
        <f t="shared" si="0"/>
        <v>0</v>
      </c>
      <c r="I13" s="315">
        <f t="shared" si="0"/>
        <v>0</v>
      </c>
      <c r="J13" s="315">
        <f t="shared" si="0"/>
        <v>0</v>
      </c>
      <c r="K13" s="315">
        <f t="shared" si="0"/>
        <v>0</v>
      </c>
      <c r="L13" s="315">
        <f t="shared" si="0"/>
        <v>0</v>
      </c>
      <c r="M13" s="316">
        <f t="shared" si="0"/>
        <v>0</v>
      </c>
    </row>
    <row r="14" spans="1:13" s="13" customFormat="1" ht="10.5">
      <c r="A14" s="300" t="s">
        <v>316</v>
      </c>
      <c r="B14" s="301"/>
      <c r="C14" s="434">
        <f>SUM(D14:M14)</f>
        <v>0</v>
      </c>
      <c r="D14" s="435"/>
      <c r="E14" s="436"/>
      <c r="F14" s="436"/>
      <c r="G14" s="436"/>
      <c r="H14" s="436"/>
      <c r="I14" s="436"/>
      <c r="J14" s="436"/>
      <c r="K14" s="436"/>
      <c r="L14" s="436"/>
      <c r="M14" s="437"/>
    </row>
    <row r="15" spans="1:13" s="13" customFormat="1" ht="10.5">
      <c r="A15" s="302" t="s">
        <v>317</v>
      </c>
      <c r="B15" s="301"/>
      <c r="C15" s="303"/>
      <c r="D15" s="441" t="str">
        <f t="shared" ref="D15:M15" si="1">IF(ISERROR(+D11/D14),"",+D11/D14)</f>
        <v/>
      </c>
      <c r="E15" s="317" t="str">
        <f t="shared" si="1"/>
        <v/>
      </c>
      <c r="F15" s="317" t="str">
        <f t="shared" si="1"/>
        <v/>
      </c>
      <c r="G15" s="317" t="str">
        <f t="shared" si="1"/>
        <v/>
      </c>
      <c r="H15" s="317" t="str">
        <f t="shared" si="1"/>
        <v/>
      </c>
      <c r="I15" s="317" t="str">
        <f t="shared" si="1"/>
        <v/>
      </c>
      <c r="J15" s="317" t="str">
        <f t="shared" si="1"/>
        <v/>
      </c>
      <c r="K15" s="317" t="str">
        <f t="shared" si="1"/>
        <v/>
      </c>
      <c r="L15" s="317" t="str">
        <f t="shared" si="1"/>
        <v/>
      </c>
      <c r="M15" s="318" t="str">
        <f t="shared" si="1"/>
        <v/>
      </c>
    </row>
    <row r="16" spans="1:13" s="13" customFormat="1" ht="10.5">
      <c r="A16" s="302" t="s">
        <v>318</v>
      </c>
      <c r="B16" s="301"/>
      <c r="C16" s="434">
        <f>SUM(D16:M16)</f>
        <v>0</v>
      </c>
      <c r="D16" s="435"/>
      <c r="E16" s="436"/>
      <c r="F16" s="436"/>
      <c r="G16" s="436"/>
      <c r="H16" s="436"/>
      <c r="I16" s="436"/>
      <c r="J16" s="436"/>
      <c r="K16" s="436"/>
      <c r="L16" s="436"/>
      <c r="M16" s="437"/>
    </row>
    <row r="17" spans="1:13" s="13" customFormat="1" ht="10.5">
      <c r="A17" s="302" t="s">
        <v>319</v>
      </c>
      <c r="B17" s="301"/>
      <c r="C17" s="303"/>
      <c r="D17" s="441" t="str">
        <f t="shared" ref="D17:M17" si="2">IF(ISERROR(+D11/D16),"",+D11/D16)</f>
        <v/>
      </c>
      <c r="E17" s="317" t="str">
        <f t="shared" si="2"/>
        <v/>
      </c>
      <c r="F17" s="317" t="str">
        <f t="shared" si="2"/>
        <v/>
      </c>
      <c r="G17" s="317" t="str">
        <f t="shared" si="2"/>
        <v/>
      </c>
      <c r="H17" s="317" t="str">
        <f t="shared" si="2"/>
        <v/>
      </c>
      <c r="I17" s="317" t="str">
        <f t="shared" si="2"/>
        <v/>
      </c>
      <c r="J17" s="317" t="str">
        <f t="shared" si="2"/>
        <v/>
      </c>
      <c r="K17" s="317" t="str">
        <f t="shared" si="2"/>
        <v/>
      </c>
      <c r="L17" s="317" t="str">
        <f t="shared" si="2"/>
        <v/>
      </c>
      <c r="M17" s="318" t="str">
        <f t="shared" si="2"/>
        <v/>
      </c>
    </row>
    <row r="18" spans="1:13" s="13" customFormat="1" ht="10.5">
      <c r="A18" s="302"/>
      <c r="B18" s="301"/>
      <c r="C18" s="304"/>
      <c r="D18" s="142"/>
      <c r="E18" s="143"/>
      <c r="F18" s="143"/>
      <c r="G18" s="143"/>
      <c r="H18" s="143"/>
      <c r="I18" s="143"/>
      <c r="J18" s="143"/>
      <c r="K18" s="143"/>
      <c r="L18" s="143"/>
      <c r="M18" s="144"/>
    </row>
    <row r="19" spans="1:13" s="13" customFormat="1" ht="10.5">
      <c r="A19" s="302" t="s">
        <v>320</v>
      </c>
      <c r="B19" s="301"/>
      <c r="C19" s="438">
        <f>SUM(D19:M19)</f>
        <v>0</v>
      </c>
      <c r="D19" s="435"/>
      <c r="E19" s="436"/>
      <c r="F19" s="436"/>
      <c r="G19" s="436"/>
      <c r="H19" s="436"/>
      <c r="I19" s="436"/>
      <c r="J19" s="436"/>
      <c r="K19" s="436"/>
      <c r="L19" s="436"/>
      <c r="M19" s="437"/>
    </row>
    <row r="20" spans="1:13" s="13" customFormat="1" ht="10.5">
      <c r="A20" s="302" t="s">
        <v>321</v>
      </c>
      <c r="B20" s="301"/>
      <c r="C20" s="434">
        <f>SUM(D20:M20)</f>
        <v>0</v>
      </c>
      <c r="D20" s="435"/>
      <c r="E20" s="436"/>
      <c r="F20" s="436"/>
      <c r="G20" s="436"/>
      <c r="H20" s="436"/>
      <c r="I20" s="436"/>
      <c r="J20" s="436"/>
      <c r="K20" s="436"/>
      <c r="L20" s="436"/>
      <c r="M20" s="437"/>
    </row>
    <row r="21" spans="1:13" s="13" customFormat="1" ht="10.5">
      <c r="A21" s="302" t="s">
        <v>322</v>
      </c>
      <c r="B21" s="301"/>
      <c r="C21" s="434">
        <f>SUM(D21:M21)</f>
        <v>0</v>
      </c>
      <c r="D21" s="435"/>
      <c r="E21" s="436"/>
      <c r="F21" s="436"/>
      <c r="G21" s="436"/>
      <c r="H21" s="436"/>
      <c r="I21" s="436"/>
      <c r="J21" s="436"/>
      <c r="K21" s="436"/>
      <c r="L21" s="436"/>
      <c r="M21" s="437"/>
    </row>
    <row r="22" spans="1:13" s="13" customFormat="1" ht="10.5">
      <c r="A22" s="302" t="s">
        <v>323</v>
      </c>
      <c r="B22" s="301"/>
      <c r="C22" s="439">
        <f>SUM(C19:C21)</f>
        <v>0</v>
      </c>
      <c r="D22" s="563">
        <f t="shared" ref="D22:M22" si="3">SUM(D19:D21)</f>
        <v>0</v>
      </c>
      <c r="E22" s="560">
        <f t="shared" si="3"/>
        <v>0</v>
      </c>
      <c r="F22" s="560">
        <f t="shared" si="3"/>
        <v>0</v>
      </c>
      <c r="G22" s="560">
        <f t="shared" si="3"/>
        <v>0</v>
      </c>
      <c r="H22" s="560">
        <f t="shared" si="3"/>
        <v>0</v>
      </c>
      <c r="I22" s="560">
        <f t="shared" si="3"/>
        <v>0</v>
      </c>
      <c r="J22" s="560">
        <f t="shared" si="3"/>
        <v>0</v>
      </c>
      <c r="K22" s="560">
        <f t="shared" si="3"/>
        <v>0</v>
      </c>
      <c r="L22" s="561">
        <f t="shared" si="3"/>
        <v>0</v>
      </c>
      <c r="M22" s="562">
        <f t="shared" si="3"/>
        <v>0</v>
      </c>
    </row>
    <row r="23" spans="1:13" s="13" customFormat="1" ht="10.5">
      <c r="A23" s="302" t="s">
        <v>324</v>
      </c>
      <c r="B23" s="301"/>
      <c r="C23" s="305" t="str">
        <f>IF(ISERROR(+C22/C16),"", +C22/C16)</f>
        <v/>
      </c>
      <c r="D23" s="442" t="str">
        <f t="shared" ref="D23:M23" si="4">IF(ISERROR(+D22/D16),"", +D22/D16)</f>
        <v/>
      </c>
      <c r="E23" s="319" t="str">
        <f t="shared" si="4"/>
        <v/>
      </c>
      <c r="F23" s="319" t="str">
        <f t="shared" si="4"/>
        <v/>
      </c>
      <c r="G23" s="319" t="str">
        <f t="shared" si="4"/>
        <v/>
      </c>
      <c r="H23" s="319" t="str">
        <f t="shared" si="4"/>
        <v/>
      </c>
      <c r="I23" s="319" t="str">
        <f t="shared" si="4"/>
        <v/>
      </c>
      <c r="J23" s="319" t="str">
        <f t="shared" si="4"/>
        <v/>
      </c>
      <c r="K23" s="319" t="str">
        <f t="shared" si="4"/>
        <v/>
      </c>
      <c r="L23" s="319" t="str">
        <f t="shared" si="4"/>
        <v/>
      </c>
      <c r="M23" s="320" t="str">
        <f t="shared" si="4"/>
        <v/>
      </c>
    </row>
    <row r="24" spans="1:13" s="13" customFormat="1" ht="10.5">
      <c r="A24" s="302" t="s">
        <v>325</v>
      </c>
      <c r="B24" s="301"/>
      <c r="C24" s="306">
        <f>SUM(D24:M24)</f>
        <v>0</v>
      </c>
      <c r="D24" s="441" t="str">
        <f t="shared" ref="D24:M24" si="5">IF(ISERROR(+D19*D17*0.5),"",ROUND((+D19*D17*0.5),2))</f>
        <v/>
      </c>
      <c r="E24" s="317" t="str">
        <f t="shared" si="5"/>
        <v/>
      </c>
      <c r="F24" s="317" t="str">
        <f t="shared" si="5"/>
        <v/>
      </c>
      <c r="G24" s="317" t="str">
        <f t="shared" si="5"/>
        <v/>
      </c>
      <c r="H24" s="317" t="str">
        <f t="shared" si="5"/>
        <v/>
      </c>
      <c r="I24" s="317" t="str">
        <f t="shared" si="5"/>
        <v/>
      </c>
      <c r="J24" s="317" t="str">
        <f t="shared" si="5"/>
        <v/>
      </c>
      <c r="K24" s="317" t="str">
        <f t="shared" si="5"/>
        <v/>
      </c>
      <c r="L24" s="317" t="str">
        <f t="shared" si="5"/>
        <v/>
      </c>
      <c r="M24" s="318" t="str">
        <f t="shared" si="5"/>
        <v/>
      </c>
    </row>
    <row r="25" spans="1:13" s="13" customFormat="1" ht="10.5">
      <c r="A25" s="302" t="s">
        <v>326</v>
      </c>
      <c r="B25" s="301"/>
      <c r="C25" s="306">
        <f>SUM(D25:M25)</f>
        <v>0</v>
      </c>
      <c r="D25" s="441" t="str">
        <f>IF(ISERROR(+D20*D17*0.65),"",ROUND((+D20*D17*0.65),2))</f>
        <v/>
      </c>
      <c r="E25" s="317" t="str">
        <f t="shared" ref="E25:M25" si="6">IF(ISERROR(+E20*E17*0.65),"",ROUND((+E20*E17*0.65),2))</f>
        <v/>
      </c>
      <c r="F25" s="317" t="str">
        <f t="shared" si="6"/>
        <v/>
      </c>
      <c r="G25" s="317" t="str">
        <f t="shared" si="6"/>
        <v/>
      </c>
      <c r="H25" s="317" t="str">
        <f t="shared" si="6"/>
        <v/>
      </c>
      <c r="I25" s="317" t="str">
        <f t="shared" si="6"/>
        <v/>
      </c>
      <c r="J25" s="317" t="str">
        <f t="shared" si="6"/>
        <v/>
      </c>
      <c r="K25" s="317" t="str">
        <f t="shared" si="6"/>
        <v/>
      </c>
      <c r="L25" s="317" t="str">
        <f t="shared" si="6"/>
        <v/>
      </c>
      <c r="M25" s="318" t="str">
        <f t="shared" si="6"/>
        <v/>
      </c>
    </row>
    <row r="26" spans="1:13" s="13" customFormat="1" ht="10.5">
      <c r="A26" s="302" t="s">
        <v>327</v>
      </c>
      <c r="B26" s="307"/>
      <c r="C26" s="559">
        <f>SUM(D26:M26)</f>
        <v>0</v>
      </c>
      <c r="D26" s="564" t="str">
        <f t="shared" ref="D26:M26" si="7">IF(ISERROR(+D21*D17*0.9),"",ROUND((+D21*D17*0.9),2))</f>
        <v/>
      </c>
      <c r="E26" s="564" t="str">
        <f t="shared" si="7"/>
        <v/>
      </c>
      <c r="F26" s="564" t="str">
        <f t="shared" si="7"/>
        <v/>
      </c>
      <c r="G26" s="564" t="str">
        <f t="shared" si="7"/>
        <v/>
      </c>
      <c r="H26" s="564" t="str">
        <f t="shared" si="7"/>
        <v/>
      </c>
      <c r="I26" s="564" t="str">
        <f t="shared" si="7"/>
        <v/>
      </c>
      <c r="J26" s="564" t="str">
        <f t="shared" si="7"/>
        <v/>
      </c>
      <c r="K26" s="564" t="str">
        <f t="shared" si="7"/>
        <v/>
      </c>
      <c r="L26" s="564" t="str">
        <f t="shared" si="7"/>
        <v/>
      </c>
      <c r="M26" s="564" t="str">
        <f t="shared" si="7"/>
        <v/>
      </c>
    </row>
    <row r="27" spans="1:13" s="13" customFormat="1" ht="11" thickBot="1">
      <c r="A27" s="308" t="s">
        <v>328</v>
      </c>
      <c r="B27" s="309"/>
      <c r="C27" s="565">
        <f t="shared" ref="C27:M27" si="8">SUM(C24:C26)</f>
        <v>0</v>
      </c>
      <c r="D27" s="566">
        <f t="shared" si="8"/>
        <v>0</v>
      </c>
      <c r="E27" s="567">
        <f t="shared" si="8"/>
        <v>0</v>
      </c>
      <c r="F27" s="567">
        <f t="shared" si="8"/>
        <v>0</v>
      </c>
      <c r="G27" s="567">
        <f t="shared" si="8"/>
        <v>0</v>
      </c>
      <c r="H27" s="567">
        <f t="shared" si="8"/>
        <v>0</v>
      </c>
      <c r="I27" s="567">
        <f t="shared" si="8"/>
        <v>0</v>
      </c>
      <c r="J27" s="567">
        <f t="shared" si="8"/>
        <v>0</v>
      </c>
      <c r="K27" s="567">
        <f t="shared" si="8"/>
        <v>0</v>
      </c>
      <c r="L27" s="567">
        <f t="shared" si="8"/>
        <v>0</v>
      </c>
      <c r="M27" s="568">
        <f t="shared" si="8"/>
        <v>0</v>
      </c>
    </row>
    <row r="28" spans="1:13" s="13" customFormat="1" ht="17.25" customHeight="1" thickTop="1">
      <c r="A28" s="290" t="s">
        <v>311</v>
      </c>
      <c r="B28" s="543" t="str">
        <f>'Budget Summ Amt'!F8</f>
        <v xml:space="preserve">PROGRAM NAME </v>
      </c>
      <c r="C28" s="310"/>
      <c r="D28" s="277"/>
      <c r="E28" s="292" t="s">
        <v>312</v>
      </c>
      <c r="F28" s="293"/>
      <c r="G28" s="544" t="str">
        <f>'Budget Summ Amt'!F9</f>
        <v>FUNDING SOURCE 2</v>
      </c>
      <c r="H28" s="277"/>
      <c r="I28" s="277"/>
      <c r="J28" s="277"/>
      <c r="K28" s="277"/>
      <c r="L28" s="277"/>
      <c r="M28" s="280"/>
    </row>
    <row r="29" spans="1:13" s="15" customFormat="1">
      <c r="A29" s="295" t="s">
        <v>313</v>
      </c>
      <c r="B29" s="296"/>
      <c r="C29" s="311">
        <f>SUM(D29:M29)</f>
        <v>0</v>
      </c>
      <c r="D29" s="281"/>
      <c r="E29" s="90"/>
      <c r="F29" s="90"/>
      <c r="G29" s="90"/>
      <c r="H29" s="90"/>
      <c r="I29" s="90"/>
      <c r="J29" s="90"/>
      <c r="K29" s="90"/>
      <c r="L29" s="90"/>
      <c r="M29" s="91"/>
    </row>
    <row r="30" spans="1:13" s="15" customFormat="1">
      <c r="A30" s="295" t="s">
        <v>314</v>
      </c>
      <c r="B30" s="296"/>
      <c r="C30" s="312">
        <f>SUM(D30:M30)</f>
        <v>0</v>
      </c>
      <c r="D30" s="282"/>
      <c r="E30" s="88"/>
      <c r="F30" s="88"/>
      <c r="G30" s="88"/>
      <c r="H30" s="88"/>
      <c r="I30" s="88"/>
      <c r="J30" s="88"/>
      <c r="K30" s="88"/>
      <c r="L30" s="88"/>
      <c r="M30" s="89"/>
    </row>
    <row r="31" spans="1:13" s="15" customFormat="1">
      <c r="A31" s="295" t="s">
        <v>315</v>
      </c>
      <c r="B31" s="296"/>
      <c r="C31" s="313">
        <f>+C29-C30</f>
        <v>0</v>
      </c>
      <c r="D31" s="315">
        <f t="shared" ref="D31:M31" si="9">+D29-D30</f>
        <v>0</v>
      </c>
      <c r="E31" s="315">
        <f t="shared" si="9"/>
        <v>0</v>
      </c>
      <c r="F31" s="315">
        <f t="shared" si="9"/>
        <v>0</v>
      </c>
      <c r="G31" s="315">
        <f t="shared" si="9"/>
        <v>0</v>
      </c>
      <c r="H31" s="315">
        <f t="shared" si="9"/>
        <v>0</v>
      </c>
      <c r="I31" s="315">
        <f t="shared" si="9"/>
        <v>0</v>
      </c>
      <c r="J31" s="315">
        <f t="shared" si="9"/>
        <v>0</v>
      </c>
      <c r="K31" s="315">
        <f t="shared" si="9"/>
        <v>0</v>
      </c>
      <c r="L31" s="315">
        <f t="shared" si="9"/>
        <v>0</v>
      </c>
      <c r="M31" s="316">
        <f t="shared" si="9"/>
        <v>0</v>
      </c>
    </row>
    <row r="32" spans="1:13" s="13" customFormat="1" ht="10.5">
      <c r="A32" s="300" t="s">
        <v>316</v>
      </c>
      <c r="B32" s="301"/>
      <c r="C32" s="439">
        <f>SUM(D32:M32)</f>
        <v>0</v>
      </c>
      <c r="D32" s="436"/>
      <c r="E32" s="436"/>
      <c r="F32" s="436"/>
      <c r="G32" s="436"/>
      <c r="H32" s="436"/>
      <c r="I32" s="436"/>
      <c r="J32" s="436"/>
      <c r="K32" s="436"/>
      <c r="L32" s="436"/>
      <c r="M32" s="437"/>
    </row>
    <row r="33" spans="1:13" s="13" customFormat="1" ht="10.5">
      <c r="A33" s="302" t="s">
        <v>317</v>
      </c>
      <c r="B33" s="301"/>
      <c r="C33" s="314"/>
      <c r="D33" s="317" t="str">
        <f t="shared" ref="D33:M33" si="10">IF(ISERROR(+D29/D32),"",+D29/D32)</f>
        <v/>
      </c>
      <c r="E33" s="317" t="str">
        <f t="shared" si="10"/>
        <v/>
      </c>
      <c r="F33" s="317" t="str">
        <f t="shared" si="10"/>
        <v/>
      </c>
      <c r="G33" s="317" t="str">
        <f t="shared" si="10"/>
        <v/>
      </c>
      <c r="H33" s="317" t="str">
        <f t="shared" si="10"/>
        <v/>
      </c>
      <c r="I33" s="317" t="str">
        <f t="shared" si="10"/>
        <v/>
      </c>
      <c r="J33" s="317" t="str">
        <f t="shared" si="10"/>
        <v/>
      </c>
      <c r="K33" s="317" t="str">
        <f t="shared" si="10"/>
        <v/>
      </c>
      <c r="L33" s="317" t="str">
        <f t="shared" si="10"/>
        <v/>
      </c>
      <c r="M33" s="318" t="str">
        <f t="shared" si="10"/>
        <v/>
      </c>
    </row>
    <row r="34" spans="1:13" s="13" customFormat="1" ht="10.5">
      <c r="A34" s="302" t="s">
        <v>318</v>
      </c>
      <c r="B34" s="301"/>
      <c r="C34" s="439">
        <f>SUM(D34:M34)</f>
        <v>0</v>
      </c>
      <c r="D34" s="436"/>
      <c r="E34" s="436"/>
      <c r="F34" s="436"/>
      <c r="G34" s="436"/>
      <c r="H34" s="436"/>
      <c r="I34" s="436"/>
      <c r="J34" s="436"/>
      <c r="K34" s="436"/>
      <c r="L34" s="436"/>
      <c r="M34" s="437"/>
    </row>
    <row r="35" spans="1:13" s="13" customFormat="1" ht="10.5">
      <c r="A35" s="302" t="s">
        <v>319</v>
      </c>
      <c r="B35" s="301"/>
      <c r="C35" s="314"/>
      <c r="D35" s="317" t="str">
        <f t="shared" ref="D35:M35" si="11">IF(ISERROR(+D29/D34),"",+D29/D34)</f>
        <v/>
      </c>
      <c r="E35" s="317" t="str">
        <f t="shared" si="11"/>
        <v/>
      </c>
      <c r="F35" s="317" t="str">
        <f t="shared" si="11"/>
        <v/>
      </c>
      <c r="G35" s="317" t="str">
        <f t="shared" si="11"/>
        <v/>
      </c>
      <c r="H35" s="317" t="str">
        <f t="shared" si="11"/>
        <v/>
      </c>
      <c r="I35" s="317" t="str">
        <f t="shared" si="11"/>
        <v/>
      </c>
      <c r="J35" s="317" t="str">
        <f t="shared" si="11"/>
        <v/>
      </c>
      <c r="K35" s="317" t="str">
        <f t="shared" si="11"/>
        <v/>
      </c>
      <c r="L35" s="317" t="str">
        <f t="shared" si="11"/>
        <v/>
      </c>
      <c r="M35" s="318" t="str">
        <f t="shared" si="11"/>
        <v/>
      </c>
    </row>
    <row r="36" spans="1:13" s="13" customFormat="1" ht="10.5">
      <c r="A36" s="302"/>
      <c r="B36" s="301"/>
      <c r="C36" s="314"/>
      <c r="D36" s="143"/>
      <c r="E36" s="143"/>
      <c r="F36" s="143"/>
      <c r="G36" s="143"/>
      <c r="H36" s="143"/>
      <c r="I36" s="143"/>
      <c r="J36" s="143"/>
      <c r="K36" s="143"/>
      <c r="L36" s="143"/>
      <c r="M36" s="144"/>
    </row>
    <row r="37" spans="1:13" s="13" customFormat="1" ht="10.5">
      <c r="A37" s="302" t="s">
        <v>320</v>
      </c>
      <c r="B37" s="301"/>
      <c r="C37" s="439">
        <f>SUM(D37:M37)</f>
        <v>0</v>
      </c>
      <c r="D37" s="436"/>
      <c r="E37" s="436"/>
      <c r="F37" s="436"/>
      <c r="G37" s="436"/>
      <c r="H37" s="436"/>
      <c r="I37" s="436"/>
      <c r="J37" s="436"/>
      <c r="K37" s="436"/>
      <c r="L37" s="436"/>
      <c r="M37" s="437"/>
    </row>
    <row r="38" spans="1:13" s="13" customFormat="1" ht="10.5">
      <c r="A38" s="302" t="s">
        <v>321</v>
      </c>
      <c r="B38" s="301"/>
      <c r="C38" s="439">
        <f>SUM(D38:M38)</f>
        <v>0</v>
      </c>
      <c r="D38" s="436"/>
      <c r="E38" s="436"/>
      <c r="F38" s="436"/>
      <c r="G38" s="436"/>
      <c r="H38" s="436"/>
      <c r="I38" s="436"/>
      <c r="J38" s="436"/>
      <c r="K38" s="436"/>
      <c r="L38" s="436"/>
      <c r="M38" s="437"/>
    </row>
    <row r="39" spans="1:13" s="13" customFormat="1" ht="10.5">
      <c r="A39" s="302" t="s">
        <v>322</v>
      </c>
      <c r="B39" s="301"/>
      <c r="C39" s="439">
        <f>SUM(D39:M39)</f>
        <v>0</v>
      </c>
      <c r="D39" s="436"/>
      <c r="E39" s="436"/>
      <c r="F39" s="436"/>
      <c r="G39" s="436"/>
      <c r="H39" s="436"/>
      <c r="I39" s="436"/>
      <c r="J39" s="436"/>
      <c r="K39" s="436"/>
      <c r="L39" s="436"/>
      <c r="M39" s="437"/>
    </row>
    <row r="40" spans="1:13" s="13" customFormat="1" ht="10.5">
      <c r="A40" s="302" t="s">
        <v>323</v>
      </c>
      <c r="B40" s="301"/>
      <c r="C40" s="439">
        <f t="shared" ref="C40:M40" si="12">SUM(C37:C39)</f>
        <v>0</v>
      </c>
      <c r="D40" s="560">
        <f t="shared" si="12"/>
        <v>0</v>
      </c>
      <c r="E40" s="560">
        <f t="shared" si="12"/>
        <v>0</v>
      </c>
      <c r="F40" s="560">
        <f t="shared" si="12"/>
        <v>0</v>
      </c>
      <c r="G40" s="560">
        <f t="shared" si="12"/>
        <v>0</v>
      </c>
      <c r="H40" s="560">
        <f t="shared" si="12"/>
        <v>0</v>
      </c>
      <c r="I40" s="560">
        <f t="shared" si="12"/>
        <v>0</v>
      </c>
      <c r="J40" s="560">
        <f t="shared" si="12"/>
        <v>0</v>
      </c>
      <c r="K40" s="560">
        <f t="shared" si="12"/>
        <v>0</v>
      </c>
      <c r="L40" s="561">
        <f t="shared" si="12"/>
        <v>0</v>
      </c>
      <c r="M40" s="562">
        <f t="shared" si="12"/>
        <v>0</v>
      </c>
    </row>
    <row r="41" spans="1:13" s="13" customFormat="1" ht="10.5">
      <c r="A41" s="302" t="s">
        <v>324</v>
      </c>
      <c r="B41" s="301"/>
      <c r="C41" s="305" t="str">
        <f>IF(ISERROR(+C40/C34),"", +C40/C34)</f>
        <v/>
      </c>
      <c r="D41" s="319" t="str">
        <f t="shared" ref="D41:M41" si="13">IF(ISERROR(+D40/D34),"", +D40/D34)</f>
        <v/>
      </c>
      <c r="E41" s="319" t="str">
        <f t="shared" si="13"/>
        <v/>
      </c>
      <c r="F41" s="319" t="str">
        <f t="shared" si="13"/>
        <v/>
      </c>
      <c r="G41" s="319" t="str">
        <f t="shared" si="13"/>
        <v/>
      </c>
      <c r="H41" s="319" t="str">
        <f t="shared" si="13"/>
        <v/>
      </c>
      <c r="I41" s="319" t="str">
        <f t="shared" si="13"/>
        <v/>
      </c>
      <c r="J41" s="319" t="str">
        <f t="shared" si="13"/>
        <v/>
      </c>
      <c r="K41" s="319" t="str">
        <f t="shared" si="13"/>
        <v/>
      </c>
      <c r="L41" s="319" t="str">
        <f t="shared" si="13"/>
        <v/>
      </c>
      <c r="M41" s="320" t="str">
        <f t="shared" si="13"/>
        <v/>
      </c>
    </row>
    <row r="42" spans="1:13" s="13" customFormat="1" ht="10.5">
      <c r="A42" s="302" t="s">
        <v>325</v>
      </c>
      <c r="B42" s="301"/>
      <c r="C42" s="306">
        <f>SUM(D42:M42)</f>
        <v>0</v>
      </c>
      <c r="D42" s="317" t="str">
        <f t="shared" ref="D42:M42" si="14">IF(ISERROR(+D37*D35*0.5),"",ROUND((+D37*D35*0.5),2))</f>
        <v/>
      </c>
      <c r="E42" s="317" t="str">
        <f t="shared" si="14"/>
        <v/>
      </c>
      <c r="F42" s="317" t="str">
        <f t="shared" si="14"/>
        <v/>
      </c>
      <c r="G42" s="317" t="str">
        <f t="shared" si="14"/>
        <v/>
      </c>
      <c r="H42" s="317" t="str">
        <f t="shared" si="14"/>
        <v/>
      </c>
      <c r="I42" s="317" t="str">
        <f t="shared" si="14"/>
        <v/>
      </c>
      <c r="J42" s="317" t="str">
        <f t="shared" si="14"/>
        <v/>
      </c>
      <c r="K42" s="317" t="str">
        <f t="shared" si="14"/>
        <v/>
      </c>
      <c r="L42" s="317" t="str">
        <f t="shared" si="14"/>
        <v/>
      </c>
      <c r="M42" s="318" t="str">
        <f t="shared" si="14"/>
        <v/>
      </c>
    </row>
    <row r="43" spans="1:13" s="13" customFormat="1" ht="10.5">
      <c r="A43" s="302" t="s">
        <v>326</v>
      </c>
      <c r="B43" s="301"/>
      <c r="C43" s="306">
        <f>SUM(D43:M43)</f>
        <v>0</v>
      </c>
      <c r="D43" s="317" t="str">
        <f>IF(ISERROR(+D38*D35*0.65),"",ROUND((+D38*D35*0.65),2))</f>
        <v/>
      </c>
      <c r="E43" s="317" t="str">
        <f t="shared" ref="E43:M43" si="15">IF(ISERROR(+E38*E35*0.65),"",ROUND((+E38*E35*0.65),2))</f>
        <v/>
      </c>
      <c r="F43" s="317" t="str">
        <f t="shared" si="15"/>
        <v/>
      </c>
      <c r="G43" s="317" t="str">
        <f t="shared" si="15"/>
        <v/>
      </c>
      <c r="H43" s="317" t="str">
        <f t="shared" si="15"/>
        <v/>
      </c>
      <c r="I43" s="317" t="str">
        <f t="shared" si="15"/>
        <v/>
      </c>
      <c r="J43" s="317" t="str">
        <f t="shared" si="15"/>
        <v/>
      </c>
      <c r="K43" s="317" t="str">
        <f t="shared" si="15"/>
        <v/>
      </c>
      <c r="L43" s="317" t="str">
        <f t="shared" si="15"/>
        <v/>
      </c>
      <c r="M43" s="318" t="str">
        <f t="shared" si="15"/>
        <v/>
      </c>
    </row>
    <row r="44" spans="1:13" s="13" customFormat="1" ht="10.5">
      <c r="A44" s="302" t="s">
        <v>327</v>
      </c>
      <c r="B44" s="307"/>
      <c r="C44" s="559">
        <f>SUM(D44:M44)</f>
        <v>0</v>
      </c>
      <c r="D44" s="564" t="str">
        <f t="shared" ref="D44:M44" si="16">IF(ISERROR(+D39*D35*0.9),"",ROUND((+D39*D35*0.9),2))</f>
        <v/>
      </c>
      <c r="E44" s="564" t="str">
        <f t="shared" si="16"/>
        <v/>
      </c>
      <c r="F44" s="564" t="str">
        <f t="shared" si="16"/>
        <v/>
      </c>
      <c r="G44" s="564" t="str">
        <f t="shared" si="16"/>
        <v/>
      </c>
      <c r="H44" s="564" t="str">
        <f t="shared" si="16"/>
        <v/>
      </c>
      <c r="I44" s="564" t="str">
        <f t="shared" si="16"/>
        <v/>
      </c>
      <c r="J44" s="564" t="str">
        <f t="shared" si="16"/>
        <v/>
      </c>
      <c r="K44" s="564" t="str">
        <f t="shared" si="16"/>
        <v/>
      </c>
      <c r="L44" s="564" t="str">
        <f t="shared" si="16"/>
        <v/>
      </c>
      <c r="M44" s="564" t="str">
        <f t="shared" si="16"/>
        <v/>
      </c>
    </row>
    <row r="45" spans="1:13" s="15" customFormat="1" ht="13" thickBot="1">
      <c r="A45" s="308" t="s">
        <v>328</v>
      </c>
      <c r="B45" s="309"/>
      <c r="C45" s="565">
        <f>SUM(C42:C44)</f>
        <v>0</v>
      </c>
      <c r="D45" s="567">
        <f t="shared" ref="D45:M45" si="17">SUM(D42:D44)</f>
        <v>0</v>
      </c>
      <c r="E45" s="567">
        <f t="shared" si="17"/>
        <v>0</v>
      </c>
      <c r="F45" s="567">
        <f t="shared" si="17"/>
        <v>0</v>
      </c>
      <c r="G45" s="567">
        <f t="shared" si="17"/>
        <v>0</v>
      </c>
      <c r="H45" s="567">
        <f t="shared" si="17"/>
        <v>0</v>
      </c>
      <c r="I45" s="567">
        <f t="shared" si="17"/>
        <v>0</v>
      </c>
      <c r="J45" s="567">
        <f t="shared" si="17"/>
        <v>0</v>
      </c>
      <c r="K45" s="567">
        <f t="shared" si="17"/>
        <v>0</v>
      </c>
      <c r="L45" s="567">
        <f t="shared" si="17"/>
        <v>0</v>
      </c>
      <c r="M45" s="568">
        <f t="shared" si="17"/>
        <v>0</v>
      </c>
    </row>
    <row r="46" spans="1:13" s="15" customFormat="1" ht="13" thickTop="1">
      <c r="A46" s="290" t="s">
        <v>311</v>
      </c>
      <c r="B46" s="799" t="str">
        <f>'Budget Summ Amt'!G8</f>
        <v xml:space="preserve">PROGRAM NAME </v>
      </c>
      <c r="C46" s="310"/>
      <c r="D46" s="277"/>
      <c r="E46" s="292" t="s">
        <v>312</v>
      </c>
      <c r="F46" s="293"/>
      <c r="G46" s="800" t="str">
        <f>'Budget Summ Amt'!G9</f>
        <v>FUNDING SOURCE 3</v>
      </c>
      <c r="H46" s="277"/>
      <c r="I46" s="277"/>
      <c r="J46" s="277"/>
      <c r="K46" s="277"/>
      <c r="L46" s="277"/>
      <c r="M46" s="280"/>
    </row>
    <row r="47" spans="1:13" s="15" customFormat="1">
      <c r="A47" s="295" t="s">
        <v>313</v>
      </c>
      <c r="B47" s="296"/>
      <c r="C47" s="311">
        <f>SUM(D47:M47)</f>
        <v>0</v>
      </c>
      <c r="D47" s="281"/>
      <c r="E47" s="90"/>
      <c r="F47" s="90"/>
      <c r="G47" s="90"/>
      <c r="H47" s="90"/>
      <c r="I47" s="90"/>
      <c r="J47" s="90"/>
      <c r="K47" s="90"/>
      <c r="L47" s="90"/>
      <c r="M47" s="91"/>
    </row>
    <row r="48" spans="1:13" s="15" customFormat="1">
      <c r="A48" s="295" t="s">
        <v>314</v>
      </c>
      <c r="B48" s="296"/>
      <c r="C48" s="312">
        <f>SUM(D48:M48)</f>
        <v>0</v>
      </c>
      <c r="D48" s="282"/>
      <c r="E48" s="88"/>
      <c r="F48" s="88"/>
      <c r="G48" s="88"/>
      <c r="H48" s="88"/>
      <c r="I48" s="88"/>
      <c r="J48" s="88"/>
      <c r="K48" s="88"/>
      <c r="L48" s="88"/>
      <c r="M48" s="89"/>
    </row>
    <row r="49" spans="1:13" s="15" customFormat="1">
      <c r="A49" s="295" t="s">
        <v>315</v>
      </c>
      <c r="B49" s="296"/>
      <c r="C49" s="313">
        <f>+C47-C48</f>
        <v>0</v>
      </c>
      <c r="D49" s="315">
        <f t="shared" ref="D49:M49" si="18">+D47-D48</f>
        <v>0</v>
      </c>
      <c r="E49" s="315">
        <f t="shared" si="18"/>
        <v>0</v>
      </c>
      <c r="F49" s="315">
        <f t="shared" si="18"/>
        <v>0</v>
      </c>
      <c r="G49" s="315">
        <f t="shared" si="18"/>
        <v>0</v>
      </c>
      <c r="H49" s="315">
        <f t="shared" si="18"/>
        <v>0</v>
      </c>
      <c r="I49" s="315">
        <f t="shared" si="18"/>
        <v>0</v>
      </c>
      <c r="J49" s="315">
        <f t="shared" si="18"/>
        <v>0</v>
      </c>
      <c r="K49" s="315">
        <f t="shared" si="18"/>
        <v>0</v>
      </c>
      <c r="L49" s="315">
        <f t="shared" si="18"/>
        <v>0</v>
      </c>
      <c r="M49" s="316">
        <f t="shared" si="18"/>
        <v>0</v>
      </c>
    </row>
    <row r="50" spans="1:13" s="13" customFormat="1" ht="10.5">
      <c r="A50" s="300" t="s">
        <v>316</v>
      </c>
      <c r="B50" s="301"/>
      <c r="C50" s="439">
        <f>SUM(D50:M50)</f>
        <v>0</v>
      </c>
      <c r="D50" s="436"/>
      <c r="E50" s="436"/>
      <c r="F50" s="436"/>
      <c r="G50" s="436"/>
      <c r="H50" s="436"/>
      <c r="I50" s="436"/>
      <c r="J50" s="436"/>
      <c r="K50" s="436"/>
      <c r="L50" s="436"/>
      <c r="M50" s="437"/>
    </row>
    <row r="51" spans="1:13" s="13" customFormat="1" ht="10.5">
      <c r="A51" s="302" t="s">
        <v>317</v>
      </c>
      <c r="B51" s="301"/>
      <c r="C51" s="314"/>
      <c r="D51" s="317" t="str">
        <f t="shared" ref="D51:M51" si="19">IF(ISERROR(+D47/D50),"",+D47/D50)</f>
        <v/>
      </c>
      <c r="E51" s="317" t="str">
        <f t="shared" si="19"/>
        <v/>
      </c>
      <c r="F51" s="317" t="str">
        <f t="shared" si="19"/>
        <v/>
      </c>
      <c r="G51" s="317" t="str">
        <f t="shared" si="19"/>
        <v/>
      </c>
      <c r="H51" s="317" t="str">
        <f t="shared" si="19"/>
        <v/>
      </c>
      <c r="I51" s="317" t="str">
        <f t="shared" si="19"/>
        <v/>
      </c>
      <c r="J51" s="317" t="str">
        <f t="shared" si="19"/>
        <v/>
      </c>
      <c r="K51" s="317" t="str">
        <f t="shared" si="19"/>
        <v/>
      </c>
      <c r="L51" s="317" t="str">
        <f t="shared" si="19"/>
        <v/>
      </c>
      <c r="M51" s="318" t="str">
        <f t="shared" si="19"/>
        <v/>
      </c>
    </row>
    <row r="52" spans="1:13" s="13" customFormat="1" ht="10.5">
      <c r="A52" s="302" t="s">
        <v>318</v>
      </c>
      <c r="B52" s="301"/>
      <c r="C52" s="439">
        <f>SUM(D52:M52)</f>
        <v>0</v>
      </c>
      <c r="D52" s="436"/>
      <c r="E52" s="436"/>
      <c r="F52" s="436"/>
      <c r="G52" s="436"/>
      <c r="H52" s="436"/>
      <c r="I52" s="436"/>
      <c r="J52" s="436"/>
      <c r="K52" s="436"/>
      <c r="L52" s="436"/>
      <c r="M52" s="437"/>
    </row>
    <row r="53" spans="1:13" s="13" customFormat="1" ht="10.5">
      <c r="A53" s="302" t="s">
        <v>319</v>
      </c>
      <c r="B53" s="301"/>
      <c r="C53" s="314"/>
      <c r="D53" s="317" t="str">
        <f t="shared" ref="D53:M53" si="20">IF(ISERROR(+D47/D52),"",+D47/D52)</f>
        <v/>
      </c>
      <c r="E53" s="317" t="str">
        <f t="shared" si="20"/>
        <v/>
      </c>
      <c r="F53" s="317" t="str">
        <f t="shared" si="20"/>
        <v/>
      </c>
      <c r="G53" s="317" t="str">
        <f t="shared" si="20"/>
        <v/>
      </c>
      <c r="H53" s="317" t="str">
        <f t="shared" si="20"/>
        <v/>
      </c>
      <c r="I53" s="317" t="str">
        <f t="shared" si="20"/>
        <v/>
      </c>
      <c r="J53" s="317" t="str">
        <f t="shared" si="20"/>
        <v/>
      </c>
      <c r="K53" s="317" t="str">
        <f t="shared" si="20"/>
        <v/>
      </c>
      <c r="L53" s="317" t="str">
        <f t="shared" si="20"/>
        <v/>
      </c>
      <c r="M53" s="318" t="str">
        <f t="shared" si="20"/>
        <v/>
      </c>
    </row>
    <row r="54" spans="1:13" s="13" customFormat="1" ht="10.5">
      <c r="A54" s="302"/>
      <c r="B54" s="301"/>
      <c r="C54" s="314"/>
      <c r="D54" s="143"/>
      <c r="E54" s="143"/>
      <c r="F54" s="143"/>
      <c r="G54" s="143"/>
      <c r="H54" s="143"/>
      <c r="I54" s="143"/>
      <c r="J54" s="143"/>
      <c r="K54" s="143"/>
      <c r="L54" s="143"/>
      <c r="M54" s="144"/>
    </row>
    <row r="55" spans="1:13" s="13" customFormat="1" ht="10.5">
      <c r="A55" s="302" t="s">
        <v>320</v>
      </c>
      <c r="B55" s="301"/>
      <c r="C55" s="439">
        <f>SUM(D55:M55)</f>
        <v>0</v>
      </c>
      <c r="D55" s="436"/>
      <c r="E55" s="436"/>
      <c r="F55" s="436"/>
      <c r="G55" s="436"/>
      <c r="H55" s="436"/>
      <c r="I55" s="436"/>
      <c r="J55" s="436"/>
      <c r="K55" s="436"/>
      <c r="L55" s="436"/>
      <c r="M55" s="437"/>
    </row>
    <row r="56" spans="1:13" s="13" customFormat="1" ht="10.5">
      <c r="A56" s="302" t="s">
        <v>321</v>
      </c>
      <c r="B56" s="301"/>
      <c r="C56" s="439">
        <f>SUM(D56:M56)</f>
        <v>0</v>
      </c>
      <c r="D56" s="436"/>
      <c r="E56" s="436"/>
      <c r="F56" s="436"/>
      <c r="G56" s="436"/>
      <c r="H56" s="436"/>
      <c r="I56" s="436"/>
      <c r="J56" s="436"/>
      <c r="K56" s="436"/>
      <c r="L56" s="436"/>
      <c r="M56" s="437"/>
    </row>
    <row r="57" spans="1:13" s="13" customFormat="1" ht="10.5">
      <c r="A57" s="302" t="s">
        <v>322</v>
      </c>
      <c r="B57" s="301"/>
      <c r="C57" s="439">
        <f>SUM(D57:M57)</f>
        <v>0</v>
      </c>
      <c r="D57" s="436"/>
      <c r="E57" s="436"/>
      <c r="F57" s="436"/>
      <c r="G57" s="436"/>
      <c r="H57" s="436"/>
      <c r="I57" s="436"/>
      <c r="J57" s="436"/>
      <c r="K57" s="436"/>
      <c r="L57" s="436"/>
      <c r="M57" s="437"/>
    </row>
    <row r="58" spans="1:13" s="13" customFormat="1" ht="10.5">
      <c r="A58" s="302" t="s">
        <v>323</v>
      </c>
      <c r="B58" s="301"/>
      <c r="C58" s="439">
        <f t="shared" ref="C58:M58" si="21">SUM(C55:C57)</f>
        <v>0</v>
      </c>
      <c r="D58" s="560">
        <f t="shared" si="21"/>
        <v>0</v>
      </c>
      <c r="E58" s="560">
        <f t="shared" si="21"/>
        <v>0</v>
      </c>
      <c r="F58" s="560">
        <f t="shared" si="21"/>
        <v>0</v>
      </c>
      <c r="G58" s="560">
        <f t="shared" si="21"/>
        <v>0</v>
      </c>
      <c r="H58" s="560">
        <f t="shared" si="21"/>
        <v>0</v>
      </c>
      <c r="I58" s="560">
        <f t="shared" si="21"/>
        <v>0</v>
      </c>
      <c r="J58" s="560">
        <f t="shared" si="21"/>
        <v>0</v>
      </c>
      <c r="K58" s="560">
        <f t="shared" si="21"/>
        <v>0</v>
      </c>
      <c r="L58" s="561">
        <f t="shared" si="21"/>
        <v>0</v>
      </c>
      <c r="M58" s="562">
        <f t="shared" si="21"/>
        <v>0</v>
      </c>
    </row>
    <row r="59" spans="1:13" s="13" customFormat="1" ht="10.5">
      <c r="A59" s="302" t="s">
        <v>324</v>
      </c>
      <c r="B59" s="301"/>
      <c r="C59" s="305" t="str">
        <f>IF(ISERROR(+C58/C52),"", +C58/C52)</f>
        <v/>
      </c>
      <c r="D59" s="319" t="str">
        <f t="shared" ref="D59:M59" si="22">IF(ISERROR(+D58/D52),"", +D58/D52)</f>
        <v/>
      </c>
      <c r="E59" s="319" t="str">
        <f t="shared" si="22"/>
        <v/>
      </c>
      <c r="F59" s="319" t="str">
        <f t="shared" si="22"/>
        <v/>
      </c>
      <c r="G59" s="319" t="str">
        <f t="shared" si="22"/>
        <v/>
      </c>
      <c r="H59" s="319" t="str">
        <f t="shared" si="22"/>
        <v/>
      </c>
      <c r="I59" s="319" t="str">
        <f t="shared" si="22"/>
        <v/>
      </c>
      <c r="J59" s="319" t="str">
        <f t="shared" si="22"/>
        <v/>
      </c>
      <c r="K59" s="319" t="str">
        <f t="shared" si="22"/>
        <v/>
      </c>
      <c r="L59" s="319" t="str">
        <f t="shared" si="22"/>
        <v/>
      </c>
      <c r="M59" s="320" t="str">
        <f t="shared" si="22"/>
        <v/>
      </c>
    </row>
    <row r="60" spans="1:13" s="13" customFormat="1" ht="10.5">
      <c r="A60" s="302" t="s">
        <v>325</v>
      </c>
      <c r="B60" s="301"/>
      <c r="C60" s="306">
        <f>SUM(D60:M60)</f>
        <v>0</v>
      </c>
      <c r="D60" s="317" t="str">
        <f t="shared" ref="D60:M60" si="23">IF(ISERROR(+D55*D53*0.5),"",ROUND((+D55*D53*0.5),2))</f>
        <v/>
      </c>
      <c r="E60" s="317" t="str">
        <f t="shared" si="23"/>
        <v/>
      </c>
      <c r="F60" s="317" t="str">
        <f t="shared" si="23"/>
        <v/>
      </c>
      <c r="G60" s="317" t="str">
        <f t="shared" si="23"/>
        <v/>
      </c>
      <c r="H60" s="317" t="str">
        <f t="shared" si="23"/>
        <v/>
      </c>
      <c r="I60" s="317" t="str">
        <f t="shared" si="23"/>
        <v/>
      </c>
      <c r="J60" s="317" t="str">
        <f t="shared" si="23"/>
        <v/>
      </c>
      <c r="K60" s="317" t="str">
        <f t="shared" si="23"/>
        <v/>
      </c>
      <c r="L60" s="317" t="str">
        <f t="shared" si="23"/>
        <v/>
      </c>
      <c r="M60" s="318" t="str">
        <f t="shared" si="23"/>
        <v/>
      </c>
    </row>
    <row r="61" spans="1:13" s="13" customFormat="1" ht="10.5">
      <c r="A61" s="302" t="s">
        <v>326</v>
      </c>
      <c r="B61" s="301"/>
      <c r="C61" s="306">
        <f>SUM(D61:M61)</f>
        <v>0</v>
      </c>
      <c r="D61" s="317" t="str">
        <f>IF(ISERROR(+D56*D53*0.65),"",ROUND((+D56*D53*0.65),2))</f>
        <v/>
      </c>
      <c r="E61" s="317" t="str">
        <f t="shared" ref="E61:M61" si="24">IF(ISERROR(+E56*E53*0.65),"",ROUND((+E56*E53*0.65),2))</f>
        <v/>
      </c>
      <c r="F61" s="317" t="str">
        <f t="shared" si="24"/>
        <v/>
      </c>
      <c r="G61" s="317" t="str">
        <f t="shared" si="24"/>
        <v/>
      </c>
      <c r="H61" s="317" t="str">
        <f t="shared" si="24"/>
        <v/>
      </c>
      <c r="I61" s="317" t="str">
        <f t="shared" si="24"/>
        <v/>
      </c>
      <c r="J61" s="317" t="str">
        <f t="shared" si="24"/>
        <v/>
      </c>
      <c r="K61" s="317" t="str">
        <f t="shared" si="24"/>
        <v/>
      </c>
      <c r="L61" s="317" t="str">
        <f t="shared" si="24"/>
        <v/>
      </c>
      <c r="M61" s="318" t="str">
        <f t="shared" si="24"/>
        <v/>
      </c>
    </row>
    <row r="62" spans="1:13" s="13" customFormat="1" ht="10.5">
      <c r="A62" s="302" t="s">
        <v>327</v>
      </c>
      <c r="B62" s="307"/>
      <c r="C62" s="559">
        <f>SUM(D62:M62)</f>
        <v>0</v>
      </c>
      <c r="D62" s="564" t="str">
        <f t="shared" ref="D62:M62" si="25">IF(ISERROR(+D57*D53*0.9),"",ROUND((+D57*D53*0.9),2))</f>
        <v/>
      </c>
      <c r="E62" s="564" t="str">
        <f t="shared" si="25"/>
        <v/>
      </c>
      <c r="F62" s="564" t="str">
        <f t="shared" si="25"/>
        <v/>
      </c>
      <c r="G62" s="564" t="str">
        <f t="shared" si="25"/>
        <v/>
      </c>
      <c r="H62" s="564" t="str">
        <f t="shared" si="25"/>
        <v/>
      </c>
      <c r="I62" s="564" t="str">
        <f t="shared" si="25"/>
        <v/>
      </c>
      <c r="J62" s="564" t="str">
        <f t="shared" si="25"/>
        <v/>
      </c>
      <c r="K62" s="564" t="str">
        <f t="shared" si="25"/>
        <v/>
      </c>
      <c r="L62" s="564" t="str">
        <f t="shared" si="25"/>
        <v/>
      </c>
      <c r="M62" s="564" t="str">
        <f t="shared" si="25"/>
        <v/>
      </c>
    </row>
    <row r="63" spans="1:13" s="15" customFormat="1" ht="13" thickBot="1">
      <c r="A63" s="308" t="s">
        <v>328</v>
      </c>
      <c r="B63" s="309"/>
      <c r="C63" s="565">
        <f>SUM(C60:C62)</f>
        <v>0</v>
      </c>
      <c r="D63" s="567">
        <f t="shared" ref="D63:M63" si="26">SUM(D60:D62)</f>
        <v>0</v>
      </c>
      <c r="E63" s="567">
        <f t="shared" si="26"/>
        <v>0</v>
      </c>
      <c r="F63" s="567">
        <f t="shared" si="26"/>
        <v>0</v>
      </c>
      <c r="G63" s="567">
        <f t="shared" si="26"/>
        <v>0</v>
      </c>
      <c r="H63" s="567">
        <f t="shared" si="26"/>
        <v>0</v>
      </c>
      <c r="I63" s="567">
        <f t="shared" si="26"/>
        <v>0</v>
      </c>
      <c r="J63" s="567">
        <f t="shared" si="26"/>
        <v>0</v>
      </c>
      <c r="K63" s="567">
        <f t="shared" si="26"/>
        <v>0</v>
      </c>
      <c r="L63" s="567">
        <f t="shared" si="26"/>
        <v>0</v>
      </c>
      <c r="M63" s="568">
        <f t="shared" si="26"/>
        <v>0</v>
      </c>
    </row>
    <row r="64" spans="1:13" s="15" customFormat="1" ht="13" thickTop="1">
      <c r="A64" s="290" t="s">
        <v>311</v>
      </c>
      <c r="B64" s="799" t="str">
        <f>'Budget Summ Amt'!H8</f>
        <v xml:space="preserve">PROGRAM NAME </v>
      </c>
      <c r="C64" s="310"/>
      <c r="D64" s="277"/>
      <c r="E64" s="292" t="s">
        <v>312</v>
      </c>
      <c r="F64" s="293"/>
      <c r="G64" s="800" t="str">
        <f>'Budget Summ Amt'!H9</f>
        <v>FUNDING SOURCE 4</v>
      </c>
      <c r="H64" s="277"/>
      <c r="I64" s="277"/>
      <c r="J64" s="277"/>
      <c r="K64" s="277"/>
      <c r="L64" s="277"/>
      <c r="M64" s="280"/>
    </row>
    <row r="65" spans="1:13" s="15" customFormat="1">
      <c r="A65" s="295" t="s">
        <v>313</v>
      </c>
      <c r="B65" s="296"/>
      <c r="C65" s="311">
        <f>SUM(D65:M65)</f>
        <v>0</v>
      </c>
      <c r="D65" s="281"/>
      <c r="E65" s="90"/>
      <c r="F65" s="90"/>
      <c r="G65" s="90"/>
      <c r="H65" s="90"/>
      <c r="I65" s="90"/>
      <c r="J65" s="90"/>
      <c r="K65" s="90"/>
      <c r="L65" s="90"/>
      <c r="M65" s="91"/>
    </row>
    <row r="66" spans="1:13" s="15" customFormat="1">
      <c r="A66" s="295" t="s">
        <v>314</v>
      </c>
      <c r="B66" s="296"/>
      <c r="C66" s="312">
        <f>SUM(D66:M66)</f>
        <v>0</v>
      </c>
      <c r="D66" s="282"/>
      <c r="E66" s="88"/>
      <c r="F66" s="88"/>
      <c r="G66" s="88"/>
      <c r="H66" s="88"/>
      <c r="I66" s="88"/>
      <c r="J66" s="88"/>
      <c r="K66" s="88"/>
      <c r="L66" s="88"/>
      <c r="M66" s="89"/>
    </row>
    <row r="67" spans="1:13" s="15" customFormat="1">
      <c r="A67" s="295" t="s">
        <v>315</v>
      </c>
      <c r="B67" s="296"/>
      <c r="C67" s="313">
        <f>+C65-C66</f>
        <v>0</v>
      </c>
      <c r="D67" s="315">
        <f t="shared" ref="D67:M67" si="27">+D65-D66</f>
        <v>0</v>
      </c>
      <c r="E67" s="315">
        <f t="shared" si="27"/>
        <v>0</v>
      </c>
      <c r="F67" s="315">
        <f t="shared" si="27"/>
        <v>0</v>
      </c>
      <c r="G67" s="315">
        <f t="shared" si="27"/>
        <v>0</v>
      </c>
      <c r="H67" s="315">
        <f t="shared" si="27"/>
        <v>0</v>
      </c>
      <c r="I67" s="315">
        <f t="shared" si="27"/>
        <v>0</v>
      </c>
      <c r="J67" s="315">
        <f t="shared" si="27"/>
        <v>0</v>
      </c>
      <c r="K67" s="315">
        <f t="shared" si="27"/>
        <v>0</v>
      </c>
      <c r="L67" s="315">
        <f t="shared" si="27"/>
        <v>0</v>
      </c>
      <c r="M67" s="316">
        <f t="shared" si="27"/>
        <v>0</v>
      </c>
    </row>
    <row r="68" spans="1:13" s="13" customFormat="1" ht="10.5">
      <c r="A68" s="300" t="s">
        <v>316</v>
      </c>
      <c r="B68" s="301"/>
      <c r="C68" s="439">
        <f>SUM(D68:M68)</f>
        <v>0</v>
      </c>
      <c r="D68" s="436"/>
      <c r="E68" s="436"/>
      <c r="F68" s="436"/>
      <c r="G68" s="436"/>
      <c r="H68" s="436"/>
      <c r="I68" s="436"/>
      <c r="J68" s="436"/>
      <c r="K68" s="436"/>
      <c r="L68" s="436"/>
      <c r="M68" s="437"/>
    </row>
    <row r="69" spans="1:13" s="13" customFormat="1" ht="10.5">
      <c r="A69" s="302" t="s">
        <v>317</v>
      </c>
      <c r="B69" s="301"/>
      <c r="C69" s="314"/>
      <c r="D69" s="317" t="str">
        <f t="shared" ref="D69:M69" si="28">IF(ISERROR(+D65/D68),"",+D65/D68)</f>
        <v/>
      </c>
      <c r="E69" s="317" t="str">
        <f t="shared" si="28"/>
        <v/>
      </c>
      <c r="F69" s="317" t="str">
        <f t="shared" si="28"/>
        <v/>
      </c>
      <c r="G69" s="317" t="str">
        <f t="shared" si="28"/>
        <v/>
      </c>
      <c r="H69" s="317" t="str">
        <f t="shared" si="28"/>
        <v/>
      </c>
      <c r="I69" s="317" t="str">
        <f t="shared" si="28"/>
        <v/>
      </c>
      <c r="J69" s="317" t="str">
        <f t="shared" si="28"/>
        <v/>
      </c>
      <c r="K69" s="317" t="str">
        <f t="shared" si="28"/>
        <v/>
      </c>
      <c r="L69" s="317" t="str">
        <f t="shared" si="28"/>
        <v/>
      </c>
      <c r="M69" s="318" t="str">
        <f t="shared" si="28"/>
        <v/>
      </c>
    </row>
    <row r="70" spans="1:13" s="13" customFormat="1" ht="10.5">
      <c r="A70" s="302" t="s">
        <v>318</v>
      </c>
      <c r="B70" s="301"/>
      <c r="C70" s="439">
        <f>SUM(D70:M70)</f>
        <v>0</v>
      </c>
      <c r="D70" s="436"/>
      <c r="E70" s="436"/>
      <c r="F70" s="436"/>
      <c r="G70" s="436"/>
      <c r="H70" s="436"/>
      <c r="I70" s="436"/>
      <c r="J70" s="436"/>
      <c r="K70" s="436"/>
      <c r="L70" s="436"/>
      <c r="M70" s="437"/>
    </row>
    <row r="71" spans="1:13" s="13" customFormat="1" ht="10.5">
      <c r="A71" s="302" t="s">
        <v>319</v>
      </c>
      <c r="B71" s="301"/>
      <c r="C71" s="314"/>
      <c r="D71" s="317" t="str">
        <f t="shared" ref="D71:M71" si="29">IF(ISERROR(+D65/D70),"",+D65/D70)</f>
        <v/>
      </c>
      <c r="E71" s="317" t="str">
        <f t="shared" si="29"/>
        <v/>
      </c>
      <c r="F71" s="317" t="str">
        <f t="shared" si="29"/>
        <v/>
      </c>
      <c r="G71" s="317" t="str">
        <f t="shared" si="29"/>
        <v/>
      </c>
      <c r="H71" s="317" t="str">
        <f t="shared" si="29"/>
        <v/>
      </c>
      <c r="I71" s="317" t="str">
        <f t="shared" si="29"/>
        <v/>
      </c>
      <c r="J71" s="317" t="str">
        <f t="shared" si="29"/>
        <v/>
      </c>
      <c r="K71" s="317" t="str">
        <f t="shared" si="29"/>
        <v/>
      </c>
      <c r="L71" s="317" t="str">
        <f t="shared" si="29"/>
        <v/>
      </c>
      <c r="M71" s="318" t="str">
        <f t="shared" si="29"/>
        <v/>
      </c>
    </row>
    <row r="72" spans="1:13" s="13" customFormat="1" ht="10.5">
      <c r="A72" s="302"/>
      <c r="B72" s="301"/>
      <c r="C72" s="314"/>
      <c r="D72" s="143"/>
      <c r="E72" s="143"/>
      <c r="F72" s="143"/>
      <c r="G72" s="143"/>
      <c r="H72" s="143"/>
      <c r="I72" s="143"/>
      <c r="J72" s="143"/>
      <c r="K72" s="143"/>
      <c r="L72" s="143"/>
      <c r="M72" s="144"/>
    </row>
    <row r="73" spans="1:13" s="13" customFormat="1" ht="10.5">
      <c r="A73" s="302" t="s">
        <v>320</v>
      </c>
      <c r="B73" s="301"/>
      <c r="C73" s="439">
        <f>SUM(D73:M73)</f>
        <v>0</v>
      </c>
      <c r="D73" s="436"/>
      <c r="E73" s="436"/>
      <c r="F73" s="436"/>
      <c r="G73" s="436"/>
      <c r="H73" s="436"/>
      <c r="I73" s="436"/>
      <c r="J73" s="436"/>
      <c r="K73" s="436"/>
      <c r="L73" s="436"/>
      <c r="M73" s="437"/>
    </row>
    <row r="74" spans="1:13" s="13" customFormat="1" ht="10.5">
      <c r="A74" s="302" t="s">
        <v>321</v>
      </c>
      <c r="B74" s="301"/>
      <c r="C74" s="439">
        <f>SUM(D74:M74)</f>
        <v>0</v>
      </c>
      <c r="D74" s="436"/>
      <c r="E74" s="436"/>
      <c r="F74" s="436"/>
      <c r="G74" s="436"/>
      <c r="H74" s="436"/>
      <c r="I74" s="436"/>
      <c r="J74" s="436"/>
      <c r="K74" s="436"/>
      <c r="L74" s="436"/>
      <c r="M74" s="437"/>
    </row>
    <row r="75" spans="1:13" s="13" customFormat="1" ht="10.5">
      <c r="A75" s="302" t="s">
        <v>322</v>
      </c>
      <c r="B75" s="301"/>
      <c r="C75" s="439">
        <f>SUM(D75:M75)</f>
        <v>0</v>
      </c>
      <c r="D75" s="436"/>
      <c r="E75" s="436"/>
      <c r="F75" s="436"/>
      <c r="G75" s="436"/>
      <c r="H75" s="436"/>
      <c r="I75" s="436"/>
      <c r="J75" s="436"/>
      <c r="K75" s="436"/>
      <c r="L75" s="436"/>
      <c r="M75" s="437"/>
    </row>
    <row r="76" spans="1:13" s="13" customFormat="1" ht="10.5">
      <c r="A76" s="302" t="s">
        <v>323</v>
      </c>
      <c r="B76" s="301"/>
      <c r="C76" s="439">
        <f t="shared" ref="C76:M76" si="30">SUM(C73:C75)</f>
        <v>0</v>
      </c>
      <c r="D76" s="560">
        <f t="shared" si="30"/>
        <v>0</v>
      </c>
      <c r="E76" s="560">
        <f t="shared" si="30"/>
        <v>0</v>
      </c>
      <c r="F76" s="560">
        <f t="shared" si="30"/>
        <v>0</v>
      </c>
      <c r="G76" s="560">
        <f t="shared" si="30"/>
        <v>0</v>
      </c>
      <c r="H76" s="560">
        <f t="shared" si="30"/>
        <v>0</v>
      </c>
      <c r="I76" s="560">
        <f t="shared" si="30"/>
        <v>0</v>
      </c>
      <c r="J76" s="560">
        <f t="shared" si="30"/>
        <v>0</v>
      </c>
      <c r="K76" s="560">
        <f t="shared" si="30"/>
        <v>0</v>
      </c>
      <c r="L76" s="561">
        <f t="shared" si="30"/>
        <v>0</v>
      </c>
      <c r="M76" s="562">
        <f t="shared" si="30"/>
        <v>0</v>
      </c>
    </row>
    <row r="77" spans="1:13" s="13" customFormat="1" ht="10.5">
      <c r="A77" s="302" t="s">
        <v>324</v>
      </c>
      <c r="B77" s="301"/>
      <c r="C77" s="305" t="str">
        <f>IF(ISERROR(+C76/C70),"", +C76/C70)</f>
        <v/>
      </c>
      <c r="D77" s="319" t="str">
        <f t="shared" ref="D77:M77" si="31">IF(ISERROR(+D76/D70),"", +D76/D70)</f>
        <v/>
      </c>
      <c r="E77" s="319" t="str">
        <f t="shared" si="31"/>
        <v/>
      </c>
      <c r="F77" s="319" t="str">
        <f t="shared" si="31"/>
        <v/>
      </c>
      <c r="G77" s="319" t="str">
        <f t="shared" si="31"/>
        <v/>
      </c>
      <c r="H77" s="319" t="str">
        <f t="shared" si="31"/>
        <v/>
      </c>
      <c r="I77" s="319" t="str">
        <f t="shared" si="31"/>
        <v/>
      </c>
      <c r="J77" s="319" t="str">
        <f t="shared" si="31"/>
        <v/>
      </c>
      <c r="K77" s="319" t="str">
        <f t="shared" si="31"/>
        <v/>
      </c>
      <c r="L77" s="319" t="str">
        <f t="shared" si="31"/>
        <v/>
      </c>
      <c r="M77" s="320" t="str">
        <f t="shared" si="31"/>
        <v/>
      </c>
    </row>
    <row r="78" spans="1:13" s="13" customFormat="1" ht="10.5">
      <c r="A78" s="302" t="s">
        <v>325</v>
      </c>
      <c r="B78" s="301"/>
      <c r="C78" s="306">
        <f>SUM(D78:M78)</f>
        <v>0</v>
      </c>
      <c r="D78" s="317" t="str">
        <f t="shared" ref="D78:M78" si="32">IF(ISERROR(+D73*D71*0.5),"",ROUND((+D73*D71*0.5),2))</f>
        <v/>
      </c>
      <c r="E78" s="317" t="str">
        <f t="shared" si="32"/>
        <v/>
      </c>
      <c r="F78" s="317" t="str">
        <f t="shared" si="32"/>
        <v/>
      </c>
      <c r="G78" s="317" t="str">
        <f t="shared" si="32"/>
        <v/>
      </c>
      <c r="H78" s="317" t="str">
        <f t="shared" si="32"/>
        <v/>
      </c>
      <c r="I78" s="317" t="str">
        <f t="shared" si="32"/>
        <v/>
      </c>
      <c r="J78" s="317" t="str">
        <f t="shared" si="32"/>
        <v/>
      </c>
      <c r="K78" s="317" t="str">
        <f t="shared" si="32"/>
        <v/>
      </c>
      <c r="L78" s="317" t="str">
        <f t="shared" si="32"/>
        <v/>
      </c>
      <c r="M78" s="318" t="str">
        <f t="shared" si="32"/>
        <v/>
      </c>
    </row>
    <row r="79" spans="1:13" s="13" customFormat="1" ht="10.5">
      <c r="A79" s="302" t="s">
        <v>326</v>
      </c>
      <c r="B79" s="301"/>
      <c r="C79" s="306">
        <f>SUM(D79:M79)</f>
        <v>0</v>
      </c>
      <c r="D79" s="317" t="str">
        <f>IF(ISERROR(+D74*D71*0.65),"",ROUND((+D74*D71*0.65),2))</f>
        <v/>
      </c>
      <c r="E79" s="317" t="str">
        <f t="shared" ref="E79:M79" si="33">IF(ISERROR(+E74*E71*0.65),"",ROUND((+E74*E71*0.65),2))</f>
        <v/>
      </c>
      <c r="F79" s="317" t="str">
        <f t="shared" si="33"/>
        <v/>
      </c>
      <c r="G79" s="317" t="str">
        <f t="shared" si="33"/>
        <v/>
      </c>
      <c r="H79" s="317" t="str">
        <f t="shared" si="33"/>
        <v/>
      </c>
      <c r="I79" s="317" t="str">
        <f t="shared" si="33"/>
        <v/>
      </c>
      <c r="J79" s="317" t="str">
        <f t="shared" si="33"/>
        <v/>
      </c>
      <c r="K79" s="317" t="str">
        <f t="shared" si="33"/>
        <v/>
      </c>
      <c r="L79" s="317" t="str">
        <f t="shared" si="33"/>
        <v/>
      </c>
      <c r="M79" s="318" t="str">
        <f t="shared" si="33"/>
        <v/>
      </c>
    </row>
    <row r="80" spans="1:13" s="13" customFormat="1" ht="10.5">
      <c r="A80" s="302" t="s">
        <v>327</v>
      </c>
      <c r="B80" s="307"/>
      <c r="C80" s="559">
        <f>SUM(D80:M80)</f>
        <v>0</v>
      </c>
      <c r="D80" s="564" t="str">
        <f t="shared" ref="D80:M80" si="34">IF(ISERROR(+D75*D71*0.9),"",ROUND((+D75*D71*0.9),2))</f>
        <v/>
      </c>
      <c r="E80" s="564" t="str">
        <f t="shared" si="34"/>
        <v/>
      </c>
      <c r="F80" s="564" t="str">
        <f t="shared" si="34"/>
        <v/>
      </c>
      <c r="G80" s="564" t="str">
        <f t="shared" si="34"/>
        <v/>
      </c>
      <c r="H80" s="564" t="str">
        <f t="shared" si="34"/>
        <v/>
      </c>
      <c r="I80" s="564" t="str">
        <f t="shared" si="34"/>
        <v/>
      </c>
      <c r="J80" s="564" t="str">
        <f t="shared" si="34"/>
        <v/>
      </c>
      <c r="K80" s="564" t="str">
        <f t="shared" si="34"/>
        <v/>
      </c>
      <c r="L80" s="564" t="str">
        <f t="shared" si="34"/>
        <v/>
      </c>
      <c r="M80" s="564" t="str">
        <f t="shared" si="34"/>
        <v/>
      </c>
    </row>
    <row r="81" spans="1:13" s="15" customFormat="1" ht="13" thickBot="1">
      <c r="A81" s="308" t="s">
        <v>328</v>
      </c>
      <c r="B81" s="309"/>
      <c r="C81" s="565">
        <f>SUM(C78:C80)</f>
        <v>0</v>
      </c>
      <c r="D81" s="567">
        <f t="shared" ref="D81:M81" si="35">SUM(D78:D80)</f>
        <v>0</v>
      </c>
      <c r="E81" s="567">
        <f t="shared" si="35"/>
        <v>0</v>
      </c>
      <c r="F81" s="567">
        <f t="shared" si="35"/>
        <v>0</v>
      </c>
      <c r="G81" s="567">
        <f t="shared" si="35"/>
        <v>0</v>
      </c>
      <c r="H81" s="567">
        <f t="shared" si="35"/>
        <v>0</v>
      </c>
      <c r="I81" s="567">
        <f t="shared" si="35"/>
        <v>0</v>
      </c>
      <c r="J81" s="567">
        <f t="shared" si="35"/>
        <v>0</v>
      </c>
      <c r="K81" s="567">
        <f t="shared" si="35"/>
        <v>0</v>
      </c>
      <c r="L81" s="567">
        <f t="shared" si="35"/>
        <v>0</v>
      </c>
      <c r="M81" s="568">
        <f t="shared" si="35"/>
        <v>0</v>
      </c>
    </row>
    <row r="82" spans="1:13" s="15" customFormat="1" ht="13" thickTop="1">
      <c r="A82" s="290" t="s">
        <v>311</v>
      </c>
      <c r="B82" s="799" t="str">
        <f>'Budget Summ Amt'!I8</f>
        <v xml:space="preserve">PROGRAM NAME </v>
      </c>
      <c r="C82" s="310"/>
      <c r="D82" s="277"/>
      <c r="E82" s="292" t="s">
        <v>312</v>
      </c>
      <c r="F82" s="293"/>
      <c r="G82" s="800" t="str">
        <f>'Budget Summ Amt'!I9</f>
        <v>FUNDING SOURCE 5</v>
      </c>
      <c r="H82" s="277"/>
      <c r="I82" s="277"/>
      <c r="J82" s="277"/>
      <c r="K82" s="277"/>
      <c r="L82" s="277"/>
      <c r="M82" s="280"/>
    </row>
    <row r="83" spans="1:13" s="15" customFormat="1">
      <c r="A83" s="295" t="s">
        <v>313</v>
      </c>
      <c r="B83" s="296"/>
      <c r="C83" s="311">
        <f>SUM(D83:M83)</f>
        <v>0</v>
      </c>
      <c r="D83" s="281"/>
      <c r="E83" s="90"/>
      <c r="F83" s="90"/>
      <c r="G83" s="90"/>
      <c r="H83" s="90"/>
      <c r="I83" s="90"/>
      <c r="J83" s="90"/>
      <c r="K83" s="90"/>
      <c r="L83" s="90"/>
      <c r="M83" s="91"/>
    </row>
    <row r="84" spans="1:13" s="15" customFormat="1">
      <c r="A84" s="295" t="s">
        <v>314</v>
      </c>
      <c r="B84" s="296"/>
      <c r="C84" s="312">
        <f>SUM(D84:M84)</f>
        <v>0</v>
      </c>
      <c r="D84" s="282"/>
      <c r="E84" s="88"/>
      <c r="F84" s="88"/>
      <c r="G84" s="88"/>
      <c r="H84" s="88"/>
      <c r="I84" s="88"/>
      <c r="J84" s="88"/>
      <c r="K84" s="88"/>
      <c r="L84" s="88"/>
      <c r="M84" s="89"/>
    </row>
    <row r="85" spans="1:13" s="15" customFormat="1">
      <c r="A85" s="295" t="s">
        <v>315</v>
      </c>
      <c r="B85" s="296"/>
      <c r="C85" s="313">
        <f>+C83-C84</f>
        <v>0</v>
      </c>
      <c r="D85" s="315">
        <f t="shared" ref="D85:M85" si="36">+D83-D84</f>
        <v>0</v>
      </c>
      <c r="E85" s="315">
        <f t="shared" si="36"/>
        <v>0</v>
      </c>
      <c r="F85" s="315">
        <f t="shared" si="36"/>
        <v>0</v>
      </c>
      <c r="G85" s="315">
        <f t="shared" si="36"/>
        <v>0</v>
      </c>
      <c r="H85" s="315">
        <f t="shared" si="36"/>
        <v>0</v>
      </c>
      <c r="I85" s="315">
        <f t="shared" si="36"/>
        <v>0</v>
      </c>
      <c r="J85" s="315">
        <f t="shared" si="36"/>
        <v>0</v>
      </c>
      <c r="K85" s="315">
        <f t="shared" si="36"/>
        <v>0</v>
      </c>
      <c r="L85" s="315">
        <f t="shared" si="36"/>
        <v>0</v>
      </c>
      <c r="M85" s="316">
        <f t="shared" si="36"/>
        <v>0</v>
      </c>
    </row>
    <row r="86" spans="1:13" s="13" customFormat="1" ht="10.5">
      <c r="A86" s="300" t="s">
        <v>316</v>
      </c>
      <c r="B86" s="301"/>
      <c r="C86" s="439">
        <f>SUM(D86:M86)</f>
        <v>0</v>
      </c>
      <c r="D86" s="436"/>
      <c r="E86" s="436"/>
      <c r="F86" s="436"/>
      <c r="G86" s="436"/>
      <c r="H86" s="436"/>
      <c r="I86" s="436"/>
      <c r="J86" s="436"/>
      <c r="K86" s="436"/>
      <c r="L86" s="436"/>
      <c r="M86" s="437"/>
    </row>
    <row r="87" spans="1:13" s="13" customFormat="1" ht="10.5">
      <c r="A87" s="302" t="s">
        <v>317</v>
      </c>
      <c r="B87" s="301"/>
      <c r="C87" s="314"/>
      <c r="D87" s="317" t="str">
        <f t="shared" ref="D87:M87" si="37">IF(ISERROR(+D83/D86),"",+D83/D86)</f>
        <v/>
      </c>
      <c r="E87" s="317" t="str">
        <f t="shared" si="37"/>
        <v/>
      </c>
      <c r="F87" s="317" t="str">
        <f t="shared" si="37"/>
        <v/>
      </c>
      <c r="G87" s="317" t="str">
        <f t="shared" si="37"/>
        <v/>
      </c>
      <c r="H87" s="317" t="str">
        <f t="shared" si="37"/>
        <v/>
      </c>
      <c r="I87" s="317" t="str">
        <f t="shared" si="37"/>
        <v/>
      </c>
      <c r="J87" s="317" t="str">
        <f t="shared" si="37"/>
        <v/>
      </c>
      <c r="K87" s="317" t="str">
        <f t="shared" si="37"/>
        <v/>
      </c>
      <c r="L87" s="317" t="str">
        <f t="shared" si="37"/>
        <v/>
      </c>
      <c r="M87" s="318" t="str">
        <f t="shared" si="37"/>
        <v/>
      </c>
    </row>
    <row r="88" spans="1:13" s="13" customFormat="1" ht="10.5">
      <c r="A88" s="302" t="s">
        <v>318</v>
      </c>
      <c r="B88" s="301"/>
      <c r="C88" s="439">
        <f>SUM(D88:M88)</f>
        <v>0</v>
      </c>
      <c r="D88" s="436"/>
      <c r="E88" s="436"/>
      <c r="F88" s="436"/>
      <c r="G88" s="436"/>
      <c r="H88" s="436"/>
      <c r="I88" s="436"/>
      <c r="J88" s="436"/>
      <c r="K88" s="436"/>
      <c r="L88" s="436"/>
      <c r="M88" s="437"/>
    </row>
    <row r="89" spans="1:13" s="13" customFormat="1" ht="10.5">
      <c r="A89" s="302" t="s">
        <v>319</v>
      </c>
      <c r="B89" s="301"/>
      <c r="C89" s="314"/>
      <c r="D89" s="317" t="str">
        <f t="shared" ref="D89:M89" si="38">IF(ISERROR(+D83/D88),"",+D83/D88)</f>
        <v/>
      </c>
      <c r="E89" s="317" t="str">
        <f t="shared" si="38"/>
        <v/>
      </c>
      <c r="F89" s="317" t="str">
        <f t="shared" si="38"/>
        <v/>
      </c>
      <c r="G89" s="317" t="str">
        <f t="shared" si="38"/>
        <v/>
      </c>
      <c r="H89" s="317" t="str">
        <f t="shared" si="38"/>
        <v/>
      </c>
      <c r="I89" s="317" t="str">
        <f t="shared" si="38"/>
        <v/>
      </c>
      <c r="J89" s="317" t="str">
        <f t="shared" si="38"/>
        <v/>
      </c>
      <c r="K89" s="317" t="str">
        <f t="shared" si="38"/>
        <v/>
      </c>
      <c r="L89" s="317" t="str">
        <f t="shared" si="38"/>
        <v/>
      </c>
      <c r="M89" s="318" t="str">
        <f t="shared" si="38"/>
        <v/>
      </c>
    </row>
    <row r="90" spans="1:13" s="13" customFormat="1" ht="10.5">
      <c r="A90" s="302"/>
      <c r="B90" s="301"/>
      <c r="C90" s="314"/>
      <c r="D90" s="143"/>
      <c r="E90" s="143"/>
      <c r="F90" s="143"/>
      <c r="G90" s="143"/>
      <c r="H90" s="143"/>
      <c r="I90" s="143"/>
      <c r="J90" s="143"/>
      <c r="K90" s="143"/>
      <c r="L90" s="143"/>
      <c r="M90" s="144"/>
    </row>
    <row r="91" spans="1:13" s="13" customFormat="1" ht="10.5">
      <c r="A91" s="302" t="s">
        <v>320</v>
      </c>
      <c r="B91" s="301"/>
      <c r="C91" s="439">
        <f>SUM(D91:M91)</f>
        <v>0</v>
      </c>
      <c r="D91" s="436"/>
      <c r="E91" s="436"/>
      <c r="F91" s="436"/>
      <c r="G91" s="436"/>
      <c r="H91" s="436"/>
      <c r="I91" s="436"/>
      <c r="J91" s="436"/>
      <c r="K91" s="436"/>
      <c r="L91" s="436"/>
      <c r="M91" s="437"/>
    </row>
    <row r="92" spans="1:13" s="13" customFormat="1" ht="10.5">
      <c r="A92" s="302" t="s">
        <v>321</v>
      </c>
      <c r="B92" s="301"/>
      <c r="C92" s="439">
        <f>SUM(D92:M92)</f>
        <v>0</v>
      </c>
      <c r="D92" s="436"/>
      <c r="E92" s="436"/>
      <c r="F92" s="436"/>
      <c r="G92" s="436"/>
      <c r="H92" s="436"/>
      <c r="I92" s="436"/>
      <c r="J92" s="436"/>
      <c r="K92" s="436"/>
      <c r="L92" s="436"/>
      <c r="M92" s="437"/>
    </row>
    <row r="93" spans="1:13" s="13" customFormat="1" ht="10.5">
      <c r="A93" s="302" t="s">
        <v>322</v>
      </c>
      <c r="B93" s="301"/>
      <c r="C93" s="439">
        <f>SUM(D93:M93)</f>
        <v>0</v>
      </c>
      <c r="D93" s="436"/>
      <c r="E93" s="436"/>
      <c r="F93" s="436"/>
      <c r="G93" s="436"/>
      <c r="H93" s="436"/>
      <c r="I93" s="436"/>
      <c r="J93" s="436"/>
      <c r="K93" s="436"/>
      <c r="L93" s="436"/>
      <c r="M93" s="437"/>
    </row>
    <row r="94" spans="1:13" s="13" customFormat="1" ht="10.5">
      <c r="A94" s="302" t="s">
        <v>323</v>
      </c>
      <c r="B94" s="301"/>
      <c r="C94" s="439">
        <f t="shared" ref="C94:M94" si="39">SUM(C91:C93)</f>
        <v>0</v>
      </c>
      <c r="D94" s="560">
        <f t="shared" si="39"/>
        <v>0</v>
      </c>
      <c r="E94" s="560">
        <f t="shared" si="39"/>
        <v>0</v>
      </c>
      <c r="F94" s="560">
        <f t="shared" si="39"/>
        <v>0</v>
      </c>
      <c r="G94" s="560">
        <f t="shared" si="39"/>
        <v>0</v>
      </c>
      <c r="H94" s="560">
        <f t="shared" si="39"/>
        <v>0</v>
      </c>
      <c r="I94" s="560">
        <f t="shared" si="39"/>
        <v>0</v>
      </c>
      <c r="J94" s="560">
        <f t="shared" si="39"/>
        <v>0</v>
      </c>
      <c r="K94" s="560">
        <f t="shared" si="39"/>
        <v>0</v>
      </c>
      <c r="L94" s="561">
        <f t="shared" si="39"/>
        <v>0</v>
      </c>
      <c r="M94" s="562">
        <f t="shared" si="39"/>
        <v>0</v>
      </c>
    </row>
    <row r="95" spans="1:13" s="13" customFormat="1" ht="10.5">
      <c r="A95" s="302" t="s">
        <v>324</v>
      </c>
      <c r="B95" s="301"/>
      <c r="C95" s="305" t="str">
        <f>IF(ISERROR(+C94/C88),"", +C94/C88)</f>
        <v/>
      </c>
      <c r="D95" s="319" t="str">
        <f t="shared" ref="D95:M95" si="40">IF(ISERROR(+D94/D88),"", +D94/D88)</f>
        <v/>
      </c>
      <c r="E95" s="319" t="str">
        <f t="shared" si="40"/>
        <v/>
      </c>
      <c r="F95" s="319" t="str">
        <f t="shared" si="40"/>
        <v/>
      </c>
      <c r="G95" s="319" t="str">
        <f t="shared" si="40"/>
        <v/>
      </c>
      <c r="H95" s="319" t="str">
        <f t="shared" si="40"/>
        <v/>
      </c>
      <c r="I95" s="319" t="str">
        <f t="shared" si="40"/>
        <v/>
      </c>
      <c r="J95" s="319" t="str">
        <f t="shared" si="40"/>
        <v/>
      </c>
      <c r="K95" s="319" t="str">
        <f t="shared" si="40"/>
        <v/>
      </c>
      <c r="L95" s="319" t="str">
        <f t="shared" si="40"/>
        <v/>
      </c>
      <c r="M95" s="320" t="str">
        <f t="shared" si="40"/>
        <v/>
      </c>
    </row>
    <row r="96" spans="1:13" s="13" customFormat="1" ht="10.5">
      <c r="A96" s="302" t="s">
        <v>325</v>
      </c>
      <c r="B96" s="301"/>
      <c r="C96" s="306">
        <f>SUM(D96:M96)</f>
        <v>0</v>
      </c>
      <c r="D96" s="317" t="str">
        <f t="shared" ref="D96:M96" si="41">IF(ISERROR(+D91*D89*0.5),"",ROUND((+D91*D89*0.5),2))</f>
        <v/>
      </c>
      <c r="E96" s="317" t="str">
        <f t="shared" si="41"/>
        <v/>
      </c>
      <c r="F96" s="317" t="str">
        <f t="shared" si="41"/>
        <v/>
      </c>
      <c r="G96" s="317" t="str">
        <f t="shared" si="41"/>
        <v/>
      </c>
      <c r="H96" s="317" t="str">
        <f t="shared" si="41"/>
        <v/>
      </c>
      <c r="I96" s="317" t="str">
        <f t="shared" si="41"/>
        <v/>
      </c>
      <c r="J96" s="317" t="str">
        <f t="shared" si="41"/>
        <v/>
      </c>
      <c r="K96" s="317" t="str">
        <f t="shared" si="41"/>
        <v/>
      </c>
      <c r="L96" s="317" t="str">
        <f t="shared" si="41"/>
        <v/>
      </c>
      <c r="M96" s="318" t="str">
        <f t="shared" si="41"/>
        <v/>
      </c>
    </row>
    <row r="97" spans="1:13" s="13" customFormat="1" ht="10.5">
      <c r="A97" s="302" t="s">
        <v>326</v>
      </c>
      <c r="B97" s="301"/>
      <c r="C97" s="306">
        <f>SUM(D97:M97)</f>
        <v>0</v>
      </c>
      <c r="D97" s="317" t="str">
        <f>IF(ISERROR(+D92*D89*0.65),"",ROUND((+D92*D89*0.65),2))</f>
        <v/>
      </c>
      <c r="E97" s="317" t="str">
        <f t="shared" ref="E97:M97" si="42">IF(ISERROR(+E92*E89*0.65),"",ROUND((+E92*E89*0.65),2))</f>
        <v/>
      </c>
      <c r="F97" s="317" t="str">
        <f t="shared" si="42"/>
        <v/>
      </c>
      <c r="G97" s="317" t="str">
        <f t="shared" si="42"/>
        <v/>
      </c>
      <c r="H97" s="317" t="str">
        <f t="shared" si="42"/>
        <v/>
      </c>
      <c r="I97" s="317" t="str">
        <f t="shared" si="42"/>
        <v/>
      </c>
      <c r="J97" s="317" t="str">
        <f t="shared" si="42"/>
        <v/>
      </c>
      <c r="K97" s="317" t="str">
        <f t="shared" si="42"/>
        <v/>
      </c>
      <c r="L97" s="317" t="str">
        <f t="shared" si="42"/>
        <v/>
      </c>
      <c r="M97" s="318" t="str">
        <f t="shared" si="42"/>
        <v/>
      </c>
    </row>
    <row r="98" spans="1:13" s="13" customFormat="1" ht="10.5">
      <c r="A98" s="302" t="s">
        <v>327</v>
      </c>
      <c r="B98" s="307"/>
      <c r="C98" s="559">
        <f>SUM(D98:M98)</f>
        <v>0</v>
      </c>
      <c r="D98" s="564" t="str">
        <f t="shared" ref="D98:M98" si="43">IF(ISERROR(+D93*D89*0.9),"",ROUND((+D93*D89*0.9),2))</f>
        <v/>
      </c>
      <c r="E98" s="564" t="str">
        <f t="shared" si="43"/>
        <v/>
      </c>
      <c r="F98" s="564" t="str">
        <f t="shared" si="43"/>
        <v/>
      </c>
      <c r="G98" s="564" t="str">
        <f t="shared" si="43"/>
        <v/>
      </c>
      <c r="H98" s="564" t="str">
        <f t="shared" si="43"/>
        <v/>
      </c>
      <c r="I98" s="564" t="str">
        <f t="shared" si="43"/>
        <v/>
      </c>
      <c r="J98" s="564" t="str">
        <f t="shared" si="43"/>
        <v/>
      </c>
      <c r="K98" s="564" t="str">
        <f t="shared" si="43"/>
        <v/>
      </c>
      <c r="L98" s="564" t="str">
        <f t="shared" si="43"/>
        <v/>
      </c>
      <c r="M98" s="564" t="str">
        <f t="shared" si="43"/>
        <v/>
      </c>
    </row>
    <row r="99" spans="1:13" s="15" customFormat="1" ht="13" thickBot="1">
      <c r="A99" s="308" t="s">
        <v>328</v>
      </c>
      <c r="B99" s="309"/>
      <c r="C99" s="565">
        <f>SUM(C96:C98)</f>
        <v>0</v>
      </c>
      <c r="D99" s="567">
        <f t="shared" ref="D99:M99" si="44">SUM(D96:D98)</f>
        <v>0</v>
      </c>
      <c r="E99" s="567">
        <f t="shared" si="44"/>
        <v>0</v>
      </c>
      <c r="F99" s="567">
        <f t="shared" si="44"/>
        <v>0</v>
      </c>
      <c r="G99" s="567">
        <f t="shared" si="44"/>
        <v>0</v>
      </c>
      <c r="H99" s="567">
        <f t="shared" si="44"/>
        <v>0</v>
      </c>
      <c r="I99" s="567">
        <f t="shared" si="44"/>
        <v>0</v>
      </c>
      <c r="J99" s="567">
        <f t="shared" si="44"/>
        <v>0</v>
      </c>
      <c r="K99" s="567">
        <f t="shared" si="44"/>
        <v>0</v>
      </c>
      <c r="L99" s="567">
        <f t="shared" si="44"/>
        <v>0</v>
      </c>
      <c r="M99" s="568">
        <f t="shared" si="44"/>
        <v>0</v>
      </c>
    </row>
    <row r="100" spans="1:13" s="15" customFormat="1" ht="13" thickTop="1">
      <c r="A100" s="290" t="s">
        <v>311</v>
      </c>
      <c r="B100" s="799" t="str">
        <f>'Budget Summ Amt'!J8</f>
        <v xml:space="preserve">PROGRAM NAME </v>
      </c>
      <c r="C100" s="310"/>
      <c r="D100" s="277"/>
      <c r="E100" s="292" t="s">
        <v>312</v>
      </c>
      <c r="F100" s="293"/>
      <c r="G100" s="800" t="str">
        <f>'Budget Summ Amt'!J9</f>
        <v>FUNDING SOURCE 6</v>
      </c>
      <c r="H100" s="277"/>
      <c r="I100" s="277"/>
      <c r="J100" s="277"/>
      <c r="K100" s="277"/>
      <c r="L100" s="277"/>
      <c r="M100" s="280"/>
    </row>
    <row r="101" spans="1:13" s="15" customFormat="1">
      <c r="A101" s="295" t="s">
        <v>313</v>
      </c>
      <c r="B101" s="296"/>
      <c r="C101" s="311">
        <f>SUM(D101:M101)</f>
        <v>0</v>
      </c>
      <c r="D101" s="281"/>
      <c r="E101" s="90"/>
      <c r="F101" s="90"/>
      <c r="G101" s="90"/>
      <c r="H101" s="90"/>
      <c r="I101" s="90"/>
      <c r="J101" s="90"/>
      <c r="K101" s="90"/>
      <c r="L101" s="90"/>
      <c r="M101" s="91"/>
    </row>
    <row r="102" spans="1:13" s="15" customFormat="1">
      <c r="A102" s="295" t="s">
        <v>314</v>
      </c>
      <c r="B102" s="296"/>
      <c r="C102" s="312">
        <f>SUM(D102:M102)</f>
        <v>0</v>
      </c>
      <c r="D102" s="282"/>
      <c r="E102" s="88"/>
      <c r="F102" s="88"/>
      <c r="G102" s="88"/>
      <c r="H102" s="88"/>
      <c r="I102" s="88"/>
      <c r="J102" s="88"/>
      <c r="K102" s="88"/>
      <c r="L102" s="88"/>
      <c r="M102" s="89"/>
    </row>
    <row r="103" spans="1:13" s="15" customFormat="1">
      <c r="A103" s="295" t="s">
        <v>315</v>
      </c>
      <c r="B103" s="296"/>
      <c r="C103" s="313">
        <f>+C101-C102</f>
        <v>0</v>
      </c>
      <c r="D103" s="315">
        <f t="shared" ref="D103:M103" si="45">+D101-D102</f>
        <v>0</v>
      </c>
      <c r="E103" s="315">
        <f t="shared" si="45"/>
        <v>0</v>
      </c>
      <c r="F103" s="315">
        <f t="shared" si="45"/>
        <v>0</v>
      </c>
      <c r="G103" s="315">
        <f t="shared" si="45"/>
        <v>0</v>
      </c>
      <c r="H103" s="315">
        <f t="shared" si="45"/>
        <v>0</v>
      </c>
      <c r="I103" s="315">
        <f t="shared" si="45"/>
        <v>0</v>
      </c>
      <c r="J103" s="315">
        <f t="shared" si="45"/>
        <v>0</v>
      </c>
      <c r="K103" s="315">
        <f t="shared" si="45"/>
        <v>0</v>
      </c>
      <c r="L103" s="315">
        <f t="shared" si="45"/>
        <v>0</v>
      </c>
      <c r="M103" s="316">
        <f t="shared" si="45"/>
        <v>0</v>
      </c>
    </row>
    <row r="104" spans="1:13" s="13" customFormat="1" ht="10.5">
      <c r="A104" s="300" t="s">
        <v>316</v>
      </c>
      <c r="B104" s="301"/>
      <c r="C104" s="439">
        <f>SUM(D104:M104)</f>
        <v>0</v>
      </c>
      <c r="D104" s="436"/>
      <c r="E104" s="436"/>
      <c r="F104" s="436"/>
      <c r="G104" s="436"/>
      <c r="H104" s="436"/>
      <c r="I104" s="436"/>
      <c r="J104" s="436"/>
      <c r="K104" s="436"/>
      <c r="L104" s="436"/>
      <c r="M104" s="437"/>
    </row>
    <row r="105" spans="1:13" s="13" customFormat="1" ht="10.5">
      <c r="A105" s="302" t="s">
        <v>317</v>
      </c>
      <c r="B105" s="301"/>
      <c r="C105" s="314"/>
      <c r="D105" s="317" t="str">
        <f t="shared" ref="D105:M105" si="46">IF(ISERROR(+D101/D104),"",+D101/D104)</f>
        <v/>
      </c>
      <c r="E105" s="317" t="str">
        <f t="shared" si="46"/>
        <v/>
      </c>
      <c r="F105" s="317" t="str">
        <f t="shared" si="46"/>
        <v/>
      </c>
      <c r="G105" s="317" t="str">
        <f t="shared" si="46"/>
        <v/>
      </c>
      <c r="H105" s="317" t="str">
        <f t="shared" si="46"/>
        <v/>
      </c>
      <c r="I105" s="317" t="str">
        <f t="shared" si="46"/>
        <v/>
      </c>
      <c r="J105" s="317" t="str">
        <f t="shared" si="46"/>
        <v/>
      </c>
      <c r="K105" s="317" t="str">
        <f t="shared" si="46"/>
        <v/>
      </c>
      <c r="L105" s="317" t="str">
        <f t="shared" si="46"/>
        <v/>
      </c>
      <c r="M105" s="318" t="str">
        <f t="shared" si="46"/>
        <v/>
      </c>
    </row>
    <row r="106" spans="1:13" s="13" customFormat="1" ht="10.5">
      <c r="A106" s="302" t="s">
        <v>318</v>
      </c>
      <c r="B106" s="301"/>
      <c r="C106" s="439">
        <f>SUM(D106:M106)</f>
        <v>0</v>
      </c>
      <c r="D106" s="436"/>
      <c r="E106" s="436"/>
      <c r="F106" s="436"/>
      <c r="G106" s="436"/>
      <c r="H106" s="436"/>
      <c r="I106" s="436"/>
      <c r="J106" s="436"/>
      <c r="K106" s="436"/>
      <c r="L106" s="436"/>
      <c r="M106" s="437"/>
    </row>
    <row r="107" spans="1:13" s="13" customFormat="1" ht="10.5">
      <c r="A107" s="302" t="s">
        <v>319</v>
      </c>
      <c r="B107" s="301"/>
      <c r="C107" s="314"/>
      <c r="D107" s="317" t="str">
        <f t="shared" ref="D107:M107" si="47">IF(ISERROR(+D101/D106),"",+D101/D106)</f>
        <v/>
      </c>
      <c r="E107" s="317" t="str">
        <f t="shared" si="47"/>
        <v/>
      </c>
      <c r="F107" s="317" t="str">
        <f t="shared" si="47"/>
        <v/>
      </c>
      <c r="G107" s="317" t="str">
        <f t="shared" si="47"/>
        <v/>
      </c>
      <c r="H107" s="317" t="str">
        <f t="shared" si="47"/>
        <v/>
      </c>
      <c r="I107" s="317" t="str">
        <f t="shared" si="47"/>
        <v/>
      </c>
      <c r="J107" s="317" t="str">
        <f t="shared" si="47"/>
        <v/>
      </c>
      <c r="K107" s="317" t="str">
        <f t="shared" si="47"/>
        <v/>
      </c>
      <c r="L107" s="317" t="str">
        <f t="shared" si="47"/>
        <v/>
      </c>
      <c r="M107" s="318" t="str">
        <f t="shared" si="47"/>
        <v/>
      </c>
    </row>
    <row r="108" spans="1:13" s="13" customFormat="1" ht="10.5">
      <c r="A108" s="302"/>
      <c r="B108" s="301"/>
      <c r="C108" s="314"/>
      <c r="D108" s="143"/>
      <c r="E108" s="143"/>
      <c r="F108" s="143"/>
      <c r="G108" s="143"/>
      <c r="H108" s="143"/>
      <c r="I108" s="143"/>
      <c r="J108" s="143"/>
      <c r="K108" s="143"/>
      <c r="L108" s="143"/>
      <c r="M108" s="144"/>
    </row>
    <row r="109" spans="1:13" s="13" customFormat="1" ht="10.5">
      <c r="A109" s="302" t="s">
        <v>320</v>
      </c>
      <c r="B109" s="301"/>
      <c r="C109" s="439">
        <f>SUM(D109:M109)</f>
        <v>0</v>
      </c>
      <c r="D109" s="436"/>
      <c r="E109" s="436"/>
      <c r="F109" s="436"/>
      <c r="G109" s="436"/>
      <c r="H109" s="436"/>
      <c r="I109" s="436"/>
      <c r="J109" s="436"/>
      <c r="K109" s="436"/>
      <c r="L109" s="436"/>
      <c r="M109" s="437"/>
    </row>
    <row r="110" spans="1:13" s="13" customFormat="1" ht="10.5">
      <c r="A110" s="302" t="s">
        <v>321</v>
      </c>
      <c r="B110" s="301"/>
      <c r="C110" s="439">
        <f>SUM(D110:M110)</f>
        <v>0</v>
      </c>
      <c r="D110" s="436"/>
      <c r="E110" s="436"/>
      <c r="F110" s="436"/>
      <c r="G110" s="436"/>
      <c r="H110" s="436"/>
      <c r="I110" s="436"/>
      <c r="J110" s="436"/>
      <c r="K110" s="436"/>
      <c r="L110" s="436"/>
      <c r="M110" s="437"/>
    </row>
    <row r="111" spans="1:13" s="13" customFormat="1" ht="10.5">
      <c r="A111" s="302" t="s">
        <v>322</v>
      </c>
      <c r="B111" s="301"/>
      <c r="C111" s="439">
        <f>SUM(D111:M111)</f>
        <v>0</v>
      </c>
      <c r="D111" s="436"/>
      <c r="E111" s="436"/>
      <c r="F111" s="436"/>
      <c r="G111" s="436"/>
      <c r="H111" s="436"/>
      <c r="I111" s="436"/>
      <c r="J111" s="436"/>
      <c r="K111" s="436"/>
      <c r="L111" s="436"/>
      <c r="M111" s="437"/>
    </row>
    <row r="112" spans="1:13" s="13" customFormat="1" ht="10.5">
      <c r="A112" s="302" t="s">
        <v>323</v>
      </c>
      <c r="B112" s="301"/>
      <c r="C112" s="439">
        <f t="shared" ref="C112:M112" si="48">SUM(C109:C111)</f>
        <v>0</v>
      </c>
      <c r="D112" s="560">
        <f t="shared" si="48"/>
        <v>0</v>
      </c>
      <c r="E112" s="560">
        <f t="shared" si="48"/>
        <v>0</v>
      </c>
      <c r="F112" s="560">
        <f t="shared" si="48"/>
        <v>0</v>
      </c>
      <c r="G112" s="560">
        <f t="shared" si="48"/>
        <v>0</v>
      </c>
      <c r="H112" s="560">
        <f t="shared" si="48"/>
        <v>0</v>
      </c>
      <c r="I112" s="560">
        <f t="shared" si="48"/>
        <v>0</v>
      </c>
      <c r="J112" s="560">
        <f t="shared" si="48"/>
        <v>0</v>
      </c>
      <c r="K112" s="560">
        <f t="shared" si="48"/>
        <v>0</v>
      </c>
      <c r="L112" s="561">
        <f t="shared" si="48"/>
        <v>0</v>
      </c>
      <c r="M112" s="562">
        <f t="shared" si="48"/>
        <v>0</v>
      </c>
    </row>
    <row r="113" spans="1:13" s="13" customFormat="1" ht="10.5">
      <c r="A113" s="302" t="s">
        <v>324</v>
      </c>
      <c r="B113" s="301"/>
      <c r="C113" s="305" t="str">
        <f>IF(ISERROR(+C112/C106),"", +C112/C106)</f>
        <v/>
      </c>
      <c r="D113" s="319" t="str">
        <f t="shared" ref="D113:M113" si="49">IF(ISERROR(+D112/D106),"", +D112/D106)</f>
        <v/>
      </c>
      <c r="E113" s="319" t="str">
        <f t="shared" si="49"/>
        <v/>
      </c>
      <c r="F113" s="319" t="str">
        <f t="shared" si="49"/>
        <v/>
      </c>
      <c r="G113" s="319" t="str">
        <f t="shared" si="49"/>
        <v/>
      </c>
      <c r="H113" s="319" t="str">
        <f t="shared" si="49"/>
        <v/>
      </c>
      <c r="I113" s="319" t="str">
        <f t="shared" si="49"/>
        <v/>
      </c>
      <c r="J113" s="319" t="str">
        <f t="shared" si="49"/>
        <v/>
      </c>
      <c r="K113" s="319" t="str">
        <f t="shared" si="49"/>
        <v/>
      </c>
      <c r="L113" s="319" t="str">
        <f t="shared" si="49"/>
        <v/>
      </c>
      <c r="M113" s="320" t="str">
        <f t="shared" si="49"/>
        <v/>
      </c>
    </row>
    <row r="114" spans="1:13" s="13" customFormat="1" ht="10.5">
      <c r="A114" s="302" t="s">
        <v>325</v>
      </c>
      <c r="B114" s="301"/>
      <c r="C114" s="306">
        <f>SUM(D114:M114)</f>
        <v>0</v>
      </c>
      <c r="D114" s="317" t="str">
        <f t="shared" ref="D114:M114" si="50">IF(ISERROR(+D109*D107*0.5),"",ROUND((+D109*D107*0.5),2))</f>
        <v/>
      </c>
      <c r="E114" s="317" t="str">
        <f t="shared" si="50"/>
        <v/>
      </c>
      <c r="F114" s="317" t="str">
        <f t="shared" si="50"/>
        <v/>
      </c>
      <c r="G114" s="317" t="str">
        <f t="shared" si="50"/>
        <v/>
      </c>
      <c r="H114" s="317" t="str">
        <f t="shared" si="50"/>
        <v/>
      </c>
      <c r="I114" s="317" t="str">
        <f t="shared" si="50"/>
        <v/>
      </c>
      <c r="J114" s="317" t="str">
        <f t="shared" si="50"/>
        <v/>
      </c>
      <c r="K114" s="317" t="str">
        <f t="shared" si="50"/>
        <v/>
      </c>
      <c r="L114" s="317" t="str">
        <f t="shared" si="50"/>
        <v/>
      </c>
      <c r="M114" s="318" t="str">
        <f t="shared" si="50"/>
        <v/>
      </c>
    </row>
    <row r="115" spans="1:13" s="13" customFormat="1" ht="10.5">
      <c r="A115" s="302" t="s">
        <v>326</v>
      </c>
      <c r="B115" s="301"/>
      <c r="C115" s="306">
        <f>SUM(D115:M115)</f>
        <v>0</v>
      </c>
      <c r="D115" s="317" t="str">
        <f>IF(ISERROR(+D110*D107*0.65),"",ROUND((+D110*D107*0.65),2))</f>
        <v/>
      </c>
      <c r="E115" s="317" t="str">
        <f t="shared" ref="E115:M115" si="51">IF(ISERROR(+E110*E107*0.65),"",ROUND((+E110*E107*0.65),2))</f>
        <v/>
      </c>
      <c r="F115" s="317" t="str">
        <f t="shared" si="51"/>
        <v/>
      </c>
      <c r="G115" s="317" t="str">
        <f t="shared" si="51"/>
        <v/>
      </c>
      <c r="H115" s="317" t="str">
        <f t="shared" si="51"/>
        <v/>
      </c>
      <c r="I115" s="317" t="str">
        <f t="shared" si="51"/>
        <v/>
      </c>
      <c r="J115" s="317" t="str">
        <f t="shared" si="51"/>
        <v/>
      </c>
      <c r="K115" s="317" t="str">
        <f t="shared" si="51"/>
        <v/>
      </c>
      <c r="L115" s="317" t="str">
        <f t="shared" si="51"/>
        <v/>
      </c>
      <c r="M115" s="318" t="str">
        <f t="shared" si="51"/>
        <v/>
      </c>
    </row>
    <row r="116" spans="1:13" s="13" customFormat="1" ht="10.5">
      <c r="A116" s="302" t="s">
        <v>327</v>
      </c>
      <c r="B116" s="307"/>
      <c r="C116" s="559">
        <f>SUM(D116:M116)</f>
        <v>0</v>
      </c>
      <c r="D116" s="564" t="str">
        <f t="shared" ref="D116:M116" si="52">IF(ISERROR(+D111*D107*0.9),"",ROUND((+D111*D107*0.9),2))</f>
        <v/>
      </c>
      <c r="E116" s="564" t="str">
        <f t="shared" si="52"/>
        <v/>
      </c>
      <c r="F116" s="564" t="str">
        <f t="shared" si="52"/>
        <v/>
      </c>
      <c r="G116" s="564" t="str">
        <f t="shared" si="52"/>
        <v/>
      </c>
      <c r="H116" s="564" t="str">
        <f t="shared" si="52"/>
        <v/>
      </c>
      <c r="I116" s="564" t="str">
        <f t="shared" si="52"/>
        <v/>
      </c>
      <c r="J116" s="564" t="str">
        <f t="shared" si="52"/>
        <v/>
      </c>
      <c r="K116" s="564" t="str">
        <f t="shared" si="52"/>
        <v/>
      </c>
      <c r="L116" s="564" t="str">
        <f t="shared" si="52"/>
        <v/>
      </c>
      <c r="M116" s="564" t="str">
        <f t="shared" si="52"/>
        <v/>
      </c>
    </row>
    <row r="117" spans="1:13" s="15" customFormat="1" ht="13" thickBot="1">
      <c r="A117" s="308" t="s">
        <v>328</v>
      </c>
      <c r="B117" s="309"/>
      <c r="C117" s="565">
        <f>SUM(C114:C116)</f>
        <v>0</v>
      </c>
      <c r="D117" s="567">
        <f t="shared" ref="D117:M117" si="53">SUM(D114:D116)</f>
        <v>0</v>
      </c>
      <c r="E117" s="567">
        <f t="shared" si="53"/>
        <v>0</v>
      </c>
      <c r="F117" s="567">
        <f t="shared" si="53"/>
        <v>0</v>
      </c>
      <c r="G117" s="567">
        <f t="shared" si="53"/>
        <v>0</v>
      </c>
      <c r="H117" s="567">
        <f t="shared" si="53"/>
        <v>0</v>
      </c>
      <c r="I117" s="567">
        <f t="shared" si="53"/>
        <v>0</v>
      </c>
      <c r="J117" s="567">
        <f t="shared" si="53"/>
        <v>0</v>
      </c>
      <c r="K117" s="567">
        <f t="shared" si="53"/>
        <v>0</v>
      </c>
      <c r="L117" s="567">
        <f t="shared" si="53"/>
        <v>0</v>
      </c>
      <c r="M117" s="568">
        <f t="shared" si="53"/>
        <v>0</v>
      </c>
    </row>
    <row r="118" spans="1:13" s="15" customFormat="1" ht="13" thickTop="1">
      <c r="A118" s="290" t="s">
        <v>311</v>
      </c>
      <c r="B118" s="799" t="str">
        <f>'Budget Summ Amt'!K8</f>
        <v xml:space="preserve">PROGRAM NAME </v>
      </c>
      <c r="C118" s="310"/>
      <c r="D118" s="277"/>
      <c r="E118" s="292" t="s">
        <v>312</v>
      </c>
      <c r="F118" s="293"/>
      <c r="G118" s="800" t="str">
        <f>'Budget Summ Amt'!K9</f>
        <v>FUNDING SOURCE 7</v>
      </c>
      <c r="H118" s="277"/>
      <c r="I118" s="277"/>
      <c r="J118" s="277"/>
      <c r="K118" s="277"/>
      <c r="L118" s="277"/>
      <c r="M118" s="280"/>
    </row>
    <row r="119" spans="1:13" s="15" customFormat="1">
      <c r="A119" s="295" t="s">
        <v>313</v>
      </c>
      <c r="B119" s="296"/>
      <c r="C119" s="311">
        <f>SUM(D119:M119)</f>
        <v>0</v>
      </c>
      <c r="D119" s="281"/>
      <c r="E119" s="90"/>
      <c r="F119" s="90"/>
      <c r="G119" s="90"/>
      <c r="H119" s="90"/>
      <c r="I119" s="90"/>
      <c r="J119" s="90"/>
      <c r="K119" s="90"/>
      <c r="L119" s="90"/>
      <c r="M119" s="91"/>
    </row>
    <row r="120" spans="1:13" s="15" customFormat="1">
      <c r="A120" s="295" t="s">
        <v>314</v>
      </c>
      <c r="B120" s="296"/>
      <c r="C120" s="312">
        <f>SUM(D120:M120)</f>
        <v>0</v>
      </c>
      <c r="D120" s="282"/>
      <c r="E120" s="88"/>
      <c r="F120" s="88"/>
      <c r="G120" s="88"/>
      <c r="H120" s="88"/>
      <c r="I120" s="88"/>
      <c r="J120" s="88"/>
      <c r="K120" s="88"/>
      <c r="L120" s="88"/>
      <c r="M120" s="89"/>
    </row>
    <row r="121" spans="1:13" s="15" customFormat="1">
      <c r="A121" s="295" t="s">
        <v>315</v>
      </c>
      <c r="B121" s="296"/>
      <c r="C121" s="313">
        <f>+C119-C120</f>
        <v>0</v>
      </c>
      <c r="D121" s="315">
        <f t="shared" ref="D121:M121" si="54">+D119-D120</f>
        <v>0</v>
      </c>
      <c r="E121" s="315">
        <f t="shared" si="54"/>
        <v>0</v>
      </c>
      <c r="F121" s="315">
        <f t="shared" si="54"/>
        <v>0</v>
      </c>
      <c r="G121" s="315">
        <f t="shared" si="54"/>
        <v>0</v>
      </c>
      <c r="H121" s="315">
        <f t="shared" si="54"/>
        <v>0</v>
      </c>
      <c r="I121" s="315">
        <f t="shared" si="54"/>
        <v>0</v>
      </c>
      <c r="J121" s="315">
        <f t="shared" si="54"/>
        <v>0</v>
      </c>
      <c r="K121" s="315">
        <f t="shared" si="54"/>
        <v>0</v>
      </c>
      <c r="L121" s="315">
        <f t="shared" si="54"/>
        <v>0</v>
      </c>
      <c r="M121" s="316">
        <f t="shared" si="54"/>
        <v>0</v>
      </c>
    </row>
    <row r="122" spans="1:13" s="13" customFormat="1" ht="10.5">
      <c r="A122" s="300" t="s">
        <v>316</v>
      </c>
      <c r="B122" s="301"/>
      <c r="C122" s="439">
        <f>SUM(D122:M122)</f>
        <v>0</v>
      </c>
      <c r="D122" s="436"/>
      <c r="E122" s="436"/>
      <c r="F122" s="436"/>
      <c r="G122" s="436"/>
      <c r="H122" s="436"/>
      <c r="I122" s="436"/>
      <c r="J122" s="436"/>
      <c r="K122" s="436"/>
      <c r="L122" s="436"/>
      <c r="M122" s="437"/>
    </row>
    <row r="123" spans="1:13" s="13" customFormat="1" ht="10.5">
      <c r="A123" s="302" t="s">
        <v>317</v>
      </c>
      <c r="B123" s="301"/>
      <c r="C123" s="314"/>
      <c r="D123" s="317" t="str">
        <f t="shared" ref="D123:M123" si="55">IF(ISERROR(+D119/D122),"",+D119/D122)</f>
        <v/>
      </c>
      <c r="E123" s="317" t="str">
        <f t="shared" si="55"/>
        <v/>
      </c>
      <c r="F123" s="317" t="str">
        <f t="shared" si="55"/>
        <v/>
      </c>
      <c r="G123" s="317" t="str">
        <f t="shared" si="55"/>
        <v/>
      </c>
      <c r="H123" s="317" t="str">
        <f t="shared" si="55"/>
        <v/>
      </c>
      <c r="I123" s="317" t="str">
        <f t="shared" si="55"/>
        <v/>
      </c>
      <c r="J123" s="317" t="str">
        <f t="shared" si="55"/>
        <v/>
      </c>
      <c r="K123" s="317" t="str">
        <f t="shared" si="55"/>
        <v/>
      </c>
      <c r="L123" s="317" t="str">
        <f t="shared" si="55"/>
        <v/>
      </c>
      <c r="M123" s="318" t="str">
        <f t="shared" si="55"/>
        <v/>
      </c>
    </row>
    <row r="124" spans="1:13" s="13" customFormat="1" ht="10.5">
      <c r="A124" s="302" t="s">
        <v>318</v>
      </c>
      <c r="B124" s="301"/>
      <c r="C124" s="439">
        <f>SUM(D124:M124)</f>
        <v>0</v>
      </c>
      <c r="D124" s="436"/>
      <c r="E124" s="436"/>
      <c r="F124" s="436"/>
      <c r="G124" s="436"/>
      <c r="H124" s="436"/>
      <c r="I124" s="436"/>
      <c r="J124" s="436"/>
      <c r="K124" s="436"/>
      <c r="L124" s="436"/>
      <c r="M124" s="437"/>
    </row>
    <row r="125" spans="1:13" s="13" customFormat="1" ht="10.5">
      <c r="A125" s="302" t="s">
        <v>319</v>
      </c>
      <c r="B125" s="301"/>
      <c r="C125" s="314"/>
      <c r="D125" s="317" t="str">
        <f t="shared" ref="D125:M125" si="56">IF(ISERROR(+D119/D124),"",+D119/D124)</f>
        <v/>
      </c>
      <c r="E125" s="317" t="str">
        <f t="shared" si="56"/>
        <v/>
      </c>
      <c r="F125" s="317" t="str">
        <f t="shared" si="56"/>
        <v/>
      </c>
      <c r="G125" s="317" t="str">
        <f t="shared" si="56"/>
        <v/>
      </c>
      <c r="H125" s="317" t="str">
        <f t="shared" si="56"/>
        <v/>
      </c>
      <c r="I125" s="317" t="str">
        <f t="shared" si="56"/>
        <v/>
      </c>
      <c r="J125" s="317" t="str">
        <f t="shared" si="56"/>
        <v/>
      </c>
      <c r="K125" s="317" t="str">
        <f t="shared" si="56"/>
        <v/>
      </c>
      <c r="L125" s="317" t="str">
        <f t="shared" si="56"/>
        <v/>
      </c>
      <c r="M125" s="318" t="str">
        <f t="shared" si="56"/>
        <v/>
      </c>
    </row>
    <row r="126" spans="1:13" s="13" customFormat="1" ht="10.5">
      <c r="A126" s="302"/>
      <c r="B126" s="301"/>
      <c r="C126" s="314"/>
      <c r="D126" s="143"/>
      <c r="E126" s="143"/>
      <c r="F126" s="143"/>
      <c r="G126" s="143"/>
      <c r="H126" s="143"/>
      <c r="I126" s="143"/>
      <c r="J126" s="143"/>
      <c r="K126" s="143"/>
      <c r="L126" s="143"/>
      <c r="M126" s="144"/>
    </row>
    <row r="127" spans="1:13" s="13" customFormat="1" ht="10.5">
      <c r="A127" s="302" t="s">
        <v>320</v>
      </c>
      <c r="B127" s="301"/>
      <c r="C127" s="439">
        <f>SUM(D127:M127)</f>
        <v>0</v>
      </c>
      <c r="D127" s="436"/>
      <c r="E127" s="436"/>
      <c r="F127" s="436"/>
      <c r="G127" s="436"/>
      <c r="H127" s="436"/>
      <c r="I127" s="436"/>
      <c r="J127" s="436"/>
      <c r="K127" s="436"/>
      <c r="L127" s="436"/>
      <c r="M127" s="437"/>
    </row>
    <row r="128" spans="1:13" s="13" customFormat="1" ht="10.5">
      <c r="A128" s="302" t="s">
        <v>321</v>
      </c>
      <c r="B128" s="301"/>
      <c r="C128" s="439">
        <f>SUM(D128:M128)</f>
        <v>0</v>
      </c>
      <c r="D128" s="436"/>
      <c r="E128" s="436"/>
      <c r="F128" s="436"/>
      <c r="G128" s="436"/>
      <c r="H128" s="436"/>
      <c r="I128" s="436"/>
      <c r="J128" s="436"/>
      <c r="K128" s="436"/>
      <c r="L128" s="436"/>
      <c r="M128" s="437"/>
    </row>
    <row r="129" spans="1:13" s="13" customFormat="1" ht="10.5">
      <c r="A129" s="302" t="s">
        <v>322</v>
      </c>
      <c r="B129" s="301"/>
      <c r="C129" s="439">
        <f>SUM(D129:M129)</f>
        <v>0</v>
      </c>
      <c r="D129" s="436"/>
      <c r="E129" s="436"/>
      <c r="F129" s="436"/>
      <c r="G129" s="436"/>
      <c r="H129" s="436"/>
      <c r="I129" s="436"/>
      <c r="J129" s="436"/>
      <c r="K129" s="436"/>
      <c r="L129" s="436"/>
      <c r="M129" s="437"/>
    </row>
    <row r="130" spans="1:13" s="13" customFormat="1" ht="10.5">
      <c r="A130" s="302" t="s">
        <v>323</v>
      </c>
      <c r="B130" s="301"/>
      <c r="C130" s="439">
        <f t="shared" ref="C130:M130" si="57">SUM(C127:C129)</f>
        <v>0</v>
      </c>
      <c r="D130" s="560">
        <f t="shared" si="57"/>
        <v>0</v>
      </c>
      <c r="E130" s="560">
        <f t="shared" si="57"/>
        <v>0</v>
      </c>
      <c r="F130" s="560">
        <f t="shared" si="57"/>
        <v>0</v>
      </c>
      <c r="G130" s="560">
        <f t="shared" si="57"/>
        <v>0</v>
      </c>
      <c r="H130" s="560">
        <f t="shared" si="57"/>
        <v>0</v>
      </c>
      <c r="I130" s="560">
        <f t="shared" si="57"/>
        <v>0</v>
      </c>
      <c r="J130" s="560">
        <f t="shared" si="57"/>
        <v>0</v>
      </c>
      <c r="K130" s="560">
        <f t="shared" si="57"/>
        <v>0</v>
      </c>
      <c r="L130" s="561">
        <f t="shared" si="57"/>
        <v>0</v>
      </c>
      <c r="M130" s="562">
        <f t="shared" si="57"/>
        <v>0</v>
      </c>
    </row>
    <row r="131" spans="1:13" s="13" customFormat="1" ht="10.5">
      <c r="A131" s="302" t="s">
        <v>324</v>
      </c>
      <c r="B131" s="301"/>
      <c r="C131" s="305" t="str">
        <f>IF(ISERROR(+C130/C124),"", +C130/C124)</f>
        <v/>
      </c>
      <c r="D131" s="319" t="str">
        <f t="shared" ref="D131:M131" si="58">IF(ISERROR(+D130/D124),"", +D130/D124)</f>
        <v/>
      </c>
      <c r="E131" s="319" t="str">
        <f t="shared" si="58"/>
        <v/>
      </c>
      <c r="F131" s="319" t="str">
        <f t="shared" si="58"/>
        <v/>
      </c>
      <c r="G131" s="319" t="str">
        <f t="shared" si="58"/>
        <v/>
      </c>
      <c r="H131" s="319" t="str">
        <f t="shared" si="58"/>
        <v/>
      </c>
      <c r="I131" s="319" t="str">
        <f t="shared" si="58"/>
        <v/>
      </c>
      <c r="J131" s="319" t="str">
        <f t="shared" si="58"/>
        <v/>
      </c>
      <c r="K131" s="319" t="str">
        <f t="shared" si="58"/>
        <v/>
      </c>
      <c r="L131" s="319" t="str">
        <f t="shared" si="58"/>
        <v/>
      </c>
      <c r="M131" s="320" t="str">
        <f t="shared" si="58"/>
        <v/>
      </c>
    </row>
    <row r="132" spans="1:13" s="13" customFormat="1" ht="10.5">
      <c r="A132" s="302" t="s">
        <v>325</v>
      </c>
      <c r="B132" s="301"/>
      <c r="C132" s="306">
        <f>SUM(D132:M132)</f>
        <v>0</v>
      </c>
      <c r="D132" s="317" t="str">
        <f t="shared" ref="D132:M132" si="59">IF(ISERROR(+D127*D125*0.5),"",ROUND((+D127*D125*0.5),2))</f>
        <v/>
      </c>
      <c r="E132" s="317" t="str">
        <f t="shared" si="59"/>
        <v/>
      </c>
      <c r="F132" s="317" t="str">
        <f t="shared" si="59"/>
        <v/>
      </c>
      <c r="G132" s="317" t="str">
        <f t="shared" si="59"/>
        <v/>
      </c>
      <c r="H132" s="317" t="str">
        <f t="shared" si="59"/>
        <v/>
      </c>
      <c r="I132" s="317" t="str">
        <f t="shared" si="59"/>
        <v/>
      </c>
      <c r="J132" s="317" t="str">
        <f t="shared" si="59"/>
        <v/>
      </c>
      <c r="K132" s="317" t="str">
        <f t="shared" si="59"/>
        <v/>
      </c>
      <c r="L132" s="317" t="str">
        <f t="shared" si="59"/>
        <v/>
      </c>
      <c r="M132" s="318" t="str">
        <f t="shared" si="59"/>
        <v/>
      </c>
    </row>
    <row r="133" spans="1:13" s="13" customFormat="1" ht="10.5">
      <c r="A133" s="302" t="s">
        <v>326</v>
      </c>
      <c r="B133" s="301"/>
      <c r="C133" s="306">
        <f>SUM(D133:M133)</f>
        <v>0</v>
      </c>
      <c r="D133" s="317" t="str">
        <f>IF(ISERROR(+D128*D125*0.65),"",ROUND((+D128*D125*0.65),2))</f>
        <v/>
      </c>
      <c r="E133" s="317" t="str">
        <f t="shared" ref="E133:M133" si="60">IF(ISERROR(+E128*E125*0.65),"",ROUND((+E128*E125*0.65),2))</f>
        <v/>
      </c>
      <c r="F133" s="317" t="str">
        <f t="shared" si="60"/>
        <v/>
      </c>
      <c r="G133" s="317" t="str">
        <f t="shared" si="60"/>
        <v/>
      </c>
      <c r="H133" s="317" t="str">
        <f t="shared" si="60"/>
        <v/>
      </c>
      <c r="I133" s="317" t="str">
        <f t="shared" si="60"/>
        <v/>
      </c>
      <c r="J133" s="317" t="str">
        <f t="shared" si="60"/>
        <v/>
      </c>
      <c r="K133" s="317" t="str">
        <f t="shared" si="60"/>
        <v/>
      </c>
      <c r="L133" s="317" t="str">
        <f t="shared" si="60"/>
        <v/>
      </c>
      <c r="M133" s="318" t="str">
        <f t="shared" si="60"/>
        <v/>
      </c>
    </row>
    <row r="134" spans="1:13" s="13" customFormat="1" ht="10.5">
      <c r="A134" s="302" t="s">
        <v>327</v>
      </c>
      <c r="B134" s="307"/>
      <c r="C134" s="559">
        <f>SUM(D134:M134)</f>
        <v>0</v>
      </c>
      <c r="D134" s="564" t="str">
        <f t="shared" ref="D134:M134" si="61">IF(ISERROR(+D129*D125*0.9),"",ROUND((+D129*D125*0.9),2))</f>
        <v/>
      </c>
      <c r="E134" s="564" t="str">
        <f t="shared" si="61"/>
        <v/>
      </c>
      <c r="F134" s="564" t="str">
        <f t="shared" si="61"/>
        <v/>
      </c>
      <c r="G134" s="564" t="str">
        <f t="shared" si="61"/>
        <v/>
      </c>
      <c r="H134" s="564" t="str">
        <f t="shared" si="61"/>
        <v/>
      </c>
      <c r="I134" s="564" t="str">
        <f t="shared" si="61"/>
        <v/>
      </c>
      <c r="J134" s="564" t="str">
        <f t="shared" si="61"/>
        <v/>
      </c>
      <c r="K134" s="564" t="str">
        <f t="shared" si="61"/>
        <v/>
      </c>
      <c r="L134" s="564" t="str">
        <f t="shared" si="61"/>
        <v/>
      </c>
      <c r="M134" s="564" t="str">
        <f t="shared" si="61"/>
        <v/>
      </c>
    </row>
    <row r="135" spans="1:13" s="15" customFormat="1" ht="13" thickBot="1">
      <c r="A135" s="308" t="s">
        <v>328</v>
      </c>
      <c r="B135" s="309"/>
      <c r="C135" s="565">
        <f>SUM(C132:C134)</f>
        <v>0</v>
      </c>
      <c r="D135" s="567">
        <f t="shared" ref="D135:M135" si="62">SUM(D132:D134)</f>
        <v>0</v>
      </c>
      <c r="E135" s="567">
        <f t="shared" si="62"/>
        <v>0</v>
      </c>
      <c r="F135" s="567">
        <f t="shared" si="62"/>
        <v>0</v>
      </c>
      <c r="G135" s="567">
        <f t="shared" si="62"/>
        <v>0</v>
      </c>
      <c r="H135" s="567">
        <f t="shared" si="62"/>
        <v>0</v>
      </c>
      <c r="I135" s="567">
        <f t="shared" si="62"/>
        <v>0</v>
      </c>
      <c r="J135" s="567">
        <f t="shared" si="62"/>
        <v>0</v>
      </c>
      <c r="K135" s="567">
        <f t="shared" si="62"/>
        <v>0</v>
      </c>
      <c r="L135" s="567">
        <f t="shared" si="62"/>
        <v>0</v>
      </c>
      <c r="M135" s="568">
        <f t="shared" si="62"/>
        <v>0</v>
      </c>
    </row>
    <row r="136" spans="1:13" s="15" customFormat="1" ht="13" thickTop="1">
      <c r="A136" s="290" t="s">
        <v>311</v>
      </c>
      <c r="B136" s="799" t="str">
        <f>'Budget Summ Amt'!L8</f>
        <v xml:space="preserve">PROGRAM NAME </v>
      </c>
      <c r="C136" s="310"/>
      <c r="D136" s="277"/>
      <c r="E136" s="292" t="s">
        <v>312</v>
      </c>
      <c r="F136" s="293"/>
      <c r="G136" s="800" t="str">
        <f>'Budget Summ Amt'!L9</f>
        <v>FUNDING SOURCE 8</v>
      </c>
      <c r="H136" s="277"/>
      <c r="I136" s="277"/>
      <c r="J136" s="277"/>
      <c r="K136" s="277"/>
      <c r="L136" s="277"/>
      <c r="M136" s="280"/>
    </row>
    <row r="137" spans="1:13" s="15" customFormat="1">
      <c r="A137" s="295" t="s">
        <v>313</v>
      </c>
      <c r="B137" s="296"/>
      <c r="C137" s="311">
        <f>SUM(D137:M137)</f>
        <v>0</v>
      </c>
      <c r="D137" s="281"/>
      <c r="E137" s="90"/>
      <c r="F137" s="90"/>
      <c r="G137" s="90"/>
      <c r="H137" s="90"/>
      <c r="I137" s="90"/>
      <c r="J137" s="90"/>
      <c r="K137" s="90"/>
      <c r="L137" s="90"/>
      <c r="M137" s="91"/>
    </row>
    <row r="138" spans="1:13" s="15" customFormat="1">
      <c r="A138" s="295" t="s">
        <v>314</v>
      </c>
      <c r="B138" s="296"/>
      <c r="C138" s="312">
        <f>SUM(D138:M138)</f>
        <v>0</v>
      </c>
      <c r="D138" s="282"/>
      <c r="E138" s="88"/>
      <c r="F138" s="88"/>
      <c r="G138" s="88"/>
      <c r="H138" s="88"/>
      <c r="I138" s="88"/>
      <c r="J138" s="88"/>
      <c r="K138" s="88"/>
      <c r="L138" s="88"/>
      <c r="M138" s="89"/>
    </row>
    <row r="139" spans="1:13" s="15" customFormat="1">
      <c r="A139" s="295" t="s">
        <v>315</v>
      </c>
      <c r="B139" s="296"/>
      <c r="C139" s="313">
        <f>+C137-C138</f>
        <v>0</v>
      </c>
      <c r="D139" s="315">
        <f t="shared" ref="D139:M139" si="63">+D137-D138</f>
        <v>0</v>
      </c>
      <c r="E139" s="315">
        <f t="shared" si="63"/>
        <v>0</v>
      </c>
      <c r="F139" s="315">
        <f t="shared" si="63"/>
        <v>0</v>
      </c>
      <c r="G139" s="315">
        <f t="shared" si="63"/>
        <v>0</v>
      </c>
      <c r="H139" s="315">
        <f t="shared" si="63"/>
        <v>0</v>
      </c>
      <c r="I139" s="315">
        <f t="shared" si="63"/>
        <v>0</v>
      </c>
      <c r="J139" s="315">
        <f t="shared" si="63"/>
        <v>0</v>
      </c>
      <c r="K139" s="315">
        <f t="shared" si="63"/>
        <v>0</v>
      </c>
      <c r="L139" s="315">
        <f t="shared" si="63"/>
        <v>0</v>
      </c>
      <c r="M139" s="316">
        <f t="shared" si="63"/>
        <v>0</v>
      </c>
    </row>
    <row r="140" spans="1:13" s="13" customFormat="1" ht="10.5">
      <c r="A140" s="300" t="s">
        <v>316</v>
      </c>
      <c r="B140" s="301"/>
      <c r="C140" s="439">
        <f>SUM(D140:M140)</f>
        <v>0</v>
      </c>
      <c r="D140" s="436"/>
      <c r="E140" s="436"/>
      <c r="F140" s="436"/>
      <c r="G140" s="436"/>
      <c r="H140" s="436"/>
      <c r="I140" s="436"/>
      <c r="J140" s="436"/>
      <c r="K140" s="436"/>
      <c r="L140" s="436"/>
      <c r="M140" s="437"/>
    </row>
    <row r="141" spans="1:13" s="13" customFormat="1" ht="10.5">
      <c r="A141" s="302" t="s">
        <v>317</v>
      </c>
      <c r="B141" s="301"/>
      <c r="C141" s="314"/>
      <c r="D141" s="317" t="str">
        <f t="shared" ref="D141:M141" si="64">IF(ISERROR(+D137/D140),"",+D137/D140)</f>
        <v/>
      </c>
      <c r="E141" s="317" t="str">
        <f t="shared" si="64"/>
        <v/>
      </c>
      <c r="F141" s="317" t="str">
        <f t="shared" si="64"/>
        <v/>
      </c>
      <c r="G141" s="317" t="str">
        <f t="shared" si="64"/>
        <v/>
      </c>
      <c r="H141" s="317" t="str">
        <f t="shared" si="64"/>
        <v/>
      </c>
      <c r="I141" s="317" t="str">
        <f t="shared" si="64"/>
        <v/>
      </c>
      <c r="J141" s="317" t="str">
        <f t="shared" si="64"/>
        <v/>
      </c>
      <c r="K141" s="317" t="str">
        <f t="shared" si="64"/>
        <v/>
      </c>
      <c r="L141" s="317" t="str">
        <f t="shared" si="64"/>
        <v/>
      </c>
      <c r="M141" s="318" t="str">
        <f t="shared" si="64"/>
        <v/>
      </c>
    </row>
    <row r="142" spans="1:13" s="13" customFormat="1" ht="10.5">
      <c r="A142" s="302" t="s">
        <v>318</v>
      </c>
      <c r="B142" s="301"/>
      <c r="C142" s="439">
        <f>SUM(D142:M142)</f>
        <v>0</v>
      </c>
      <c r="D142" s="436"/>
      <c r="E142" s="436"/>
      <c r="F142" s="436"/>
      <c r="G142" s="436"/>
      <c r="H142" s="436"/>
      <c r="I142" s="436"/>
      <c r="J142" s="436"/>
      <c r="K142" s="436"/>
      <c r="L142" s="436"/>
      <c r="M142" s="437"/>
    </row>
    <row r="143" spans="1:13" s="13" customFormat="1" ht="10.5">
      <c r="A143" s="302" t="s">
        <v>319</v>
      </c>
      <c r="B143" s="301"/>
      <c r="C143" s="314"/>
      <c r="D143" s="317" t="str">
        <f t="shared" ref="D143:M143" si="65">IF(ISERROR(+D137/D142),"",+D137/D142)</f>
        <v/>
      </c>
      <c r="E143" s="317" t="str">
        <f t="shared" si="65"/>
        <v/>
      </c>
      <c r="F143" s="317" t="str">
        <f t="shared" si="65"/>
        <v/>
      </c>
      <c r="G143" s="317" t="str">
        <f t="shared" si="65"/>
        <v/>
      </c>
      <c r="H143" s="317" t="str">
        <f t="shared" si="65"/>
        <v/>
      </c>
      <c r="I143" s="317" t="str">
        <f t="shared" si="65"/>
        <v/>
      </c>
      <c r="J143" s="317" t="str">
        <f t="shared" si="65"/>
        <v/>
      </c>
      <c r="K143" s="317" t="str">
        <f t="shared" si="65"/>
        <v/>
      </c>
      <c r="L143" s="317" t="str">
        <f t="shared" si="65"/>
        <v/>
      </c>
      <c r="M143" s="318" t="str">
        <f t="shared" si="65"/>
        <v/>
      </c>
    </row>
    <row r="144" spans="1:13" s="13" customFormat="1" ht="10.5">
      <c r="A144" s="302"/>
      <c r="B144" s="301"/>
      <c r="C144" s="314"/>
      <c r="D144" s="143"/>
      <c r="E144" s="143"/>
      <c r="F144" s="143"/>
      <c r="G144" s="143"/>
      <c r="H144" s="143"/>
      <c r="I144" s="143"/>
      <c r="J144" s="143"/>
      <c r="K144" s="143"/>
      <c r="L144" s="143"/>
      <c r="M144" s="144"/>
    </row>
    <row r="145" spans="1:13" s="13" customFormat="1" ht="10.5">
      <c r="A145" s="302" t="s">
        <v>320</v>
      </c>
      <c r="B145" s="301"/>
      <c r="C145" s="439">
        <f>SUM(D145:M145)</f>
        <v>0</v>
      </c>
      <c r="D145" s="436"/>
      <c r="E145" s="436"/>
      <c r="F145" s="436"/>
      <c r="G145" s="436"/>
      <c r="H145" s="436"/>
      <c r="I145" s="436"/>
      <c r="J145" s="436"/>
      <c r="K145" s="436"/>
      <c r="L145" s="436"/>
      <c r="M145" s="437"/>
    </row>
    <row r="146" spans="1:13" s="13" customFormat="1" ht="10.5">
      <c r="A146" s="302" t="s">
        <v>321</v>
      </c>
      <c r="B146" s="301"/>
      <c r="C146" s="439">
        <f>SUM(D146:M146)</f>
        <v>0</v>
      </c>
      <c r="D146" s="436"/>
      <c r="E146" s="436"/>
      <c r="F146" s="436"/>
      <c r="G146" s="436"/>
      <c r="H146" s="436"/>
      <c r="I146" s="436"/>
      <c r="J146" s="436"/>
      <c r="K146" s="436"/>
      <c r="L146" s="436"/>
      <c r="M146" s="437"/>
    </row>
    <row r="147" spans="1:13" s="13" customFormat="1" ht="10.5">
      <c r="A147" s="302" t="s">
        <v>322</v>
      </c>
      <c r="B147" s="301"/>
      <c r="C147" s="439">
        <f>SUM(D147:M147)</f>
        <v>0</v>
      </c>
      <c r="D147" s="436"/>
      <c r="E147" s="436"/>
      <c r="F147" s="436"/>
      <c r="G147" s="436"/>
      <c r="H147" s="436"/>
      <c r="I147" s="436"/>
      <c r="J147" s="436"/>
      <c r="K147" s="436"/>
      <c r="L147" s="436"/>
      <c r="M147" s="437"/>
    </row>
    <row r="148" spans="1:13" s="13" customFormat="1" ht="10.5">
      <c r="A148" s="302" t="s">
        <v>323</v>
      </c>
      <c r="B148" s="301"/>
      <c r="C148" s="439">
        <f t="shared" ref="C148:M148" si="66">SUM(C145:C147)</f>
        <v>0</v>
      </c>
      <c r="D148" s="560">
        <f t="shared" si="66"/>
        <v>0</v>
      </c>
      <c r="E148" s="560">
        <f t="shared" si="66"/>
        <v>0</v>
      </c>
      <c r="F148" s="560">
        <f t="shared" si="66"/>
        <v>0</v>
      </c>
      <c r="G148" s="560">
        <f t="shared" si="66"/>
        <v>0</v>
      </c>
      <c r="H148" s="560">
        <f t="shared" si="66"/>
        <v>0</v>
      </c>
      <c r="I148" s="560">
        <f t="shared" si="66"/>
        <v>0</v>
      </c>
      <c r="J148" s="560">
        <f t="shared" si="66"/>
        <v>0</v>
      </c>
      <c r="K148" s="560">
        <f t="shared" si="66"/>
        <v>0</v>
      </c>
      <c r="L148" s="561">
        <f t="shared" si="66"/>
        <v>0</v>
      </c>
      <c r="M148" s="562">
        <f t="shared" si="66"/>
        <v>0</v>
      </c>
    </row>
    <row r="149" spans="1:13" s="13" customFormat="1" ht="10.5">
      <c r="A149" s="302" t="s">
        <v>324</v>
      </c>
      <c r="B149" s="301"/>
      <c r="C149" s="305" t="str">
        <f>IF(ISERROR(+C148/C142),"", +C148/C142)</f>
        <v/>
      </c>
      <c r="D149" s="319" t="str">
        <f t="shared" ref="D149:M149" si="67">IF(ISERROR(+D148/D142),"", +D148/D142)</f>
        <v/>
      </c>
      <c r="E149" s="319" t="str">
        <f t="shared" si="67"/>
        <v/>
      </c>
      <c r="F149" s="319" t="str">
        <f t="shared" si="67"/>
        <v/>
      </c>
      <c r="G149" s="319" t="str">
        <f t="shared" si="67"/>
        <v/>
      </c>
      <c r="H149" s="319" t="str">
        <f t="shared" si="67"/>
        <v/>
      </c>
      <c r="I149" s="319" t="str">
        <f t="shared" si="67"/>
        <v/>
      </c>
      <c r="J149" s="319" t="str">
        <f t="shared" si="67"/>
        <v/>
      </c>
      <c r="K149" s="319" t="str">
        <f t="shared" si="67"/>
        <v/>
      </c>
      <c r="L149" s="319" t="str">
        <f t="shared" si="67"/>
        <v/>
      </c>
      <c r="M149" s="320" t="str">
        <f t="shared" si="67"/>
        <v/>
      </c>
    </row>
    <row r="150" spans="1:13" s="13" customFormat="1" ht="10.5">
      <c r="A150" s="302" t="s">
        <v>325</v>
      </c>
      <c r="B150" s="301"/>
      <c r="C150" s="306">
        <f>SUM(D150:M150)</f>
        <v>0</v>
      </c>
      <c r="D150" s="317" t="str">
        <f t="shared" ref="D150:M150" si="68">IF(ISERROR(+D145*D143*0.5),"",ROUND((+D145*D143*0.5),2))</f>
        <v/>
      </c>
      <c r="E150" s="317" t="str">
        <f t="shared" si="68"/>
        <v/>
      </c>
      <c r="F150" s="317" t="str">
        <f t="shared" si="68"/>
        <v/>
      </c>
      <c r="G150" s="317" t="str">
        <f t="shared" si="68"/>
        <v/>
      </c>
      <c r="H150" s="317" t="str">
        <f t="shared" si="68"/>
        <v/>
      </c>
      <c r="I150" s="317" t="str">
        <f t="shared" si="68"/>
        <v/>
      </c>
      <c r="J150" s="317" t="str">
        <f t="shared" si="68"/>
        <v/>
      </c>
      <c r="K150" s="317" t="str">
        <f t="shared" si="68"/>
        <v/>
      </c>
      <c r="L150" s="317" t="str">
        <f t="shared" si="68"/>
        <v/>
      </c>
      <c r="M150" s="318" t="str">
        <f t="shared" si="68"/>
        <v/>
      </c>
    </row>
    <row r="151" spans="1:13" s="13" customFormat="1" ht="10.5">
      <c r="A151" s="302" t="s">
        <v>326</v>
      </c>
      <c r="B151" s="301"/>
      <c r="C151" s="306">
        <f>SUM(D151:M151)</f>
        <v>0</v>
      </c>
      <c r="D151" s="317" t="str">
        <f>IF(ISERROR(+D146*D143*0.65),"",ROUND((+D146*D143*0.65),2))</f>
        <v/>
      </c>
      <c r="E151" s="317" t="str">
        <f t="shared" ref="E151:M151" si="69">IF(ISERROR(+E146*E143*0.65),"",ROUND((+E146*E143*0.65),2))</f>
        <v/>
      </c>
      <c r="F151" s="317" t="str">
        <f t="shared" si="69"/>
        <v/>
      </c>
      <c r="G151" s="317" t="str">
        <f t="shared" si="69"/>
        <v/>
      </c>
      <c r="H151" s="317" t="str">
        <f t="shared" si="69"/>
        <v/>
      </c>
      <c r="I151" s="317" t="str">
        <f t="shared" si="69"/>
        <v/>
      </c>
      <c r="J151" s="317" t="str">
        <f t="shared" si="69"/>
        <v/>
      </c>
      <c r="K151" s="317" t="str">
        <f t="shared" si="69"/>
        <v/>
      </c>
      <c r="L151" s="317" t="str">
        <f t="shared" si="69"/>
        <v/>
      </c>
      <c r="M151" s="318" t="str">
        <f t="shared" si="69"/>
        <v/>
      </c>
    </row>
    <row r="152" spans="1:13" s="13" customFormat="1" ht="10.5">
      <c r="A152" s="302" t="s">
        <v>327</v>
      </c>
      <c r="B152" s="307"/>
      <c r="C152" s="559">
        <f>SUM(D152:M152)</f>
        <v>0</v>
      </c>
      <c r="D152" s="564" t="str">
        <f t="shared" ref="D152:M152" si="70">IF(ISERROR(+D147*D143*0.9),"",ROUND((+D147*D143*0.9),2))</f>
        <v/>
      </c>
      <c r="E152" s="564" t="str">
        <f t="shared" si="70"/>
        <v/>
      </c>
      <c r="F152" s="564" t="str">
        <f t="shared" si="70"/>
        <v/>
      </c>
      <c r="G152" s="564" t="str">
        <f t="shared" si="70"/>
        <v/>
      </c>
      <c r="H152" s="564" t="str">
        <f t="shared" si="70"/>
        <v/>
      </c>
      <c r="I152" s="564" t="str">
        <f t="shared" si="70"/>
        <v/>
      </c>
      <c r="J152" s="564" t="str">
        <f t="shared" si="70"/>
        <v/>
      </c>
      <c r="K152" s="564" t="str">
        <f t="shared" si="70"/>
        <v/>
      </c>
      <c r="L152" s="564" t="str">
        <f t="shared" si="70"/>
        <v/>
      </c>
      <c r="M152" s="564" t="str">
        <f t="shared" si="70"/>
        <v/>
      </c>
    </row>
    <row r="153" spans="1:13" s="15" customFormat="1" ht="13" thickBot="1">
      <c r="A153" s="308" t="s">
        <v>328</v>
      </c>
      <c r="B153" s="309"/>
      <c r="C153" s="565">
        <f>SUM(C150:C152)</f>
        <v>0</v>
      </c>
      <c r="D153" s="567">
        <f t="shared" ref="D153:M153" si="71">SUM(D150:D152)</f>
        <v>0</v>
      </c>
      <c r="E153" s="567">
        <f t="shared" si="71"/>
        <v>0</v>
      </c>
      <c r="F153" s="567">
        <f t="shared" si="71"/>
        <v>0</v>
      </c>
      <c r="G153" s="567">
        <f t="shared" si="71"/>
        <v>0</v>
      </c>
      <c r="H153" s="567">
        <f t="shared" si="71"/>
        <v>0</v>
      </c>
      <c r="I153" s="567">
        <f t="shared" si="71"/>
        <v>0</v>
      </c>
      <c r="J153" s="567">
        <f t="shared" si="71"/>
        <v>0</v>
      </c>
      <c r="K153" s="567">
        <f t="shared" si="71"/>
        <v>0</v>
      </c>
      <c r="L153" s="567">
        <f t="shared" si="71"/>
        <v>0</v>
      </c>
      <c r="M153" s="568">
        <f t="shared" si="71"/>
        <v>0</v>
      </c>
    </row>
    <row r="154" spans="1:13" s="15" customFormat="1" ht="13" thickTop="1">
      <c r="A154" s="290" t="s">
        <v>311</v>
      </c>
      <c r="B154" s="799" t="str">
        <f>'Budget Summ Amt'!M8</f>
        <v xml:space="preserve">PROGRAM NAME </v>
      </c>
      <c r="C154" s="310"/>
      <c r="D154" s="277"/>
      <c r="E154" s="278" t="s">
        <v>312</v>
      </c>
      <c r="F154" s="279"/>
      <c r="G154" s="801" t="str">
        <f>'Budget Summ Amt'!M9</f>
        <v>FUNDING SOURCE 9</v>
      </c>
      <c r="H154" s="277"/>
      <c r="I154" s="277"/>
      <c r="J154" s="277"/>
      <c r="K154" s="277"/>
      <c r="L154" s="277"/>
      <c r="M154" s="280"/>
    </row>
    <row r="155" spans="1:13" s="15" customFormat="1" ht="13.5" customHeight="1">
      <c r="A155" s="295" t="s">
        <v>313</v>
      </c>
      <c r="B155" s="296"/>
      <c r="C155" s="311">
        <f>SUM(D155:M155)</f>
        <v>0</v>
      </c>
      <c r="D155" s="281"/>
      <c r="E155" s="90"/>
      <c r="F155" s="90"/>
      <c r="G155" s="90"/>
      <c r="H155" s="90"/>
      <c r="I155" s="90"/>
      <c r="J155" s="90"/>
      <c r="K155" s="90"/>
      <c r="L155" s="90"/>
      <c r="M155" s="91"/>
    </row>
    <row r="156" spans="1:13" s="15" customFormat="1">
      <c r="A156" s="295" t="s">
        <v>314</v>
      </c>
      <c r="B156" s="296"/>
      <c r="C156" s="312">
        <f>SUM(D156:M156)</f>
        <v>0</v>
      </c>
      <c r="D156" s="282"/>
      <c r="E156" s="88"/>
      <c r="F156" s="88"/>
      <c r="G156" s="88"/>
      <c r="H156" s="88"/>
      <c r="I156" s="88"/>
      <c r="J156" s="88"/>
      <c r="K156" s="88"/>
      <c r="L156" s="88"/>
      <c r="M156" s="89"/>
    </row>
    <row r="157" spans="1:13" s="15" customFormat="1">
      <c r="A157" s="295" t="s">
        <v>315</v>
      </c>
      <c r="B157" s="296"/>
      <c r="C157" s="313">
        <f>+C155-C156</f>
        <v>0</v>
      </c>
      <c r="D157" s="315">
        <f t="shared" ref="D157:M157" si="72">+D155-D156</f>
        <v>0</v>
      </c>
      <c r="E157" s="315">
        <f t="shared" si="72"/>
        <v>0</v>
      </c>
      <c r="F157" s="315">
        <f t="shared" si="72"/>
        <v>0</v>
      </c>
      <c r="G157" s="315">
        <f t="shared" si="72"/>
        <v>0</v>
      </c>
      <c r="H157" s="315">
        <f t="shared" si="72"/>
        <v>0</v>
      </c>
      <c r="I157" s="315">
        <f t="shared" si="72"/>
        <v>0</v>
      </c>
      <c r="J157" s="315">
        <f t="shared" si="72"/>
        <v>0</v>
      </c>
      <c r="K157" s="315">
        <f t="shared" si="72"/>
        <v>0</v>
      </c>
      <c r="L157" s="315">
        <f t="shared" si="72"/>
        <v>0</v>
      </c>
      <c r="M157" s="316">
        <f t="shared" si="72"/>
        <v>0</v>
      </c>
    </row>
    <row r="158" spans="1:13" s="13" customFormat="1" ht="10.5">
      <c r="A158" s="300" t="s">
        <v>316</v>
      </c>
      <c r="B158" s="301"/>
      <c r="C158" s="439">
        <f>SUM(D158:M158)</f>
        <v>0</v>
      </c>
      <c r="D158" s="436"/>
      <c r="E158" s="436"/>
      <c r="F158" s="436"/>
      <c r="G158" s="436"/>
      <c r="H158" s="436"/>
      <c r="I158" s="436"/>
      <c r="J158" s="436"/>
      <c r="K158" s="436"/>
      <c r="L158" s="436"/>
      <c r="M158" s="437"/>
    </row>
    <row r="159" spans="1:13" s="13" customFormat="1" ht="10.5">
      <c r="A159" s="302" t="s">
        <v>317</v>
      </c>
      <c r="B159" s="301"/>
      <c r="C159" s="314"/>
      <c r="D159" s="317" t="str">
        <f t="shared" ref="D159:M159" si="73">IF(ISERROR(+D155/D158),"",+D155/D158)</f>
        <v/>
      </c>
      <c r="E159" s="317" t="str">
        <f t="shared" si="73"/>
        <v/>
      </c>
      <c r="F159" s="317" t="str">
        <f t="shared" si="73"/>
        <v/>
      </c>
      <c r="G159" s="317" t="str">
        <f t="shared" si="73"/>
        <v/>
      </c>
      <c r="H159" s="317" t="str">
        <f t="shared" si="73"/>
        <v/>
      </c>
      <c r="I159" s="317" t="str">
        <f t="shared" si="73"/>
        <v/>
      </c>
      <c r="J159" s="317" t="str">
        <f t="shared" si="73"/>
        <v/>
      </c>
      <c r="K159" s="317" t="str">
        <f t="shared" si="73"/>
        <v/>
      </c>
      <c r="L159" s="317" t="str">
        <f t="shared" si="73"/>
        <v/>
      </c>
      <c r="M159" s="318" t="str">
        <f t="shared" si="73"/>
        <v/>
      </c>
    </row>
    <row r="160" spans="1:13" s="13" customFormat="1" ht="10.5">
      <c r="A160" s="302" t="s">
        <v>318</v>
      </c>
      <c r="B160" s="301"/>
      <c r="C160" s="439">
        <f>SUM(D160:M160)</f>
        <v>0</v>
      </c>
      <c r="D160" s="436"/>
      <c r="E160" s="436"/>
      <c r="F160" s="436"/>
      <c r="G160" s="436"/>
      <c r="H160" s="436"/>
      <c r="I160" s="436"/>
      <c r="J160" s="436"/>
      <c r="K160" s="436"/>
      <c r="L160" s="436"/>
      <c r="M160" s="437"/>
    </row>
    <row r="161" spans="1:13" s="13" customFormat="1" ht="10.5">
      <c r="A161" s="302" t="s">
        <v>319</v>
      </c>
      <c r="B161" s="301"/>
      <c r="C161" s="314"/>
      <c r="D161" s="317" t="str">
        <f t="shared" ref="D161:M161" si="74">IF(ISERROR(+D155/D160),"",+D155/D160)</f>
        <v/>
      </c>
      <c r="E161" s="317" t="str">
        <f t="shared" si="74"/>
        <v/>
      </c>
      <c r="F161" s="317" t="str">
        <f t="shared" si="74"/>
        <v/>
      </c>
      <c r="G161" s="317" t="str">
        <f t="shared" si="74"/>
        <v/>
      </c>
      <c r="H161" s="317" t="str">
        <f t="shared" si="74"/>
        <v/>
      </c>
      <c r="I161" s="317" t="str">
        <f t="shared" si="74"/>
        <v/>
      </c>
      <c r="J161" s="317" t="str">
        <f t="shared" si="74"/>
        <v/>
      </c>
      <c r="K161" s="317" t="str">
        <f t="shared" si="74"/>
        <v/>
      </c>
      <c r="L161" s="317" t="str">
        <f t="shared" si="74"/>
        <v/>
      </c>
      <c r="M161" s="318" t="str">
        <f t="shared" si="74"/>
        <v/>
      </c>
    </row>
    <row r="162" spans="1:13" s="13" customFormat="1" ht="10.5">
      <c r="A162" s="302"/>
      <c r="B162" s="301"/>
      <c r="C162" s="314"/>
      <c r="D162" s="143"/>
      <c r="E162" s="143"/>
      <c r="F162" s="143"/>
      <c r="G162" s="143"/>
      <c r="H162" s="143"/>
      <c r="I162" s="143"/>
      <c r="J162" s="143"/>
      <c r="K162" s="143"/>
      <c r="L162" s="143"/>
      <c r="M162" s="144"/>
    </row>
    <row r="163" spans="1:13" s="13" customFormat="1" ht="10.5">
      <c r="A163" s="302" t="s">
        <v>320</v>
      </c>
      <c r="B163" s="301"/>
      <c r="C163" s="439">
        <f>SUM(D163:M163)</f>
        <v>0</v>
      </c>
      <c r="D163" s="436"/>
      <c r="E163" s="436"/>
      <c r="F163" s="436"/>
      <c r="G163" s="436"/>
      <c r="H163" s="436"/>
      <c r="I163" s="436"/>
      <c r="J163" s="436"/>
      <c r="K163" s="436"/>
      <c r="L163" s="436"/>
      <c r="M163" s="437"/>
    </row>
    <row r="164" spans="1:13" s="13" customFormat="1" ht="10.5">
      <c r="A164" s="302" t="s">
        <v>321</v>
      </c>
      <c r="B164" s="301"/>
      <c r="C164" s="439">
        <f>SUM(D164:M164)</f>
        <v>0</v>
      </c>
      <c r="D164" s="436"/>
      <c r="E164" s="436"/>
      <c r="F164" s="436"/>
      <c r="G164" s="436"/>
      <c r="H164" s="436"/>
      <c r="I164" s="436"/>
      <c r="J164" s="436"/>
      <c r="K164" s="436"/>
      <c r="L164" s="436"/>
      <c r="M164" s="437"/>
    </row>
    <row r="165" spans="1:13" s="13" customFormat="1" ht="10.5">
      <c r="A165" s="302" t="s">
        <v>322</v>
      </c>
      <c r="B165" s="301"/>
      <c r="C165" s="439">
        <f>SUM(D165:M165)</f>
        <v>0</v>
      </c>
      <c r="D165" s="436"/>
      <c r="E165" s="436"/>
      <c r="F165" s="436"/>
      <c r="G165" s="436"/>
      <c r="H165" s="436"/>
      <c r="I165" s="436"/>
      <c r="J165" s="436"/>
      <c r="K165" s="436"/>
      <c r="L165" s="436"/>
      <c r="M165" s="437"/>
    </row>
    <row r="166" spans="1:13" s="13" customFormat="1" ht="10.5">
      <c r="A166" s="302" t="s">
        <v>323</v>
      </c>
      <c r="B166" s="301"/>
      <c r="C166" s="439">
        <f t="shared" ref="C166:M166" si="75">SUM(C163:C165)</f>
        <v>0</v>
      </c>
      <c r="D166" s="560">
        <f t="shared" si="75"/>
        <v>0</v>
      </c>
      <c r="E166" s="560">
        <f t="shared" si="75"/>
        <v>0</v>
      </c>
      <c r="F166" s="560">
        <f t="shared" si="75"/>
        <v>0</v>
      </c>
      <c r="G166" s="560">
        <f t="shared" si="75"/>
        <v>0</v>
      </c>
      <c r="H166" s="560">
        <f t="shared" si="75"/>
        <v>0</v>
      </c>
      <c r="I166" s="560">
        <f t="shared" si="75"/>
        <v>0</v>
      </c>
      <c r="J166" s="560">
        <f t="shared" si="75"/>
        <v>0</v>
      </c>
      <c r="K166" s="560">
        <f t="shared" si="75"/>
        <v>0</v>
      </c>
      <c r="L166" s="561">
        <f t="shared" si="75"/>
        <v>0</v>
      </c>
      <c r="M166" s="562">
        <f t="shared" si="75"/>
        <v>0</v>
      </c>
    </row>
    <row r="167" spans="1:13" s="13" customFormat="1" ht="10.5">
      <c r="A167" s="302" t="s">
        <v>324</v>
      </c>
      <c r="B167" s="301"/>
      <c r="C167" s="305" t="str">
        <f>IF(ISERROR(+C166/C160),"", +C166/C160)</f>
        <v/>
      </c>
      <c r="D167" s="319" t="str">
        <f t="shared" ref="D167:M167" si="76">IF(ISERROR(+D166/D160),"", +D166/D160)</f>
        <v/>
      </c>
      <c r="E167" s="319" t="str">
        <f t="shared" si="76"/>
        <v/>
      </c>
      <c r="F167" s="319" t="str">
        <f t="shared" si="76"/>
        <v/>
      </c>
      <c r="G167" s="319" t="str">
        <f t="shared" si="76"/>
        <v/>
      </c>
      <c r="H167" s="319" t="str">
        <f t="shared" si="76"/>
        <v/>
      </c>
      <c r="I167" s="319" t="str">
        <f t="shared" si="76"/>
        <v/>
      </c>
      <c r="J167" s="319" t="str">
        <f t="shared" si="76"/>
        <v/>
      </c>
      <c r="K167" s="319" t="str">
        <f t="shared" si="76"/>
        <v/>
      </c>
      <c r="L167" s="319" t="str">
        <f t="shared" si="76"/>
        <v/>
      </c>
      <c r="M167" s="320" t="str">
        <f t="shared" si="76"/>
        <v/>
      </c>
    </row>
    <row r="168" spans="1:13" s="13" customFormat="1" ht="10.5">
      <c r="A168" s="302" t="s">
        <v>325</v>
      </c>
      <c r="B168" s="301"/>
      <c r="C168" s="306">
        <f>SUM(D168:M168)</f>
        <v>0</v>
      </c>
      <c r="D168" s="317" t="str">
        <f t="shared" ref="D168:M168" si="77">IF(ISERROR(+D163*D161*0.5),"",ROUND((+D163*D161*0.5),2))</f>
        <v/>
      </c>
      <c r="E168" s="317" t="str">
        <f t="shared" si="77"/>
        <v/>
      </c>
      <c r="F168" s="317" t="str">
        <f t="shared" si="77"/>
        <v/>
      </c>
      <c r="G168" s="317" t="str">
        <f t="shared" si="77"/>
        <v/>
      </c>
      <c r="H168" s="317" t="str">
        <f t="shared" si="77"/>
        <v/>
      </c>
      <c r="I168" s="317" t="str">
        <f t="shared" si="77"/>
        <v/>
      </c>
      <c r="J168" s="317" t="str">
        <f t="shared" si="77"/>
        <v/>
      </c>
      <c r="K168" s="317" t="str">
        <f t="shared" si="77"/>
        <v/>
      </c>
      <c r="L168" s="317" t="str">
        <f t="shared" si="77"/>
        <v/>
      </c>
      <c r="M168" s="318" t="str">
        <f t="shared" si="77"/>
        <v/>
      </c>
    </row>
    <row r="169" spans="1:13" s="13" customFormat="1" ht="10.5">
      <c r="A169" s="302" t="s">
        <v>326</v>
      </c>
      <c r="B169" s="301"/>
      <c r="C169" s="306">
        <f>SUM(D169:M169)</f>
        <v>0</v>
      </c>
      <c r="D169" s="317" t="str">
        <f>IF(ISERROR(+D164*D161*0.65),"",ROUND((+D164*D161*0.65),2))</f>
        <v/>
      </c>
      <c r="E169" s="317" t="str">
        <f t="shared" ref="E169:M169" si="78">IF(ISERROR(+E164*E161*0.65),"",ROUND((+E164*E161*0.65),2))</f>
        <v/>
      </c>
      <c r="F169" s="317" t="str">
        <f t="shared" si="78"/>
        <v/>
      </c>
      <c r="G169" s="317" t="str">
        <f t="shared" si="78"/>
        <v/>
      </c>
      <c r="H169" s="317" t="str">
        <f t="shared" si="78"/>
        <v/>
      </c>
      <c r="I169" s="317" t="str">
        <f t="shared" si="78"/>
        <v/>
      </c>
      <c r="J169" s="317" t="str">
        <f t="shared" si="78"/>
        <v/>
      </c>
      <c r="K169" s="317" t="str">
        <f t="shared" si="78"/>
        <v/>
      </c>
      <c r="L169" s="317" t="str">
        <f t="shared" si="78"/>
        <v/>
      </c>
      <c r="M169" s="318" t="str">
        <f t="shared" si="78"/>
        <v/>
      </c>
    </row>
    <row r="170" spans="1:13" s="13" customFormat="1" ht="10.5">
      <c r="A170" s="302" t="s">
        <v>327</v>
      </c>
      <c r="B170" s="307"/>
      <c r="C170" s="559">
        <f>SUM(D170:M170)</f>
        <v>0</v>
      </c>
      <c r="D170" s="564" t="str">
        <f t="shared" ref="D170:M170" si="79">IF(ISERROR(+D165*D161*0.9),"",ROUND((+D165*D161*0.9),2))</f>
        <v/>
      </c>
      <c r="E170" s="564" t="str">
        <f t="shared" si="79"/>
        <v/>
      </c>
      <c r="F170" s="564" t="str">
        <f t="shared" si="79"/>
        <v/>
      </c>
      <c r="G170" s="564" t="str">
        <f t="shared" si="79"/>
        <v/>
      </c>
      <c r="H170" s="564" t="str">
        <f t="shared" si="79"/>
        <v/>
      </c>
      <c r="I170" s="564" t="str">
        <f t="shared" si="79"/>
        <v/>
      </c>
      <c r="J170" s="564" t="str">
        <f t="shared" si="79"/>
        <v/>
      </c>
      <c r="K170" s="564" t="str">
        <f t="shared" si="79"/>
        <v/>
      </c>
      <c r="L170" s="564" t="str">
        <f t="shared" si="79"/>
        <v/>
      </c>
      <c r="M170" s="564" t="str">
        <f t="shared" si="79"/>
        <v/>
      </c>
    </row>
    <row r="171" spans="1:13" s="15" customFormat="1" ht="13" thickBot="1">
      <c r="A171" s="308" t="s">
        <v>328</v>
      </c>
      <c r="B171" s="309"/>
      <c r="C171" s="565">
        <f>SUM(C168:C170)</f>
        <v>0</v>
      </c>
      <c r="D171" s="567">
        <f t="shared" ref="D171:M171" si="80">SUM(D168:D170)</f>
        <v>0</v>
      </c>
      <c r="E171" s="567">
        <f t="shared" si="80"/>
        <v>0</v>
      </c>
      <c r="F171" s="567">
        <f t="shared" si="80"/>
        <v>0</v>
      </c>
      <c r="G171" s="567">
        <f t="shared" si="80"/>
        <v>0</v>
      </c>
      <c r="H171" s="567">
        <f t="shared" si="80"/>
        <v>0</v>
      </c>
      <c r="I171" s="567">
        <f t="shared" si="80"/>
        <v>0</v>
      </c>
      <c r="J171" s="567">
        <f t="shared" si="80"/>
        <v>0</v>
      </c>
      <c r="K171" s="567">
        <f t="shared" si="80"/>
        <v>0</v>
      </c>
      <c r="L171" s="567">
        <f t="shared" si="80"/>
        <v>0</v>
      </c>
      <c r="M171" s="568">
        <f t="shared" si="80"/>
        <v>0</v>
      </c>
    </row>
    <row r="172" spans="1:13" s="15" customFormat="1" ht="13" thickTop="1">
      <c r="A172" s="290" t="s">
        <v>311</v>
      </c>
      <c r="B172" s="799" t="str">
        <f>'Budget Summ Amt'!N8</f>
        <v xml:space="preserve">PROGRAM NAME </v>
      </c>
      <c r="C172" s="310"/>
      <c r="D172" s="277"/>
      <c r="E172" s="292" t="s">
        <v>312</v>
      </c>
      <c r="F172" s="293"/>
      <c r="G172" s="800" t="str">
        <f>'Budget Summ Amt'!N9</f>
        <v>FUNDING SOURCE 10</v>
      </c>
      <c r="H172" s="277"/>
      <c r="I172" s="277"/>
      <c r="J172" s="277"/>
      <c r="K172" s="277"/>
      <c r="L172" s="277"/>
      <c r="M172" s="280"/>
    </row>
    <row r="173" spans="1:13" s="15" customFormat="1" ht="13.5" customHeight="1">
      <c r="A173" s="295" t="s">
        <v>313</v>
      </c>
      <c r="B173" s="296"/>
      <c r="C173" s="311">
        <f>SUM(D173:M173)</f>
        <v>0</v>
      </c>
      <c r="D173" s="281"/>
      <c r="E173" s="90"/>
      <c r="F173" s="90"/>
      <c r="G173" s="90"/>
      <c r="H173" s="90"/>
      <c r="I173" s="90"/>
      <c r="J173" s="90"/>
      <c r="K173" s="90"/>
      <c r="L173" s="90"/>
      <c r="M173" s="91"/>
    </row>
    <row r="174" spans="1:13" s="15" customFormat="1">
      <c r="A174" s="295" t="s">
        <v>314</v>
      </c>
      <c r="B174" s="296"/>
      <c r="C174" s="312">
        <f>SUM(D174:M174)</f>
        <v>0</v>
      </c>
      <c r="D174" s="282"/>
      <c r="E174" s="88"/>
      <c r="F174" s="88"/>
      <c r="G174" s="88"/>
      <c r="H174" s="88"/>
      <c r="I174" s="88"/>
      <c r="J174" s="88"/>
      <c r="K174" s="88"/>
      <c r="L174" s="88"/>
      <c r="M174" s="89"/>
    </row>
    <row r="175" spans="1:13" s="15" customFormat="1">
      <c r="A175" s="295" t="s">
        <v>315</v>
      </c>
      <c r="B175" s="296"/>
      <c r="C175" s="313">
        <f>+C173-C174</f>
        <v>0</v>
      </c>
      <c r="D175" s="315">
        <f t="shared" ref="D175:M175" si="81">+D173-D174</f>
        <v>0</v>
      </c>
      <c r="E175" s="315">
        <f t="shared" si="81"/>
        <v>0</v>
      </c>
      <c r="F175" s="315">
        <f t="shared" si="81"/>
        <v>0</v>
      </c>
      <c r="G175" s="315">
        <f t="shared" si="81"/>
        <v>0</v>
      </c>
      <c r="H175" s="315">
        <f t="shared" si="81"/>
        <v>0</v>
      </c>
      <c r="I175" s="315">
        <f t="shared" si="81"/>
        <v>0</v>
      </c>
      <c r="J175" s="315">
        <f t="shared" si="81"/>
        <v>0</v>
      </c>
      <c r="K175" s="315">
        <f t="shared" si="81"/>
        <v>0</v>
      </c>
      <c r="L175" s="315">
        <f t="shared" si="81"/>
        <v>0</v>
      </c>
      <c r="M175" s="316">
        <f t="shared" si="81"/>
        <v>0</v>
      </c>
    </row>
    <row r="176" spans="1:13" s="13" customFormat="1" ht="10.5">
      <c r="A176" s="300" t="s">
        <v>316</v>
      </c>
      <c r="B176" s="301"/>
      <c r="C176" s="439">
        <f>SUM(D176:M176)</f>
        <v>0</v>
      </c>
      <c r="D176" s="436"/>
      <c r="E176" s="436"/>
      <c r="F176" s="436"/>
      <c r="G176" s="436"/>
      <c r="H176" s="436"/>
      <c r="I176" s="436"/>
      <c r="J176" s="436"/>
      <c r="K176" s="436"/>
      <c r="L176" s="436"/>
      <c r="M176" s="437"/>
    </row>
    <row r="177" spans="1:13" s="13" customFormat="1" ht="10.5">
      <c r="A177" s="302" t="s">
        <v>317</v>
      </c>
      <c r="B177" s="301"/>
      <c r="C177" s="314"/>
      <c r="D177" s="317" t="str">
        <f t="shared" ref="D177:M177" si="82">IF(ISERROR(+D173/D176),"",+D173/D176)</f>
        <v/>
      </c>
      <c r="E177" s="317" t="str">
        <f t="shared" si="82"/>
        <v/>
      </c>
      <c r="F177" s="317" t="str">
        <f t="shared" si="82"/>
        <v/>
      </c>
      <c r="G177" s="317" t="str">
        <f t="shared" si="82"/>
        <v/>
      </c>
      <c r="H177" s="317" t="str">
        <f t="shared" si="82"/>
        <v/>
      </c>
      <c r="I177" s="317" t="str">
        <f t="shared" si="82"/>
        <v/>
      </c>
      <c r="J177" s="317" t="str">
        <f t="shared" si="82"/>
        <v/>
      </c>
      <c r="K177" s="317" t="str">
        <f t="shared" si="82"/>
        <v/>
      </c>
      <c r="L177" s="317" t="str">
        <f t="shared" si="82"/>
        <v/>
      </c>
      <c r="M177" s="318" t="str">
        <f t="shared" si="82"/>
        <v/>
      </c>
    </row>
    <row r="178" spans="1:13" s="13" customFormat="1" ht="10.5">
      <c r="A178" s="302" t="s">
        <v>318</v>
      </c>
      <c r="B178" s="301"/>
      <c r="C178" s="439">
        <f>SUM(D178:M178)</f>
        <v>0</v>
      </c>
      <c r="D178" s="436"/>
      <c r="E178" s="436"/>
      <c r="F178" s="436"/>
      <c r="G178" s="436"/>
      <c r="H178" s="436"/>
      <c r="I178" s="436"/>
      <c r="J178" s="436"/>
      <c r="K178" s="436"/>
      <c r="L178" s="436"/>
      <c r="M178" s="437"/>
    </row>
    <row r="179" spans="1:13" s="13" customFormat="1" ht="10.5">
      <c r="A179" s="302" t="s">
        <v>319</v>
      </c>
      <c r="B179" s="301"/>
      <c r="C179" s="314"/>
      <c r="D179" s="317" t="str">
        <f t="shared" ref="D179:M179" si="83">IF(ISERROR(+D173/D178),"",+D173/D178)</f>
        <v/>
      </c>
      <c r="E179" s="317" t="str">
        <f t="shared" si="83"/>
        <v/>
      </c>
      <c r="F179" s="317" t="str">
        <f t="shared" si="83"/>
        <v/>
      </c>
      <c r="G179" s="317" t="str">
        <f t="shared" si="83"/>
        <v/>
      </c>
      <c r="H179" s="317" t="str">
        <f t="shared" si="83"/>
        <v/>
      </c>
      <c r="I179" s="317" t="str">
        <f t="shared" si="83"/>
        <v/>
      </c>
      <c r="J179" s="317" t="str">
        <f t="shared" si="83"/>
        <v/>
      </c>
      <c r="K179" s="317" t="str">
        <f t="shared" si="83"/>
        <v/>
      </c>
      <c r="L179" s="317" t="str">
        <f t="shared" si="83"/>
        <v/>
      </c>
      <c r="M179" s="318" t="str">
        <f t="shared" si="83"/>
        <v/>
      </c>
    </row>
    <row r="180" spans="1:13" s="13" customFormat="1" ht="10.5">
      <c r="A180" s="302"/>
      <c r="B180" s="301"/>
      <c r="C180" s="314"/>
      <c r="D180" s="143"/>
      <c r="E180" s="143"/>
      <c r="F180" s="143"/>
      <c r="G180" s="143"/>
      <c r="H180" s="143"/>
      <c r="I180" s="143"/>
      <c r="J180" s="143"/>
      <c r="K180" s="143"/>
      <c r="L180" s="143"/>
      <c r="M180" s="144"/>
    </row>
    <row r="181" spans="1:13" s="13" customFormat="1" ht="10.5">
      <c r="A181" s="302" t="s">
        <v>320</v>
      </c>
      <c r="B181" s="301"/>
      <c r="C181" s="439">
        <f>SUM(D181:M181)</f>
        <v>0</v>
      </c>
      <c r="D181" s="436"/>
      <c r="E181" s="436"/>
      <c r="F181" s="436"/>
      <c r="G181" s="436"/>
      <c r="H181" s="436"/>
      <c r="I181" s="436"/>
      <c r="J181" s="436"/>
      <c r="K181" s="436"/>
      <c r="L181" s="436"/>
      <c r="M181" s="437"/>
    </row>
    <row r="182" spans="1:13" s="13" customFormat="1" ht="10.5">
      <c r="A182" s="302" t="s">
        <v>321</v>
      </c>
      <c r="B182" s="301"/>
      <c r="C182" s="439">
        <f>SUM(D182:M182)</f>
        <v>0</v>
      </c>
      <c r="D182" s="436"/>
      <c r="E182" s="436"/>
      <c r="F182" s="436"/>
      <c r="G182" s="436"/>
      <c r="H182" s="436"/>
      <c r="I182" s="436"/>
      <c r="J182" s="436"/>
      <c r="K182" s="436"/>
      <c r="L182" s="436"/>
      <c r="M182" s="437"/>
    </row>
    <row r="183" spans="1:13" s="13" customFormat="1" ht="10.5">
      <c r="A183" s="302" t="s">
        <v>322</v>
      </c>
      <c r="B183" s="301"/>
      <c r="C183" s="439">
        <f>SUM(D183:M183)</f>
        <v>0</v>
      </c>
      <c r="D183" s="436"/>
      <c r="E183" s="436"/>
      <c r="F183" s="436"/>
      <c r="G183" s="436"/>
      <c r="H183" s="436"/>
      <c r="I183" s="436"/>
      <c r="J183" s="436"/>
      <c r="K183" s="436"/>
      <c r="L183" s="436"/>
      <c r="M183" s="437"/>
    </row>
    <row r="184" spans="1:13" s="13" customFormat="1" ht="10.5">
      <c r="A184" s="302" t="s">
        <v>323</v>
      </c>
      <c r="B184" s="301"/>
      <c r="C184" s="439">
        <f t="shared" ref="C184:M184" si="84">SUM(C181:C183)</f>
        <v>0</v>
      </c>
      <c r="D184" s="560">
        <f t="shared" si="84"/>
        <v>0</v>
      </c>
      <c r="E184" s="560">
        <f t="shared" si="84"/>
        <v>0</v>
      </c>
      <c r="F184" s="560">
        <f t="shared" si="84"/>
        <v>0</v>
      </c>
      <c r="G184" s="560">
        <f t="shared" si="84"/>
        <v>0</v>
      </c>
      <c r="H184" s="560">
        <f t="shared" si="84"/>
        <v>0</v>
      </c>
      <c r="I184" s="560">
        <f t="shared" si="84"/>
        <v>0</v>
      </c>
      <c r="J184" s="560">
        <f t="shared" si="84"/>
        <v>0</v>
      </c>
      <c r="K184" s="560">
        <f t="shared" si="84"/>
        <v>0</v>
      </c>
      <c r="L184" s="561">
        <f t="shared" si="84"/>
        <v>0</v>
      </c>
      <c r="M184" s="562">
        <f t="shared" si="84"/>
        <v>0</v>
      </c>
    </row>
    <row r="185" spans="1:13" s="13" customFormat="1" ht="10.5">
      <c r="A185" s="302" t="s">
        <v>324</v>
      </c>
      <c r="B185" s="301"/>
      <c r="C185" s="305" t="str">
        <f>IF(ISERROR(+C184/C178),"", +C184/C178)</f>
        <v/>
      </c>
      <c r="D185" s="319" t="str">
        <f t="shared" ref="D185:M185" si="85">IF(ISERROR(+D184/D178),"", +D184/D178)</f>
        <v/>
      </c>
      <c r="E185" s="319" t="str">
        <f t="shared" si="85"/>
        <v/>
      </c>
      <c r="F185" s="319" t="str">
        <f t="shared" si="85"/>
        <v/>
      </c>
      <c r="G185" s="319" t="str">
        <f t="shared" si="85"/>
        <v/>
      </c>
      <c r="H185" s="319" t="str">
        <f t="shared" si="85"/>
        <v/>
      </c>
      <c r="I185" s="319" t="str">
        <f t="shared" si="85"/>
        <v/>
      </c>
      <c r="J185" s="319" t="str">
        <f t="shared" si="85"/>
        <v/>
      </c>
      <c r="K185" s="319" t="str">
        <f t="shared" si="85"/>
        <v/>
      </c>
      <c r="L185" s="319" t="str">
        <f t="shared" si="85"/>
        <v/>
      </c>
      <c r="M185" s="320" t="str">
        <f t="shared" si="85"/>
        <v/>
      </c>
    </row>
    <row r="186" spans="1:13" s="13" customFormat="1" ht="10.5">
      <c r="A186" s="302" t="s">
        <v>325</v>
      </c>
      <c r="B186" s="301"/>
      <c r="C186" s="306">
        <f>SUM(D186:M186)</f>
        <v>0</v>
      </c>
      <c r="D186" s="317" t="str">
        <f t="shared" ref="D186:M186" si="86">IF(ISERROR(+D181*D179*0.5),"",ROUND((+D181*D179*0.5),2))</f>
        <v/>
      </c>
      <c r="E186" s="317" t="str">
        <f t="shared" si="86"/>
        <v/>
      </c>
      <c r="F186" s="317" t="str">
        <f t="shared" si="86"/>
        <v/>
      </c>
      <c r="G186" s="317" t="str">
        <f t="shared" si="86"/>
        <v/>
      </c>
      <c r="H186" s="317" t="str">
        <f t="shared" si="86"/>
        <v/>
      </c>
      <c r="I186" s="317" t="str">
        <f t="shared" si="86"/>
        <v/>
      </c>
      <c r="J186" s="317" t="str">
        <f t="shared" si="86"/>
        <v/>
      </c>
      <c r="K186" s="317" t="str">
        <f t="shared" si="86"/>
        <v/>
      </c>
      <c r="L186" s="317" t="str">
        <f t="shared" si="86"/>
        <v/>
      </c>
      <c r="M186" s="318" t="str">
        <f t="shared" si="86"/>
        <v/>
      </c>
    </row>
    <row r="187" spans="1:13" s="13" customFormat="1" ht="10.5">
      <c r="A187" s="302" t="s">
        <v>326</v>
      </c>
      <c r="B187" s="301"/>
      <c r="C187" s="306">
        <f>SUM(D187:M187)</f>
        <v>0</v>
      </c>
      <c r="D187" s="317" t="str">
        <f>IF(ISERROR(+D182*D179*0.65),"",ROUND((+D182*D179*0.65),2))</f>
        <v/>
      </c>
      <c r="E187" s="317" t="str">
        <f t="shared" ref="E187:M187" si="87">IF(ISERROR(+E182*E179*0.65),"",ROUND((+E182*E179*0.65),2))</f>
        <v/>
      </c>
      <c r="F187" s="317" t="str">
        <f t="shared" si="87"/>
        <v/>
      </c>
      <c r="G187" s="317" t="str">
        <f t="shared" si="87"/>
        <v/>
      </c>
      <c r="H187" s="317" t="str">
        <f t="shared" si="87"/>
        <v/>
      </c>
      <c r="I187" s="317" t="str">
        <f t="shared" si="87"/>
        <v/>
      </c>
      <c r="J187" s="317" t="str">
        <f t="shared" si="87"/>
        <v/>
      </c>
      <c r="K187" s="317" t="str">
        <f t="shared" si="87"/>
        <v/>
      </c>
      <c r="L187" s="317" t="str">
        <f t="shared" si="87"/>
        <v/>
      </c>
      <c r="M187" s="318" t="str">
        <f t="shared" si="87"/>
        <v/>
      </c>
    </row>
    <row r="188" spans="1:13" s="13" customFormat="1" ht="10.5">
      <c r="A188" s="302" t="s">
        <v>327</v>
      </c>
      <c r="B188" s="307"/>
      <c r="C188" s="559">
        <f>SUM(D188:M188)</f>
        <v>0</v>
      </c>
      <c r="D188" s="564" t="str">
        <f t="shared" ref="D188:M188" si="88">IF(ISERROR(+D183*D179*0.9),"",ROUND((+D183*D179*0.9),2))</f>
        <v/>
      </c>
      <c r="E188" s="564" t="str">
        <f t="shared" si="88"/>
        <v/>
      </c>
      <c r="F188" s="564" t="str">
        <f t="shared" si="88"/>
        <v/>
      </c>
      <c r="G188" s="564" t="str">
        <f t="shared" si="88"/>
        <v/>
      </c>
      <c r="H188" s="564" t="str">
        <f t="shared" si="88"/>
        <v/>
      </c>
      <c r="I188" s="564" t="str">
        <f t="shared" si="88"/>
        <v/>
      </c>
      <c r="J188" s="564" t="str">
        <f t="shared" si="88"/>
        <v/>
      </c>
      <c r="K188" s="564" t="str">
        <f t="shared" si="88"/>
        <v/>
      </c>
      <c r="L188" s="564" t="str">
        <f t="shared" si="88"/>
        <v/>
      </c>
      <c r="M188" s="564" t="str">
        <f t="shared" si="88"/>
        <v/>
      </c>
    </row>
    <row r="189" spans="1:13" s="15" customFormat="1" ht="13" thickBot="1">
      <c r="A189" s="308" t="s">
        <v>328</v>
      </c>
      <c r="B189" s="309"/>
      <c r="C189" s="565">
        <f>SUM(C186:C188)</f>
        <v>0</v>
      </c>
      <c r="D189" s="567">
        <f t="shared" ref="D189:M189" si="89">SUM(D186:D188)</f>
        <v>0</v>
      </c>
      <c r="E189" s="567">
        <f t="shared" si="89"/>
        <v>0</v>
      </c>
      <c r="F189" s="567">
        <f t="shared" si="89"/>
        <v>0</v>
      </c>
      <c r="G189" s="567">
        <f t="shared" si="89"/>
        <v>0</v>
      </c>
      <c r="H189" s="567">
        <f t="shared" si="89"/>
        <v>0</v>
      </c>
      <c r="I189" s="567">
        <f t="shared" si="89"/>
        <v>0</v>
      </c>
      <c r="J189" s="567">
        <f t="shared" si="89"/>
        <v>0</v>
      </c>
      <c r="K189" s="567">
        <f t="shared" si="89"/>
        <v>0</v>
      </c>
      <c r="L189" s="567">
        <f t="shared" si="89"/>
        <v>0</v>
      </c>
      <c r="M189" s="568">
        <f t="shared" si="89"/>
        <v>0</v>
      </c>
    </row>
    <row r="190" spans="1:13" s="15" customFormat="1" ht="13" thickTop="1">
      <c r="A190" s="290" t="s">
        <v>311</v>
      </c>
      <c r="B190" s="799" t="str">
        <f>'Budget Summ Amt'!O8</f>
        <v xml:space="preserve">PROGRAM NAME </v>
      </c>
      <c r="C190" s="310"/>
      <c r="D190" s="277"/>
      <c r="E190" s="292" t="s">
        <v>312</v>
      </c>
      <c r="F190" s="293"/>
      <c r="G190" s="800" t="str">
        <f>'Budget Summ Amt'!O9</f>
        <v>FUNDING SOURCE 11</v>
      </c>
      <c r="H190" s="277"/>
      <c r="I190" s="277"/>
      <c r="J190" s="277"/>
      <c r="K190" s="277"/>
      <c r="L190" s="277"/>
      <c r="M190" s="280"/>
    </row>
    <row r="191" spans="1:13" s="15" customFormat="1" ht="13.5" customHeight="1">
      <c r="A191" s="295" t="s">
        <v>313</v>
      </c>
      <c r="B191" s="296"/>
      <c r="C191" s="311">
        <f>SUM(D191:M191)</f>
        <v>0</v>
      </c>
      <c r="D191" s="281"/>
      <c r="E191" s="90"/>
      <c r="F191" s="90"/>
      <c r="G191" s="90"/>
      <c r="H191" s="90"/>
      <c r="I191" s="90"/>
      <c r="J191" s="90"/>
      <c r="K191" s="90"/>
      <c r="L191" s="90"/>
      <c r="M191" s="91"/>
    </row>
    <row r="192" spans="1:13" s="15" customFormat="1">
      <c r="A192" s="295" t="s">
        <v>314</v>
      </c>
      <c r="B192" s="296"/>
      <c r="C192" s="312">
        <f>SUM(D192:M192)</f>
        <v>0</v>
      </c>
      <c r="D192" s="282"/>
      <c r="E192" s="88"/>
      <c r="F192" s="88"/>
      <c r="G192" s="88"/>
      <c r="H192" s="88"/>
      <c r="I192" s="88"/>
      <c r="J192" s="88"/>
      <c r="K192" s="88"/>
      <c r="L192" s="88"/>
      <c r="M192" s="89"/>
    </row>
    <row r="193" spans="1:13" s="15" customFormat="1">
      <c r="A193" s="295" t="s">
        <v>315</v>
      </c>
      <c r="B193" s="296"/>
      <c r="C193" s="313">
        <f>+C191-C192</f>
        <v>0</v>
      </c>
      <c r="D193" s="315">
        <f t="shared" ref="D193:M193" si="90">+D191-D192</f>
        <v>0</v>
      </c>
      <c r="E193" s="315">
        <f t="shared" si="90"/>
        <v>0</v>
      </c>
      <c r="F193" s="315">
        <f t="shared" si="90"/>
        <v>0</v>
      </c>
      <c r="G193" s="315">
        <f t="shared" si="90"/>
        <v>0</v>
      </c>
      <c r="H193" s="315">
        <f t="shared" si="90"/>
        <v>0</v>
      </c>
      <c r="I193" s="315">
        <f t="shared" si="90"/>
        <v>0</v>
      </c>
      <c r="J193" s="315">
        <f t="shared" si="90"/>
        <v>0</v>
      </c>
      <c r="K193" s="315">
        <f t="shared" si="90"/>
        <v>0</v>
      </c>
      <c r="L193" s="315">
        <f t="shared" si="90"/>
        <v>0</v>
      </c>
      <c r="M193" s="316">
        <f t="shared" si="90"/>
        <v>0</v>
      </c>
    </row>
    <row r="194" spans="1:13" s="13" customFormat="1" ht="10.5">
      <c r="A194" s="300" t="s">
        <v>316</v>
      </c>
      <c r="B194" s="301"/>
      <c r="C194" s="439">
        <f>SUM(D194:M194)</f>
        <v>0</v>
      </c>
      <c r="D194" s="436"/>
      <c r="E194" s="436"/>
      <c r="F194" s="436"/>
      <c r="G194" s="436"/>
      <c r="H194" s="436"/>
      <c r="I194" s="436"/>
      <c r="J194" s="436"/>
      <c r="K194" s="436"/>
      <c r="L194" s="436"/>
      <c r="M194" s="437"/>
    </row>
    <row r="195" spans="1:13" s="13" customFormat="1" ht="10.5">
      <c r="A195" s="302" t="s">
        <v>317</v>
      </c>
      <c r="B195" s="301"/>
      <c r="C195" s="314"/>
      <c r="D195" s="317" t="str">
        <f t="shared" ref="D195:M195" si="91">IF(ISERROR(+D191/D194),"",+D191/D194)</f>
        <v/>
      </c>
      <c r="E195" s="317" t="str">
        <f t="shared" si="91"/>
        <v/>
      </c>
      <c r="F195" s="317" t="str">
        <f t="shared" si="91"/>
        <v/>
      </c>
      <c r="G195" s="317" t="str">
        <f t="shared" si="91"/>
        <v/>
      </c>
      <c r="H195" s="317" t="str">
        <f t="shared" si="91"/>
        <v/>
      </c>
      <c r="I195" s="317" t="str">
        <f t="shared" si="91"/>
        <v/>
      </c>
      <c r="J195" s="317" t="str">
        <f t="shared" si="91"/>
        <v/>
      </c>
      <c r="K195" s="317" t="str">
        <f t="shared" si="91"/>
        <v/>
      </c>
      <c r="L195" s="317" t="str">
        <f t="shared" si="91"/>
        <v/>
      </c>
      <c r="M195" s="318" t="str">
        <f t="shared" si="91"/>
        <v/>
      </c>
    </row>
    <row r="196" spans="1:13" s="13" customFormat="1" ht="10.5">
      <c r="A196" s="302" t="s">
        <v>318</v>
      </c>
      <c r="B196" s="301"/>
      <c r="C196" s="439">
        <f>SUM(D196:M196)</f>
        <v>0</v>
      </c>
      <c r="D196" s="436"/>
      <c r="E196" s="436"/>
      <c r="F196" s="436"/>
      <c r="G196" s="436"/>
      <c r="H196" s="436"/>
      <c r="I196" s="436"/>
      <c r="J196" s="436"/>
      <c r="K196" s="436"/>
      <c r="L196" s="436"/>
      <c r="M196" s="437"/>
    </row>
    <row r="197" spans="1:13" s="13" customFormat="1" ht="10.5">
      <c r="A197" s="302" t="s">
        <v>319</v>
      </c>
      <c r="B197" s="301"/>
      <c r="C197" s="314"/>
      <c r="D197" s="317" t="str">
        <f t="shared" ref="D197:M197" si="92">IF(ISERROR(+D191/D196),"",+D191/D196)</f>
        <v/>
      </c>
      <c r="E197" s="317" t="str">
        <f t="shared" si="92"/>
        <v/>
      </c>
      <c r="F197" s="317" t="str">
        <f t="shared" si="92"/>
        <v/>
      </c>
      <c r="G197" s="317" t="str">
        <f t="shared" si="92"/>
        <v/>
      </c>
      <c r="H197" s="317" t="str">
        <f t="shared" si="92"/>
        <v/>
      </c>
      <c r="I197" s="317" t="str">
        <f t="shared" si="92"/>
        <v/>
      </c>
      <c r="J197" s="317" t="str">
        <f t="shared" si="92"/>
        <v/>
      </c>
      <c r="K197" s="317" t="str">
        <f t="shared" si="92"/>
        <v/>
      </c>
      <c r="L197" s="317" t="str">
        <f t="shared" si="92"/>
        <v/>
      </c>
      <c r="M197" s="318" t="str">
        <f t="shared" si="92"/>
        <v/>
      </c>
    </row>
    <row r="198" spans="1:13" s="13" customFormat="1" ht="10.5">
      <c r="A198" s="302"/>
      <c r="B198" s="301"/>
      <c r="C198" s="314"/>
      <c r="D198" s="143"/>
      <c r="E198" s="143"/>
      <c r="F198" s="143"/>
      <c r="G198" s="143"/>
      <c r="H198" s="143"/>
      <c r="I198" s="143"/>
      <c r="J198" s="143"/>
      <c r="K198" s="143"/>
      <c r="L198" s="143"/>
      <c r="M198" s="144"/>
    </row>
    <row r="199" spans="1:13" s="13" customFormat="1" ht="10.5">
      <c r="A199" s="302" t="s">
        <v>320</v>
      </c>
      <c r="B199" s="301"/>
      <c r="C199" s="439">
        <f>SUM(D199:M199)</f>
        <v>0</v>
      </c>
      <c r="D199" s="436"/>
      <c r="E199" s="436"/>
      <c r="F199" s="436"/>
      <c r="G199" s="436"/>
      <c r="H199" s="436"/>
      <c r="I199" s="436"/>
      <c r="J199" s="436"/>
      <c r="K199" s="436"/>
      <c r="L199" s="436"/>
      <c r="M199" s="437"/>
    </row>
    <row r="200" spans="1:13" s="13" customFormat="1" ht="10.5">
      <c r="A200" s="302" t="s">
        <v>321</v>
      </c>
      <c r="B200" s="301"/>
      <c r="C200" s="439">
        <f>SUM(D200:M200)</f>
        <v>0</v>
      </c>
      <c r="D200" s="436"/>
      <c r="E200" s="436"/>
      <c r="F200" s="436"/>
      <c r="G200" s="436"/>
      <c r="H200" s="436"/>
      <c r="I200" s="436"/>
      <c r="J200" s="436"/>
      <c r="K200" s="436"/>
      <c r="L200" s="436"/>
      <c r="M200" s="437"/>
    </row>
    <row r="201" spans="1:13" s="13" customFormat="1" ht="10.5">
      <c r="A201" s="302" t="s">
        <v>322</v>
      </c>
      <c r="B201" s="301"/>
      <c r="C201" s="439">
        <f>SUM(D201:M201)</f>
        <v>0</v>
      </c>
      <c r="D201" s="436"/>
      <c r="E201" s="436"/>
      <c r="F201" s="436"/>
      <c r="G201" s="436"/>
      <c r="H201" s="436"/>
      <c r="I201" s="436"/>
      <c r="J201" s="436"/>
      <c r="K201" s="436"/>
      <c r="L201" s="436"/>
      <c r="M201" s="437"/>
    </row>
    <row r="202" spans="1:13" s="13" customFormat="1" ht="10.5">
      <c r="A202" s="302" t="s">
        <v>323</v>
      </c>
      <c r="B202" s="301"/>
      <c r="C202" s="439">
        <f t="shared" ref="C202:M202" si="93">SUM(C199:C201)</f>
        <v>0</v>
      </c>
      <c r="D202" s="560">
        <f t="shared" si="93"/>
        <v>0</v>
      </c>
      <c r="E202" s="560">
        <f t="shared" si="93"/>
        <v>0</v>
      </c>
      <c r="F202" s="560">
        <f t="shared" si="93"/>
        <v>0</v>
      </c>
      <c r="G202" s="560">
        <f t="shared" si="93"/>
        <v>0</v>
      </c>
      <c r="H202" s="560">
        <f t="shared" si="93"/>
        <v>0</v>
      </c>
      <c r="I202" s="560">
        <f t="shared" si="93"/>
        <v>0</v>
      </c>
      <c r="J202" s="560">
        <f t="shared" si="93"/>
        <v>0</v>
      </c>
      <c r="K202" s="560">
        <f t="shared" si="93"/>
        <v>0</v>
      </c>
      <c r="L202" s="561">
        <f t="shared" si="93"/>
        <v>0</v>
      </c>
      <c r="M202" s="562">
        <f t="shared" si="93"/>
        <v>0</v>
      </c>
    </row>
    <row r="203" spans="1:13" s="13" customFormat="1" ht="10.5">
      <c r="A203" s="302" t="s">
        <v>324</v>
      </c>
      <c r="B203" s="301"/>
      <c r="C203" s="305" t="str">
        <f>IF(ISERROR(+C202/C196),"", +C202/C196)</f>
        <v/>
      </c>
      <c r="D203" s="319" t="str">
        <f t="shared" ref="D203:M203" si="94">IF(ISERROR(+D202/D196),"", +D202/D196)</f>
        <v/>
      </c>
      <c r="E203" s="319" t="str">
        <f t="shared" si="94"/>
        <v/>
      </c>
      <c r="F203" s="319" t="str">
        <f t="shared" si="94"/>
        <v/>
      </c>
      <c r="G203" s="319" t="str">
        <f t="shared" si="94"/>
        <v/>
      </c>
      <c r="H203" s="319" t="str">
        <f t="shared" si="94"/>
        <v/>
      </c>
      <c r="I203" s="319" t="str">
        <f t="shared" si="94"/>
        <v/>
      </c>
      <c r="J203" s="319" t="str">
        <f t="shared" si="94"/>
        <v/>
      </c>
      <c r="K203" s="319" t="str">
        <f t="shared" si="94"/>
        <v/>
      </c>
      <c r="L203" s="319" t="str">
        <f t="shared" si="94"/>
        <v/>
      </c>
      <c r="M203" s="320" t="str">
        <f t="shared" si="94"/>
        <v/>
      </c>
    </row>
    <row r="204" spans="1:13" s="13" customFormat="1" ht="10.5">
      <c r="A204" s="302" t="s">
        <v>325</v>
      </c>
      <c r="B204" s="301"/>
      <c r="C204" s="306">
        <f>SUM(D204:M204)</f>
        <v>0</v>
      </c>
      <c r="D204" s="317" t="str">
        <f t="shared" ref="D204:M204" si="95">IF(ISERROR(+D199*D197*0.5),"",ROUND((+D199*D197*0.5),2))</f>
        <v/>
      </c>
      <c r="E204" s="317" t="str">
        <f t="shared" si="95"/>
        <v/>
      </c>
      <c r="F204" s="317" t="str">
        <f t="shared" si="95"/>
        <v/>
      </c>
      <c r="G204" s="317" t="str">
        <f t="shared" si="95"/>
        <v/>
      </c>
      <c r="H204" s="317" t="str">
        <f t="shared" si="95"/>
        <v/>
      </c>
      <c r="I204" s="317" t="str">
        <f t="shared" si="95"/>
        <v/>
      </c>
      <c r="J204" s="317" t="str">
        <f t="shared" si="95"/>
        <v/>
      </c>
      <c r="K204" s="317" t="str">
        <f t="shared" si="95"/>
        <v/>
      </c>
      <c r="L204" s="317" t="str">
        <f t="shared" si="95"/>
        <v/>
      </c>
      <c r="M204" s="318" t="str">
        <f t="shared" si="95"/>
        <v/>
      </c>
    </row>
    <row r="205" spans="1:13" s="13" customFormat="1" ht="10.5">
      <c r="A205" s="302" t="s">
        <v>326</v>
      </c>
      <c r="B205" s="301"/>
      <c r="C205" s="306">
        <f>SUM(D205:M205)</f>
        <v>0</v>
      </c>
      <c r="D205" s="317" t="str">
        <f>IF(ISERROR(+D200*D197*0.65),"",ROUND((+D200*D197*0.65),2))</f>
        <v/>
      </c>
      <c r="E205" s="317" t="str">
        <f t="shared" ref="E205:M205" si="96">IF(ISERROR(+E200*E197*0.65),"",ROUND((+E200*E197*0.65),2))</f>
        <v/>
      </c>
      <c r="F205" s="317" t="str">
        <f t="shared" si="96"/>
        <v/>
      </c>
      <c r="G205" s="317" t="str">
        <f t="shared" si="96"/>
        <v/>
      </c>
      <c r="H205" s="317" t="str">
        <f t="shared" si="96"/>
        <v/>
      </c>
      <c r="I205" s="317" t="str">
        <f t="shared" si="96"/>
        <v/>
      </c>
      <c r="J205" s="317" t="str">
        <f t="shared" si="96"/>
        <v/>
      </c>
      <c r="K205" s="317" t="str">
        <f t="shared" si="96"/>
        <v/>
      </c>
      <c r="L205" s="317" t="str">
        <f t="shared" si="96"/>
        <v/>
      </c>
      <c r="M205" s="318" t="str">
        <f t="shared" si="96"/>
        <v/>
      </c>
    </row>
    <row r="206" spans="1:13" s="13" customFormat="1" ht="10.5">
      <c r="A206" s="302" t="s">
        <v>327</v>
      </c>
      <c r="B206" s="307"/>
      <c r="C206" s="559">
        <f>SUM(D206:M206)</f>
        <v>0</v>
      </c>
      <c r="D206" s="564" t="str">
        <f t="shared" ref="D206:M206" si="97">IF(ISERROR(+D201*D197*0.9),"",ROUND((+D201*D197*0.9),2))</f>
        <v/>
      </c>
      <c r="E206" s="564" t="str">
        <f t="shared" si="97"/>
        <v/>
      </c>
      <c r="F206" s="564" t="str">
        <f t="shared" si="97"/>
        <v/>
      </c>
      <c r="G206" s="564" t="str">
        <f t="shared" si="97"/>
        <v/>
      </c>
      <c r="H206" s="564" t="str">
        <f t="shared" si="97"/>
        <v/>
      </c>
      <c r="I206" s="564" t="str">
        <f t="shared" si="97"/>
        <v/>
      </c>
      <c r="J206" s="564" t="str">
        <f t="shared" si="97"/>
        <v/>
      </c>
      <c r="K206" s="564" t="str">
        <f t="shared" si="97"/>
        <v/>
      </c>
      <c r="L206" s="564" t="str">
        <f t="shared" si="97"/>
        <v/>
      </c>
      <c r="M206" s="564" t="str">
        <f t="shared" si="97"/>
        <v/>
      </c>
    </row>
    <row r="207" spans="1:13" s="15" customFormat="1" ht="13" thickBot="1">
      <c r="A207" s="308" t="s">
        <v>328</v>
      </c>
      <c r="B207" s="309"/>
      <c r="C207" s="565">
        <f>SUM(C204:C206)</f>
        <v>0</v>
      </c>
      <c r="D207" s="567">
        <f t="shared" ref="D207:M207" si="98">SUM(D204:D206)</f>
        <v>0</v>
      </c>
      <c r="E207" s="567">
        <f t="shared" si="98"/>
        <v>0</v>
      </c>
      <c r="F207" s="567">
        <f t="shared" si="98"/>
        <v>0</v>
      </c>
      <c r="G207" s="567">
        <f t="shared" si="98"/>
        <v>0</v>
      </c>
      <c r="H207" s="567">
        <f t="shared" si="98"/>
        <v>0</v>
      </c>
      <c r="I207" s="567">
        <f t="shared" si="98"/>
        <v>0</v>
      </c>
      <c r="J207" s="567">
        <f t="shared" si="98"/>
        <v>0</v>
      </c>
      <c r="K207" s="567">
        <f t="shared" si="98"/>
        <v>0</v>
      </c>
      <c r="L207" s="567">
        <f t="shared" si="98"/>
        <v>0</v>
      </c>
      <c r="M207" s="568">
        <f t="shared" si="98"/>
        <v>0</v>
      </c>
    </row>
    <row r="208" spans="1:13" s="15" customFormat="1" ht="13" thickTop="1">
      <c r="A208" s="290" t="s">
        <v>311</v>
      </c>
      <c r="B208" s="543" t="str">
        <f>'Budget Summ Amt'!P8</f>
        <v xml:space="preserve">PROGRAM NAME </v>
      </c>
      <c r="C208" s="310"/>
      <c r="D208" s="277"/>
      <c r="E208" s="292" t="s">
        <v>312</v>
      </c>
      <c r="F208" s="293"/>
      <c r="G208" s="544" t="str">
        <f>'Budget Summ Amt'!P9</f>
        <v>FUNDING SOURCE 12</v>
      </c>
      <c r="H208" s="277"/>
      <c r="I208" s="277"/>
      <c r="J208" s="277"/>
      <c r="K208" s="277"/>
      <c r="L208" s="277"/>
      <c r="M208" s="280"/>
    </row>
    <row r="209" spans="1:13" s="15" customFormat="1">
      <c r="A209" s="295" t="s">
        <v>313</v>
      </c>
      <c r="B209" s="296"/>
      <c r="C209" s="311">
        <f>SUM(D209:M209)</f>
        <v>0</v>
      </c>
      <c r="D209" s="281"/>
      <c r="E209" s="90"/>
      <c r="F209" s="90"/>
      <c r="G209" s="90"/>
      <c r="H209" s="90"/>
      <c r="I209" s="90"/>
      <c r="J209" s="90"/>
      <c r="K209" s="90"/>
      <c r="L209" s="90"/>
      <c r="M209" s="91"/>
    </row>
    <row r="210" spans="1:13" s="15" customFormat="1">
      <c r="A210" s="295" t="s">
        <v>314</v>
      </c>
      <c r="B210" s="296"/>
      <c r="C210" s="312">
        <f>SUM(D210:M210)</f>
        <v>0</v>
      </c>
      <c r="D210" s="282"/>
      <c r="E210" s="88"/>
      <c r="F210" s="88"/>
      <c r="G210" s="88"/>
      <c r="H210" s="88"/>
      <c r="I210" s="88"/>
      <c r="J210" s="88"/>
      <c r="K210" s="88"/>
      <c r="L210" s="88"/>
      <c r="M210" s="89"/>
    </row>
    <row r="211" spans="1:13" s="15" customFormat="1">
      <c r="A211" s="295" t="s">
        <v>315</v>
      </c>
      <c r="B211" s="296"/>
      <c r="C211" s="313">
        <f>+C209-C210</f>
        <v>0</v>
      </c>
      <c r="D211" s="315">
        <f t="shared" ref="D211:M211" si="99">+D209-D210</f>
        <v>0</v>
      </c>
      <c r="E211" s="315">
        <f t="shared" si="99"/>
        <v>0</v>
      </c>
      <c r="F211" s="315">
        <f t="shared" si="99"/>
        <v>0</v>
      </c>
      <c r="G211" s="315">
        <f t="shared" si="99"/>
        <v>0</v>
      </c>
      <c r="H211" s="315">
        <f t="shared" si="99"/>
        <v>0</v>
      </c>
      <c r="I211" s="315">
        <f t="shared" si="99"/>
        <v>0</v>
      </c>
      <c r="J211" s="315">
        <f t="shared" si="99"/>
        <v>0</v>
      </c>
      <c r="K211" s="315">
        <f t="shared" si="99"/>
        <v>0</v>
      </c>
      <c r="L211" s="315">
        <f t="shared" si="99"/>
        <v>0</v>
      </c>
      <c r="M211" s="316">
        <f t="shared" si="99"/>
        <v>0</v>
      </c>
    </row>
    <row r="212" spans="1:13" s="13" customFormat="1" ht="10.5">
      <c r="A212" s="300" t="s">
        <v>316</v>
      </c>
      <c r="B212" s="301"/>
      <c r="C212" s="439">
        <f>SUM(D212:M212)</f>
        <v>0</v>
      </c>
      <c r="D212" s="436"/>
      <c r="E212" s="436"/>
      <c r="F212" s="436"/>
      <c r="G212" s="436"/>
      <c r="H212" s="436"/>
      <c r="I212" s="436"/>
      <c r="J212" s="436"/>
      <c r="K212" s="436"/>
      <c r="L212" s="436"/>
      <c r="M212" s="437"/>
    </row>
    <row r="213" spans="1:13" s="13" customFormat="1" ht="10.5">
      <c r="A213" s="302" t="s">
        <v>317</v>
      </c>
      <c r="B213" s="301"/>
      <c r="C213" s="314"/>
      <c r="D213" s="317" t="str">
        <f t="shared" ref="D213:M213" si="100">IF(ISERROR(+D209/D212),"",+D209/D212)</f>
        <v/>
      </c>
      <c r="E213" s="317" t="str">
        <f t="shared" si="100"/>
        <v/>
      </c>
      <c r="F213" s="317" t="str">
        <f t="shared" si="100"/>
        <v/>
      </c>
      <c r="G213" s="317" t="str">
        <f t="shared" si="100"/>
        <v/>
      </c>
      <c r="H213" s="317" t="str">
        <f t="shared" si="100"/>
        <v/>
      </c>
      <c r="I213" s="317" t="str">
        <f t="shared" si="100"/>
        <v/>
      </c>
      <c r="J213" s="317" t="str">
        <f t="shared" si="100"/>
        <v/>
      </c>
      <c r="K213" s="317" t="str">
        <f t="shared" si="100"/>
        <v/>
      </c>
      <c r="L213" s="317" t="str">
        <f t="shared" si="100"/>
        <v/>
      </c>
      <c r="M213" s="318" t="str">
        <f t="shared" si="100"/>
        <v/>
      </c>
    </row>
    <row r="214" spans="1:13" s="13" customFormat="1" ht="10.5">
      <c r="A214" s="302" t="s">
        <v>318</v>
      </c>
      <c r="B214" s="301"/>
      <c r="C214" s="439">
        <f>SUM(D214:M214)</f>
        <v>0</v>
      </c>
      <c r="D214" s="436"/>
      <c r="E214" s="436"/>
      <c r="F214" s="436"/>
      <c r="G214" s="436"/>
      <c r="H214" s="436"/>
      <c r="I214" s="436"/>
      <c r="J214" s="436"/>
      <c r="K214" s="436"/>
      <c r="L214" s="436"/>
      <c r="M214" s="437"/>
    </row>
    <row r="215" spans="1:13" s="13" customFormat="1" ht="10.5">
      <c r="A215" s="302" t="s">
        <v>319</v>
      </c>
      <c r="B215" s="301"/>
      <c r="C215" s="314"/>
      <c r="D215" s="317" t="str">
        <f t="shared" ref="D215:M215" si="101">IF(ISERROR(+D209/D214),"",+D209/D214)</f>
        <v/>
      </c>
      <c r="E215" s="317" t="str">
        <f t="shared" si="101"/>
        <v/>
      </c>
      <c r="F215" s="317" t="str">
        <f t="shared" si="101"/>
        <v/>
      </c>
      <c r="G215" s="317" t="str">
        <f t="shared" si="101"/>
        <v/>
      </c>
      <c r="H215" s="317" t="str">
        <f t="shared" si="101"/>
        <v/>
      </c>
      <c r="I215" s="317" t="str">
        <f t="shared" si="101"/>
        <v/>
      </c>
      <c r="J215" s="317" t="str">
        <f t="shared" si="101"/>
        <v/>
      </c>
      <c r="K215" s="317" t="str">
        <f t="shared" si="101"/>
        <v/>
      </c>
      <c r="L215" s="317" t="str">
        <f t="shared" si="101"/>
        <v/>
      </c>
      <c r="M215" s="318" t="str">
        <f t="shared" si="101"/>
        <v/>
      </c>
    </row>
    <row r="216" spans="1:13" s="13" customFormat="1" ht="10.5">
      <c r="A216" s="302"/>
      <c r="B216" s="301"/>
      <c r="C216" s="314"/>
      <c r="D216" s="143"/>
      <c r="E216" s="143"/>
      <c r="F216" s="143"/>
      <c r="G216" s="143"/>
      <c r="H216" s="143"/>
      <c r="I216" s="143"/>
      <c r="J216" s="143"/>
      <c r="K216" s="143"/>
      <c r="L216" s="143"/>
      <c r="M216" s="144"/>
    </row>
    <row r="217" spans="1:13" s="13" customFormat="1" ht="10.5">
      <c r="A217" s="302" t="s">
        <v>320</v>
      </c>
      <c r="B217" s="301"/>
      <c r="C217" s="439">
        <f>SUM(D217:M217)</f>
        <v>0</v>
      </c>
      <c r="D217" s="436"/>
      <c r="E217" s="436"/>
      <c r="F217" s="436"/>
      <c r="G217" s="436"/>
      <c r="H217" s="436"/>
      <c r="I217" s="436"/>
      <c r="J217" s="436"/>
      <c r="K217" s="436"/>
      <c r="L217" s="436"/>
      <c r="M217" s="437"/>
    </row>
    <row r="218" spans="1:13" s="13" customFormat="1" ht="10.5">
      <c r="A218" s="302" t="s">
        <v>321</v>
      </c>
      <c r="B218" s="301"/>
      <c r="C218" s="439">
        <f>SUM(D218:M218)</f>
        <v>0</v>
      </c>
      <c r="D218" s="436"/>
      <c r="E218" s="436"/>
      <c r="F218" s="436"/>
      <c r="G218" s="436"/>
      <c r="H218" s="436"/>
      <c r="I218" s="436"/>
      <c r="J218" s="436"/>
      <c r="K218" s="436"/>
      <c r="L218" s="436"/>
      <c r="M218" s="437"/>
    </row>
    <row r="219" spans="1:13" s="13" customFormat="1" ht="10.5">
      <c r="A219" s="302" t="s">
        <v>322</v>
      </c>
      <c r="B219" s="301"/>
      <c r="C219" s="439">
        <f>SUM(D219:M219)</f>
        <v>0</v>
      </c>
      <c r="D219" s="436"/>
      <c r="E219" s="436"/>
      <c r="F219" s="436"/>
      <c r="G219" s="436"/>
      <c r="H219" s="436"/>
      <c r="I219" s="436"/>
      <c r="J219" s="436"/>
      <c r="K219" s="436"/>
      <c r="L219" s="436"/>
      <c r="M219" s="437"/>
    </row>
    <row r="220" spans="1:13" s="13" customFormat="1" ht="10.5">
      <c r="A220" s="302" t="s">
        <v>323</v>
      </c>
      <c r="B220" s="301"/>
      <c r="C220" s="439">
        <f t="shared" ref="C220:M220" si="102">SUM(C217:C219)</f>
        <v>0</v>
      </c>
      <c r="D220" s="560">
        <f t="shared" si="102"/>
        <v>0</v>
      </c>
      <c r="E220" s="560">
        <f t="shared" si="102"/>
        <v>0</v>
      </c>
      <c r="F220" s="560">
        <f t="shared" si="102"/>
        <v>0</v>
      </c>
      <c r="G220" s="560">
        <f t="shared" si="102"/>
        <v>0</v>
      </c>
      <c r="H220" s="560">
        <f t="shared" si="102"/>
        <v>0</v>
      </c>
      <c r="I220" s="560">
        <f t="shared" si="102"/>
        <v>0</v>
      </c>
      <c r="J220" s="560">
        <f t="shared" si="102"/>
        <v>0</v>
      </c>
      <c r="K220" s="560">
        <f t="shared" si="102"/>
        <v>0</v>
      </c>
      <c r="L220" s="561">
        <f t="shared" si="102"/>
        <v>0</v>
      </c>
      <c r="M220" s="562">
        <f t="shared" si="102"/>
        <v>0</v>
      </c>
    </row>
    <row r="221" spans="1:13" s="13" customFormat="1" ht="10.5">
      <c r="A221" s="302" t="s">
        <v>324</v>
      </c>
      <c r="B221" s="301"/>
      <c r="C221" s="305" t="str">
        <f>IF(ISERROR(+C220/C214),"", +C220/C214)</f>
        <v/>
      </c>
      <c r="D221" s="319" t="str">
        <f t="shared" ref="D221:M221" si="103">IF(ISERROR(+D220/D214),"", +D220/D214)</f>
        <v/>
      </c>
      <c r="E221" s="319" t="str">
        <f t="shared" si="103"/>
        <v/>
      </c>
      <c r="F221" s="319" t="str">
        <f t="shared" si="103"/>
        <v/>
      </c>
      <c r="G221" s="319" t="str">
        <f t="shared" si="103"/>
        <v/>
      </c>
      <c r="H221" s="319" t="str">
        <f t="shared" si="103"/>
        <v/>
      </c>
      <c r="I221" s="319" t="str">
        <f t="shared" si="103"/>
        <v/>
      </c>
      <c r="J221" s="319" t="str">
        <f t="shared" si="103"/>
        <v/>
      </c>
      <c r="K221" s="319" t="str">
        <f t="shared" si="103"/>
        <v/>
      </c>
      <c r="L221" s="319" t="str">
        <f t="shared" si="103"/>
        <v/>
      </c>
      <c r="M221" s="320" t="str">
        <f t="shared" si="103"/>
        <v/>
      </c>
    </row>
    <row r="222" spans="1:13" s="13" customFormat="1" ht="10.5">
      <c r="A222" s="302" t="s">
        <v>325</v>
      </c>
      <c r="B222" s="301"/>
      <c r="C222" s="306">
        <f>SUM(D222:M222)</f>
        <v>0</v>
      </c>
      <c r="D222" s="317" t="str">
        <f t="shared" ref="D222:M222" si="104">IF(ISERROR(+D217*D215*0.5),"",ROUND((+D217*D215*0.5),2))</f>
        <v/>
      </c>
      <c r="E222" s="317" t="str">
        <f t="shared" si="104"/>
        <v/>
      </c>
      <c r="F222" s="317" t="str">
        <f t="shared" si="104"/>
        <v/>
      </c>
      <c r="G222" s="317" t="str">
        <f t="shared" si="104"/>
        <v/>
      </c>
      <c r="H222" s="317" t="str">
        <f t="shared" si="104"/>
        <v/>
      </c>
      <c r="I222" s="317" t="str">
        <f t="shared" si="104"/>
        <v/>
      </c>
      <c r="J222" s="317" t="str">
        <f t="shared" si="104"/>
        <v/>
      </c>
      <c r="K222" s="317" t="str">
        <f t="shared" si="104"/>
        <v/>
      </c>
      <c r="L222" s="317" t="str">
        <f t="shared" si="104"/>
        <v/>
      </c>
      <c r="M222" s="318" t="str">
        <f t="shared" si="104"/>
        <v/>
      </c>
    </row>
    <row r="223" spans="1:13" s="13" customFormat="1" ht="10.5">
      <c r="A223" s="302" t="s">
        <v>326</v>
      </c>
      <c r="B223" s="301"/>
      <c r="C223" s="306">
        <f>SUM(D223:M223)</f>
        <v>0</v>
      </c>
      <c r="D223" s="317" t="str">
        <f>IF(ISERROR(+D218*D215*0.65),"",ROUND((+D218*D215*0.65),2))</f>
        <v/>
      </c>
      <c r="E223" s="317" t="str">
        <f t="shared" ref="E223:M223" si="105">IF(ISERROR(+E218*E215*0.65),"",ROUND((+E218*E215*0.65),2))</f>
        <v/>
      </c>
      <c r="F223" s="317" t="str">
        <f t="shared" si="105"/>
        <v/>
      </c>
      <c r="G223" s="317" t="str">
        <f t="shared" si="105"/>
        <v/>
      </c>
      <c r="H223" s="317" t="str">
        <f t="shared" si="105"/>
        <v/>
      </c>
      <c r="I223" s="317" t="str">
        <f t="shared" si="105"/>
        <v/>
      </c>
      <c r="J223" s="317" t="str">
        <f t="shared" si="105"/>
        <v/>
      </c>
      <c r="K223" s="317" t="str">
        <f t="shared" si="105"/>
        <v/>
      </c>
      <c r="L223" s="317" t="str">
        <f t="shared" si="105"/>
        <v/>
      </c>
      <c r="M223" s="318" t="str">
        <f t="shared" si="105"/>
        <v/>
      </c>
    </row>
    <row r="224" spans="1:13" s="13" customFormat="1" ht="10.5">
      <c r="A224" s="302" t="s">
        <v>327</v>
      </c>
      <c r="B224" s="307"/>
      <c r="C224" s="559">
        <f>SUM(D224:M224)</f>
        <v>0</v>
      </c>
      <c r="D224" s="564" t="str">
        <f t="shared" ref="D224:M224" si="106">IF(ISERROR(+D219*D215*0.9),"",ROUND((+D219*D215*0.9),2))</f>
        <v/>
      </c>
      <c r="E224" s="564" t="str">
        <f t="shared" si="106"/>
        <v/>
      </c>
      <c r="F224" s="564" t="str">
        <f t="shared" si="106"/>
        <v/>
      </c>
      <c r="G224" s="564" t="str">
        <f t="shared" si="106"/>
        <v/>
      </c>
      <c r="H224" s="564" t="str">
        <f t="shared" si="106"/>
        <v/>
      </c>
      <c r="I224" s="564" t="str">
        <f t="shared" si="106"/>
        <v/>
      </c>
      <c r="J224" s="564" t="str">
        <f t="shared" si="106"/>
        <v/>
      </c>
      <c r="K224" s="564" t="str">
        <f t="shared" si="106"/>
        <v/>
      </c>
      <c r="L224" s="564" t="str">
        <f t="shared" si="106"/>
        <v/>
      </c>
      <c r="M224" s="564" t="str">
        <f t="shared" si="106"/>
        <v/>
      </c>
    </row>
    <row r="225" spans="1:13" s="15" customFormat="1" ht="13" thickBot="1">
      <c r="A225" s="308" t="s">
        <v>328</v>
      </c>
      <c r="B225" s="309"/>
      <c r="C225" s="565">
        <f>SUM(C222:C224)</f>
        <v>0</v>
      </c>
      <c r="D225" s="567">
        <f t="shared" ref="D225:M225" si="107">SUM(D222:D224)</f>
        <v>0</v>
      </c>
      <c r="E225" s="567">
        <f t="shared" si="107"/>
        <v>0</v>
      </c>
      <c r="F225" s="567">
        <f t="shared" si="107"/>
        <v>0</v>
      </c>
      <c r="G225" s="567">
        <f t="shared" si="107"/>
        <v>0</v>
      </c>
      <c r="H225" s="567">
        <f t="shared" si="107"/>
        <v>0</v>
      </c>
      <c r="I225" s="567">
        <f t="shared" si="107"/>
        <v>0</v>
      </c>
      <c r="J225" s="567">
        <f t="shared" si="107"/>
        <v>0</v>
      </c>
      <c r="K225" s="567">
        <f t="shared" si="107"/>
        <v>0</v>
      </c>
      <c r="L225" s="567">
        <f t="shared" si="107"/>
        <v>0</v>
      </c>
      <c r="M225" s="568">
        <f t="shared" si="107"/>
        <v>0</v>
      </c>
    </row>
    <row r="226" spans="1:13" s="15" customFormat="1" ht="13" thickTop="1">
      <c r="A226" s="290" t="s">
        <v>311</v>
      </c>
      <c r="B226" s="799" t="str">
        <f>'Budget Summ Amt'!Q8</f>
        <v xml:space="preserve">PROGRAM NAME </v>
      </c>
      <c r="C226" s="310"/>
      <c r="D226" s="277"/>
      <c r="E226" s="278" t="s">
        <v>312</v>
      </c>
      <c r="F226" s="279"/>
      <c r="G226" s="545" t="str">
        <f>'Budget Summ Amt'!Q9</f>
        <v>FUNDING SOURCE 13</v>
      </c>
      <c r="H226" s="277"/>
      <c r="I226" s="277"/>
      <c r="J226" s="277"/>
      <c r="K226" s="277"/>
      <c r="L226" s="277"/>
      <c r="M226" s="280"/>
    </row>
    <row r="227" spans="1:13" s="15" customFormat="1" ht="13.5" customHeight="1">
      <c r="A227" s="295" t="s">
        <v>313</v>
      </c>
      <c r="B227" s="296"/>
      <c r="C227" s="311">
        <f>SUM(D227:M227)</f>
        <v>0</v>
      </c>
      <c r="D227" s="281"/>
      <c r="E227" s="90"/>
      <c r="F227" s="90"/>
      <c r="G227" s="90"/>
      <c r="H227" s="90"/>
      <c r="I227" s="90"/>
      <c r="J227" s="90"/>
      <c r="K227" s="90"/>
      <c r="L227" s="90"/>
      <c r="M227" s="91"/>
    </row>
    <row r="228" spans="1:13" s="15" customFormat="1">
      <c r="A228" s="295" t="s">
        <v>314</v>
      </c>
      <c r="B228" s="296"/>
      <c r="C228" s="312">
        <f>SUM(D228:M228)</f>
        <v>0</v>
      </c>
      <c r="D228" s="282"/>
      <c r="E228" s="88"/>
      <c r="F228" s="88"/>
      <c r="G228" s="88"/>
      <c r="H228" s="88"/>
      <c r="I228" s="88"/>
      <c r="J228" s="88"/>
      <c r="K228" s="88"/>
      <c r="L228" s="88"/>
      <c r="M228" s="89"/>
    </row>
    <row r="229" spans="1:13" s="15" customFormat="1">
      <c r="A229" s="295" t="s">
        <v>315</v>
      </c>
      <c r="B229" s="296"/>
      <c r="C229" s="313">
        <f>+C227-C228</f>
        <v>0</v>
      </c>
      <c r="D229" s="315">
        <f t="shared" ref="D229:M229" si="108">+D227-D228</f>
        <v>0</v>
      </c>
      <c r="E229" s="315">
        <f t="shared" si="108"/>
        <v>0</v>
      </c>
      <c r="F229" s="315">
        <f t="shared" si="108"/>
        <v>0</v>
      </c>
      <c r="G229" s="315">
        <f t="shared" si="108"/>
        <v>0</v>
      </c>
      <c r="H229" s="315">
        <f t="shared" si="108"/>
        <v>0</v>
      </c>
      <c r="I229" s="315">
        <f t="shared" si="108"/>
        <v>0</v>
      </c>
      <c r="J229" s="315">
        <f t="shared" si="108"/>
        <v>0</v>
      </c>
      <c r="K229" s="315">
        <f t="shared" si="108"/>
        <v>0</v>
      </c>
      <c r="L229" s="315">
        <f t="shared" si="108"/>
        <v>0</v>
      </c>
      <c r="M229" s="316">
        <f t="shared" si="108"/>
        <v>0</v>
      </c>
    </row>
    <row r="230" spans="1:13" s="13" customFormat="1" ht="10.5">
      <c r="A230" s="300" t="s">
        <v>316</v>
      </c>
      <c r="B230" s="301"/>
      <c r="C230" s="439">
        <f>SUM(D230:M230)</f>
        <v>0</v>
      </c>
      <c r="D230" s="436"/>
      <c r="E230" s="436"/>
      <c r="F230" s="436"/>
      <c r="G230" s="436"/>
      <c r="H230" s="436"/>
      <c r="I230" s="436"/>
      <c r="J230" s="436"/>
      <c r="K230" s="436"/>
      <c r="L230" s="436"/>
      <c r="M230" s="437"/>
    </row>
    <row r="231" spans="1:13" s="13" customFormat="1" ht="10.5">
      <c r="A231" s="302" t="s">
        <v>317</v>
      </c>
      <c r="B231" s="301"/>
      <c r="C231" s="314"/>
      <c r="D231" s="317" t="str">
        <f t="shared" ref="D231:M231" si="109">IF(ISERROR(+D227/D230),"",+D227/D230)</f>
        <v/>
      </c>
      <c r="E231" s="317" t="str">
        <f t="shared" si="109"/>
        <v/>
      </c>
      <c r="F231" s="317" t="str">
        <f t="shared" si="109"/>
        <v/>
      </c>
      <c r="G231" s="317" t="str">
        <f t="shared" si="109"/>
        <v/>
      </c>
      <c r="H231" s="317" t="str">
        <f t="shared" si="109"/>
        <v/>
      </c>
      <c r="I231" s="317" t="str">
        <f t="shared" si="109"/>
        <v/>
      </c>
      <c r="J231" s="317" t="str">
        <f t="shared" si="109"/>
        <v/>
      </c>
      <c r="K231" s="317" t="str">
        <f t="shared" si="109"/>
        <v/>
      </c>
      <c r="L231" s="317" t="str">
        <f t="shared" si="109"/>
        <v/>
      </c>
      <c r="M231" s="318" t="str">
        <f t="shared" si="109"/>
        <v/>
      </c>
    </row>
    <row r="232" spans="1:13" s="13" customFormat="1" ht="10.5">
      <c r="A232" s="302" t="s">
        <v>318</v>
      </c>
      <c r="B232" s="301"/>
      <c r="C232" s="439">
        <f>SUM(D232:M232)</f>
        <v>0</v>
      </c>
      <c r="D232" s="436"/>
      <c r="E232" s="436"/>
      <c r="F232" s="436"/>
      <c r="G232" s="436"/>
      <c r="H232" s="436"/>
      <c r="I232" s="436"/>
      <c r="J232" s="436"/>
      <c r="K232" s="436"/>
      <c r="L232" s="436"/>
      <c r="M232" s="437"/>
    </row>
    <row r="233" spans="1:13" s="13" customFormat="1" ht="10.5">
      <c r="A233" s="302" t="s">
        <v>319</v>
      </c>
      <c r="B233" s="301"/>
      <c r="C233" s="314"/>
      <c r="D233" s="317" t="str">
        <f t="shared" ref="D233:M233" si="110">IF(ISERROR(+D227/D232),"",+D227/D232)</f>
        <v/>
      </c>
      <c r="E233" s="317" t="str">
        <f t="shared" si="110"/>
        <v/>
      </c>
      <c r="F233" s="317" t="str">
        <f t="shared" si="110"/>
        <v/>
      </c>
      <c r="G233" s="317" t="str">
        <f t="shared" si="110"/>
        <v/>
      </c>
      <c r="H233" s="317" t="str">
        <f t="shared" si="110"/>
        <v/>
      </c>
      <c r="I233" s="317" t="str">
        <f t="shared" si="110"/>
        <v/>
      </c>
      <c r="J233" s="317" t="str">
        <f t="shared" si="110"/>
        <v/>
      </c>
      <c r="K233" s="317" t="str">
        <f t="shared" si="110"/>
        <v/>
      </c>
      <c r="L233" s="317" t="str">
        <f t="shared" si="110"/>
        <v/>
      </c>
      <c r="M233" s="318" t="str">
        <f t="shared" si="110"/>
        <v/>
      </c>
    </row>
    <row r="234" spans="1:13" s="13" customFormat="1" ht="10.5">
      <c r="A234" s="302"/>
      <c r="B234" s="301"/>
      <c r="C234" s="314"/>
      <c r="D234" s="143"/>
      <c r="E234" s="143"/>
      <c r="F234" s="143"/>
      <c r="G234" s="143"/>
      <c r="H234" s="143"/>
      <c r="I234" s="143"/>
      <c r="J234" s="143"/>
      <c r="K234" s="143"/>
      <c r="L234" s="143"/>
      <c r="M234" s="144"/>
    </row>
    <row r="235" spans="1:13" s="13" customFormat="1" ht="10.5">
      <c r="A235" s="302" t="s">
        <v>320</v>
      </c>
      <c r="B235" s="301"/>
      <c r="C235" s="439">
        <f>SUM(D235:M235)</f>
        <v>0</v>
      </c>
      <c r="D235" s="436"/>
      <c r="E235" s="436"/>
      <c r="F235" s="436"/>
      <c r="G235" s="436"/>
      <c r="H235" s="436"/>
      <c r="I235" s="436"/>
      <c r="J235" s="436"/>
      <c r="K235" s="436"/>
      <c r="L235" s="436"/>
      <c r="M235" s="437"/>
    </row>
    <row r="236" spans="1:13" s="13" customFormat="1" ht="10.5">
      <c r="A236" s="302" t="s">
        <v>321</v>
      </c>
      <c r="B236" s="301"/>
      <c r="C236" s="439">
        <f>SUM(D236:M236)</f>
        <v>0</v>
      </c>
      <c r="D236" s="436"/>
      <c r="E236" s="436"/>
      <c r="F236" s="436"/>
      <c r="G236" s="436"/>
      <c r="H236" s="436"/>
      <c r="I236" s="436"/>
      <c r="J236" s="436"/>
      <c r="K236" s="436"/>
      <c r="L236" s="436"/>
      <c r="M236" s="437"/>
    </row>
    <row r="237" spans="1:13" s="13" customFormat="1" ht="10.5">
      <c r="A237" s="302" t="s">
        <v>322</v>
      </c>
      <c r="B237" s="301"/>
      <c r="C237" s="439">
        <f>SUM(D237:M237)</f>
        <v>0</v>
      </c>
      <c r="D237" s="436"/>
      <c r="E237" s="436"/>
      <c r="F237" s="436"/>
      <c r="G237" s="436"/>
      <c r="H237" s="436"/>
      <c r="I237" s="436"/>
      <c r="J237" s="436"/>
      <c r="K237" s="436"/>
      <c r="L237" s="436"/>
      <c r="M237" s="437"/>
    </row>
    <row r="238" spans="1:13" s="13" customFormat="1" ht="10.5">
      <c r="A238" s="302" t="s">
        <v>323</v>
      </c>
      <c r="B238" s="301"/>
      <c r="C238" s="439">
        <f t="shared" ref="C238:M238" si="111">SUM(C235:C237)</f>
        <v>0</v>
      </c>
      <c r="D238" s="560">
        <f t="shared" si="111"/>
        <v>0</v>
      </c>
      <c r="E238" s="560">
        <f t="shared" si="111"/>
        <v>0</v>
      </c>
      <c r="F238" s="560">
        <f t="shared" si="111"/>
        <v>0</v>
      </c>
      <c r="G238" s="560">
        <f t="shared" si="111"/>
        <v>0</v>
      </c>
      <c r="H238" s="560">
        <f t="shared" si="111"/>
        <v>0</v>
      </c>
      <c r="I238" s="560">
        <f t="shared" si="111"/>
        <v>0</v>
      </c>
      <c r="J238" s="560">
        <f t="shared" si="111"/>
        <v>0</v>
      </c>
      <c r="K238" s="560">
        <f t="shared" si="111"/>
        <v>0</v>
      </c>
      <c r="L238" s="561">
        <f t="shared" si="111"/>
        <v>0</v>
      </c>
      <c r="M238" s="562">
        <f t="shared" si="111"/>
        <v>0</v>
      </c>
    </row>
    <row r="239" spans="1:13" s="13" customFormat="1" ht="10.5">
      <c r="A239" s="302" t="s">
        <v>324</v>
      </c>
      <c r="B239" s="301"/>
      <c r="C239" s="305" t="str">
        <f>IF(ISERROR(+C238/C232),"", +C238/C232)</f>
        <v/>
      </c>
      <c r="D239" s="319" t="str">
        <f t="shared" ref="D239:M239" si="112">IF(ISERROR(+D238/D232),"", +D238/D232)</f>
        <v/>
      </c>
      <c r="E239" s="319" t="str">
        <f t="shared" si="112"/>
        <v/>
      </c>
      <c r="F239" s="319" t="str">
        <f t="shared" si="112"/>
        <v/>
      </c>
      <c r="G239" s="319" t="str">
        <f t="shared" si="112"/>
        <v/>
      </c>
      <c r="H239" s="319" t="str">
        <f t="shared" si="112"/>
        <v/>
      </c>
      <c r="I239" s="319" t="str">
        <f t="shared" si="112"/>
        <v/>
      </c>
      <c r="J239" s="319" t="str">
        <f t="shared" si="112"/>
        <v/>
      </c>
      <c r="K239" s="319" t="str">
        <f t="shared" si="112"/>
        <v/>
      </c>
      <c r="L239" s="319" t="str">
        <f t="shared" si="112"/>
        <v/>
      </c>
      <c r="M239" s="320" t="str">
        <f t="shared" si="112"/>
        <v/>
      </c>
    </row>
    <row r="240" spans="1:13" s="13" customFormat="1" ht="10.5">
      <c r="A240" s="302" t="s">
        <v>325</v>
      </c>
      <c r="B240" s="301"/>
      <c r="C240" s="306">
        <f>SUM(D240:M240)</f>
        <v>0</v>
      </c>
      <c r="D240" s="317" t="str">
        <f t="shared" ref="D240:M240" si="113">IF(ISERROR(+D235*D233*0.5),"",ROUND((+D235*D233*0.5),2))</f>
        <v/>
      </c>
      <c r="E240" s="317" t="str">
        <f t="shared" si="113"/>
        <v/>
      </c>
      <c r="F240" s="317" t="str">
        <f t="shared" si="113"/>
        <v/>
      </c>
      <c r="G240" s="317" t="str">
        <f t="shared" si="113"/>
        <v/>
      </c>
      <c r="H240" s="317" t="str">
        <f t="shared" si="113"/>
        <v/>
      </c>
      <c r="I240" s="317" t="str">
        <f t="shared" si="113"/>
        <v/>
      </c>
      <c r="J240" s="317" t="str">
        <f t="shared" si="113"/>
        <v/>
      </c>
      <c r="K240" s="317" t="str">
        <f t="shared" si="113"/>
        <v/>
      </c>
      <c r="L240" s="317" t="str">
        <f t="shared" si="113"/>
        <v/>
      </c>
      <c r="M240" s="318" t="str">
        <f t="shared" si="113"/>
        <v/>
      </c>
    </row>
    <row r="241" spans="1:13" s="13" customFormat="1" ht="10.5">
      <c r="A241" s="302" t="s">
        <v>326</v>
      </c>
      <c r="B241" s="301"/>
      <c r="C241" s="306">
        <f>SUM(D241:M241)</f>
        <v>0</v>
      </c>
      <c r="D241" s="317" t="str">
        <f>IF(ISERROR(+D236*D233*0.65),"",ROUND((+D236*D233*0.65),2))</f>
        <v/>
      </c>
      <c r="E241" s="317" t="str">
        <f t="shared" ref="E241:M241" si="114">IF(ISERROR(+E236*E233*0.65),"",ROUND((+E236*E233*0.65),2))</f>
        <v/>
      </c>
      <c r="F241" s="317" t="str">
        <f t="shared" si="114"/>
        <v/>
      </c>
      <c r="G241" s="317" t="str">
        <f t="shared" si="114"/>
        <v/>
      </c>
      <c r="H241" s="317" t="str">
        <f t="shared" si="114"/>
        <v/>
      </c>
      <c r="I241" s="317" t="str">
        <f t="shared" si="114"/>
        <v/>
      </c>
      <c r="J241" s="317" t="str">
        <f t="shared" si="114"/>
        <v/>
      </c>
      <c r="K241" s="317" t="str">
        <f t="shared" si="114"/>
        <v/>
      </c>
      <c r="L241" s="317" t="str">
        <f t="shared" si="114"/>
        <v/>
      </c>
      <c r="M241" s="318" t="str">
        <f t="shared" si="114"/>
        <v/>
      </c>
    </row>
    <row r="242" spans="1:13" s="13" customFormat="1" ht="10.5">
      <c r="A242" s="302" t="s">
        <v>327</v>
      </c>
      <c r="B242" s="307"/>
      <c r="C242" s="559">
        <f>SUM(D242:M242)</f>
        <v>0</v>
      </c>
      <c r="D242" s="564" t="str">
        <f t="shared" ref="D242:M242" si="115">IF(ISERROR(+D237*D233*0.9),"",ROUND((+D237*D233*0.9),2))</f>
        <v/>
      </c>
      <c r="E242" s="564" t="str">
        <f t="shared" si="115"/>
        <v/>
      </c>
      <c r="F242" s="564" t="str">
        <f t="shared" si="115"/>
        <v/>
      </c>
      <c r="G242" s="564" t="str">
        <f t="shared" si="115"/>
        <v/>
      </c>
      <c r="H242" s="564" t="str">
        <f t="shared" si="115"/>
        <v/>
      </c>
      <c r="I242" s="564" t="str">
        <f t="shared" si="115"/>
        <v/>
      </c>
      <c r="J242" s="564" t="str">
        <f t="shared" si="115"/>
        <v/>
      </c>
      <c r="K242" s="564" t="str">
        <f t="shared" si="115"/>
        <v/>
      </c>
      <c r="L242" s="564" t="str">
        <f t="shared" si="115"/>
        <v/>
      </c>
      <c r="M242" s="564" t="str">
        <f t="shared" si="115"/>
        <v/>
      </c>
    </row>
    <row r="243" spans="1:13" s="15" customFormat="1" ht="13" thickBot="1">
      <c r="A243" s="308" t="s">
        <v>328</v>
      </c>
      <c r="B243" s="309"/>
      <c r="C243" s="565">
        <f>SUM(C240:C242)</f>
        <v>0</v>
      </c>
      <c r="D243" s="567">
        <f t="shared" ref="D243:M243" si="116">SUM(D240:D242)</f>
        <v>0</v>
      </c>
      <c r="E243" s="567">
        <f t="shared" si="116"/>
        <v>0</v>
      </c>
      <c r="F243" s="567">
        <f t="shared" si="116"/>
        <v>0</v>
      </c>
      <c r="G243" s="567">
        <f t="shared" si="116"/>
        <v>0</v>
      </c>
      <c r="H243" s="567">
        <f t="shared" si="116"/>
        <v>0</v>
      </c>
      <c r="I243" s="567">
        <f t="shared" si="116"/>
        <v>0</v>
      </c>
      <c r="J243" s="567">
        <f t="shared" si="116"/>
        <v>0</v>
      </c>
      <c r="K243" s="567">
        <f t="shared" si="116"/>
        <v>0</v>
      </c>
      <c r="L243" s="567">
        <f t="shared" si="116"/>
        <v>0</v>
      </c>
      <c r="M243" s="568">
        <f t="shared" si="116"/>
        <v>0</v>
      </c>
    </row>
    <row r="244" spans="1:13" s="15" customFormat="1" ht="13" thickTop="1">
      <c r="A244" s="290" t="s">
        <v>311</v>
      </c>
      <c r="B244" s="799" t="str">
        <f>'Budget Summ Amt'!R8</f>
        <v xml:space="preserve">PROGRAM NAME </v>
      </c>
      <c r="C244" s="310"/>
      <c r="D244" s="277"/>
      <c r="E244" s="292" t="s">
        <v>312</v>
      </c>
      <c r="F244" s="293"/>
      <c r="G244" s="544" t="str">
        <f>'Budget Summ Amt'!R9</f>
        <v>FUNDING SOURCE 14</v>
      </c>
      <c r="H244" s="277"/>
      <c r="I244" s="277"/>
      <c r="J244" s="277"/>
      <c r="K244" s="277"/>
      <c r="L244" s="277"/>
      <c r="M244" s="280"/>
    </row>
    <row r="245" spans="1:13" s="15" customFormat="1" ht="13.5" customHeight="1">
      <c r="A245" s="295" t="s">
        <v>313</v>
      </c>
      <c r="B245" s="296"/>
      <c r="C245" s="311">
        <f>SUM(D245:M245)</f>
        <v>0</v>
      </c>
      <c r="D245" s="281"/>
      <c r="E245" s="90"/>
      <c r="F245" s="90"/>
      <c r="G245" s="90"/>
      <c r="H245" s="90"/>
      <c r="I245" s="90"/>
      <c r="J245" s="90"/>
      <c r="K245" s="90"/>
      <c r="L245" s="90"/>
      <c r="M245" s="91"/>
    </row>
    <row r="246" spans="1:13" s="15" customFormat="1">
      <c r="A246" s="295" t="s">
        <v>314</v>
      </c>
      <c r="B246" s="296"/>
      <c r="C246" s="312">
        <f>SUM(D246:M246)</f>
        <v>0</v>
      </c>
      <c r="D246" s="282"/>
      <c r="E246" s="88"/>
      <c r="F246" s="88"/>
      <c r="G246" s="88"/>
      <c r="H246" s="88"/>
      <c r="I246" s="88"/>
      <c r="J246" s="88"/>
      <c r="K246" s="88"/>
      <c r="L246" s="88"/>
      <c r="M246" s="89"/>
    </row>
    <row r="247" spans="1:13" s="15" customFormat="1">
      <c r="A247" s="295" t="s">
        <v>315</v>
      </c>
      <c r="B247" s="296"/>
      <c r="C247" s="313">
        <f>+C245-C246</f>
        <v>0</v>
      </c>
      <c r="D247" s="315">
        <f t="shared" ref="D247:M247" si="117">+D245-D246</f>
        <v>0</v>
      </c>
      <c r="E247" s="315">
        <f t="shared" si="117"/>
        <v>0</v>
      </c>
      <c r="F247" s="315">
        <f t="shared" si="117"/>
        <v>0</v>
      </c>
      <c r="G247" s="315">
        <f t="shared" si="117"/>
        <v>0</v>
      </c>
      <c r="H247" s="315">
        <f t="shared" si="117"/>
        <v>0</v>
      </c>
      <c r="I247" s="315">
        <f t="shared" si="117"/>
        <v>0</v>
      </c>
      <c r="J247" s="315">
        <f t="shared" si="117"/>
        <v>0</v>
      </c>
      <c r="K247" s="315">
        <f t="shared" si="117"/>
        <v>0</v>
      </c>
      <c r="L247" s="315">
        <f t="shared" si="117"/>
        <v>0</v>
      </c>
      <c r="M247" s="316">
        <f t="shared" si="117"/>
        <v>0</v>
      </c>
    </row>
    <row r="248" spans="1:13" s="13" customFormat="1" ht="10.5">
      <c r="A248" s="300" t="s">
        <v>316</v>
      </c>
      <c r="B248" s="301"/>
      <c r="C248" s="439">
        <f>SUM(D248:M248)</f>
        <v>0</v>
      </c>
      <c r="D248" s="436"/>
      <c r="E248" s="436"/>
      <c r="F248" s="436"/>
      <c r="G248" s="436"/>
      <c r="H248" s="436"/>
      <c r="I248" s="436"/>
      <c r="J248" s="436"/>
      <c r="K248" s="436"/>
      <c r="L248" s="436"/>
      <c r="M248" s="437"/>
    </row>
    <row r="249" spans="1:13" s="13" customFormat="1" ht="10.5">
      <c r="A249" s="302" t="s">
        <v>317</v>
      </c>
      <c r="B249" s="301"/>
      <c r="C249" s="314"/>
      <c r="D249" s="317" t="str">
        <f t="shared" ref="D249:M249" si="118">IF(ISERROR(+D245/D248),"",+D245/D248)</f>
        <v/>
      </c>
      <c r="E249" s="317" t="str">
        <f t="shared" si="118"/>
        <v/>
      </c>
      <c r="F249" s="317" t="str">
        <f t="shared" si="118"/>
        <v/>
      </c>
      <c r="G249" s="317" t="str">
        <f t="shared" si="118"/>
        <v/>
      </c>
      <c r="H249" s="317" t="str">
        <f t="shared" si="118"/>
        <v/>
      </c>
      <c r="I249" s="317" t="str">
        <f t="shared" si="118"/>
        <v/>
      </c>
      <c r="J249" s="317" t="str">
        <f t="shared" si="118"/>
        <v/>
      </c>
      <c r="K249" s="317" t="str">
        <f t="shared" si="118"/>
        <v/>
      </c>
      <c r="L249" s="317" t="str">
        <f t="shared" si="118"/>
        <v/>
      </c>
      <c r="M249" s="318" t="str">
        <f t="shared" si="118"/>
        <v/>
      </c>
    </row>
    <row r="250" spans="1:13" s="13" customFormat="1" ht="10.5">
      <c r="A250" s="302" t="s">
        <v>318</v>
      </c>
      <c r="B250" s="301"/>
      <c r="C250" s="439">
        <f>SUM(D250:M250)</f>
        <v>0</v>
      </c>
      <c r="D250" s="436"/>
      <c r="E250" s="436"/>
      <c r="F250" s="436"/>
      <c r="G250" s="436"/>
      <c r="H250" s="436"/>
      <c r="I250" s="436"/>
      <c r="J250" s="436"/>
      <c r="K250" s="436"/>
      <c r="L250" s="436"/>
      <c r="M250" s="437"/>
    </row>
    <row r="251" spans="1:13" s="13" customFormat="1" ht="10.5">
      <c r="A251" s="302" t="s">
        <v>319</v>
      </c>
      <c r="B251" s="301"/>
      <c r="C251" s="314"/>
      <c r="D251" s="317" t="str">
        <f t="shared" ref="D251:M251" si="119">IF(ISERROR(+D245/D250),"",+D245/D250)</f>
        <v/>
      </c>
      <c r="E251" s="317" t="str">
        <f t="shared" si="119"/>
        <v/>
      </c>
      <c r="F251" s="317" t="str">
        <f t="shared" si="119"/>
        <v/>
      </c>
      <c r="G251" s="317" t="str">
        <f t="shared" si="119"/>
        <v/>
      </c>
      <c r="H251" s="317" t="str">
        <f t="shared" si="119"/>
        <v/>
      </c>
      <c r="I251" s="317" t="str">
        <f t="shared" si="119"/>
        <v/>
      </c>
      <c r="J251" s="317" t="str">
        <f t="shared" si="119"/>
        <v/>
      </c>
      <c r="K251" s="317" t="str">
        <f t="shared" si="119"/>
        <v/>
      </c>
      <c r="L251" s="317" t="str">
        <f t="shared" si="119"/>
        <v/>
      </c>
      <c r="M251" s="318" t="str">
        <f t="shared" si="119"/>
        <v/>
      </c>
    </row>
    <row r="252" spans="1:13" s="13" customFormat="1" ht="10.5">
      <c r="A252" s="302"/>
      <c r="B252" s="301"/>
      <c r="C252" s="314"/>
      <c r="D252" s="143"/>
      <c r="E252" s="143"/>
      <c r="F252" s="143"/>
      <c r="G252" s="143"/>
      <c r="H252" s="143"/>
      <c r="I252" s="143"/>
      <c r="J252" s="143"/>
      <c r="K252" s="143"/>
      <c r="L252" s="143"/>
      <c r="M252" s="144"/>
    </row>
    <row r="253" spans="1:13" s="13" customFormat="1" ht="10.5">
      <c r="A253" s="302" t="s">
        <v>320</v>
      </c>
      <c r="B253" s="301"/>
      <c r="C253" s="439">
        <f>SUM(D253:M253)</f>
        <v>0</v>
      </c>
      <c r="D253" s="436"/>
      <c r="E253" s="436"/>
      <c r="F253" s="436"/>
      <c r="G253" s="436"/>
      <c r="H253" s="436"/>
      <c r="I253" s="436"/>
      <c r="J253" s="436"/>
      <c r="K253" s="436"/>
      <c r="L253" s="436"/>
      <c r="M253" s="437"/>
    </row>
    <row r="254" spans="1:13" s="13" customFormat="1" ht="10.5">
      <c r="A254" s="302" t="s">
        <v>321</v>
      </c>
      <c r="B254" s="301"/>
      <c r="C254" s="439">
        <f>SUM(D254:M254)</f>
        <v>0</v>
      </c>
      <c r="D254" s="436"/>
      <c r="E254" s="436"/>
      <c r="F254" s="436"/>
      <c r="G254" s="436"/>
      <c r="H254" s="436"/>
      <c r="I254" s="436"/>
      <c r="J254" s="436"/>
      <c r="K254" s="436"/>
      <c r="L254" s="436"/>
      <c r="M254" s="437"/>
    </row>
    <row r="255" spans="1:13" s="13" customFormat="1" ht="10.5">
      <c r="A255" s="302" t="s">
        <v>322</v>
      </c>
      <c r="B255" s="301"/>
      <c r="C255" s="439">
        <f>SUM(D255:M255)</f>
        <v>0</v>
      </c>
      <c r="D255" s="436"/>
      <c r="E255" s="436"/>
      <c r="F255" s="436"/>
      <c r="G255" s="436"/>
      <c r="H255" s="436"/>
      <c r="I255" s="436"/>
      <c r="J255" s="436"/>
      <c r="K255" s="436"/>
      <c r="L255" s="436"/>
      <c r="M255" s="437"/>
    </row>
    <row r="256" spans="1:13" s="13" customFormat="1" ht="10.5">
      <c r="A256" s="302" t="s">
        <v>323</v>
      </c>
      <c r="B256" s="301"/>
      <c r="C256" s="439">
        <f t="shared" ref="C256:M256" si="120">SUM(C253:C255)</f>
        <v>0</v>
      </c>
      <c r="D256" s="560">
        <f t="shared" si="120"/>
        <v>0</v>
      </c>
      <c r="E256" s="560">
        <f t="shared" si="120"/>
        <v>0</v>
      </c>
      <c r="F256" s="560">
        <f t="shared" si="120"/>
        <v>0</v>
      </c>
      <c r="G256" s="560">
        <f t="shared" si="120"/>
        <v>0</v>
      </c>
      <c r="H256" s="560">
        <f t="shared" si="120"/>
        <v>0</v>
      </c>
      <c r="I256" s="560">
        <f t="shared" si="120"/>
        <v>0</v>
      </c>
      <c r="J256" s="560">
        <f t="shared" si="120"/>
        <v>0</v>
      </c>
      <c r="K256" s="560">
        <f t="shared" si="120"/>
        <v>0</v>
      </c>
      <c r="L256" s="561">
        <f t="shared" si="120"/>
        <v>0</v>
      </c>
      <c r="M256" s="562">
        <f t="shared" si="120"/>
        <v>0</v>
      </c>
    </row>
    <row r="257" spans="1:13" s="13" customFormat="1" ht="10.5">
      <c r="A257" s="302" t="s">
        <v>324</v>
      </c>
      <c r="B257" s="301"/>
      <c r="C257" s="305" t="str">
        <f>IF(ISERROR(+C256/C250),"", +C256/C250)</f>
        <v/>
      </c>
      <c r="D257" s="319" t="str">
        <f t="shared" ref="D257:M257" si="121">IF(ISERROR(+D256/D250),"", +D256/D250)</f>
        <v/>
      </c>
      <c r="E257" s="319" t="str">
        <f t="shared" si="121"/>
        <v/>
      </c>
      <c r="F257" s="319" t="str">
        <f t="shared" si="121"/>
        <v/>
      </c>
      <c r="G257" s="319" t="str">
        <f t="shared" si="121"/>
        <v/>
      </c>
      <c r="H257" s="319" t="str">
        <f t="shared" si="121"/>
        <v/>
      </c>
      <c r="I257" s="319" t="str">
        <f t="shared" si="121"/>
        <v/>
      </c>
      <c r="J257" s="319" t="str">
        <f t="shared" si="121"/>
        <v/>
      </c>
      <c r="K257" s="319" t="str">
        <f t="shared" si="121"/>
        <v/>
      </c>
      <c r="L257" s="319" t="str">
        <f t="shared" si="121"/>
        <v/>
      </c>
      <c r="M257" s="320" t="str">
        <f t="shared" si="121"/>
        <v/>
      </c>
    </row>
    <row r="258" spans="1:13" s="13" customFormat="1" ht="10.5">
      <c r="A258" s="302" t="s">
        <v>325</v>
      </c>
      <c r="B258" s="301"/>
      <c r="C258" s="306">
        <f>SUM(D258:M258)</f>
        <v>0</v>
      </c>
      <c r="D258" s="317" t="str">
        <f t="shared" ref="D258:M258" si="122">IF(ISERROR(+D253*D251*0.5),"",ROUND((+D253*D251*0.5),2))</f>
        <v/>
      </c>
      <c r="E258" s="317" t="str">
        <f t="shared" si="122"/>
        <v/>
      </c>
      <c r="F258" s="317" t="str">
        <f t="shared" si="122"/>
        <v/>
      </c>
      <c r="G258" s="317" t="str">
        <f t="shared" si="122"/>
        <v/>
      </c>
      <c r="H258" s="317" t="str">
        <f t="shared" si="122"/>
        <v/>
      </c>
      <c r="I258" s="317" t="str">
        <f t="shared" si="122"/>
        <v/>
      </c>
      <c r="J258" s="317" t="str">
        <f t="shared" si="122"/>
        <v/>
      </c>
      <c r="K258" s="317" t="str">
        <f t="shared" si="122"/>
        <v/>
      </c>
      <c r="L258" s="317" t="str">
        <f t="shared" si="122"/>
        <v/>
      </c>
      <c r="M258" s="318" t="str">
        <f t="shared" si="122"/>
        <v/>
      </c>
    </row>
    <row r="259" spans="1:13" s="13" customFormat="1" ht="10.5">
      <c r="A259" s="302" t="s">
        <v>326</v>
      </c>
      <c r="B259" s="301"/>
      <c r="C259" s="306">
        <f>SUM(D259:M259)</f>
        <v>0</v>
      </c>
      <c r="D259" s="317" t="str">
        <f>IF(ISERROR(+D254*D251*0.65),"",ROUND((+D254*D251*0.65),2))</f>
        <v/>
      </c>
      <c r="E259" s="317" t="str">
        <f t="shared" ref="E259:M259" si="123">IF(ISERROR(+E254*E251*0.65),"",ROUND((+E254*E251*0.65),2))</f>
        <v/>
      </c>
      <c r="F259" s="317" t="str">
        <f t="shared" si="123"/>
        <v/>
      </c>
      <c r="G259" s="317" t="str">
        <f t="shared" si="123"/>
        <v/>
      </c>
      <c r="H259" s="317" t="str">
        <f t="shared" si="123"/>
        <v/>
      </c>
      <c r="I259" s="317" t="str">
        <f t="shared" si="123"/>
        <v/>
      </c>
      <c r="J259" s="317" t="str">
        <f t="shared" si="123"/>
        <v/>
      </c>
      <c r="K259" s="317" t="str">
        <f t="shared" si="123"/>
        <v/>
      </c>
      <c r="L259" s="317" t="str">
        <f t="shared" si="123"/>
        <v/>
      </c>
      <c r="M259" s="318" t="str">
        <f t="shared" si="123"/>
        <v/>
      </c>
    </row>
    <row r="260" spans="1:13" s="13" customFormat="1" ht="10.5">
      <c r="A260" s="302" t="s">
        <v>327</v>
      </c>
      <c r="B260" s="307"/>
      <c r="C260" s="559">
        <f>SUM(D260:M260)</f>
        <v>0</v>
      </c>
      <c r="D260" s="564" t="str">
        <f t="shared" ref="D260:M260" si="124">IF(ISERROR(+D255*D251*0.9),"",ROUND((+D255*D251*0.9),2))</f>
        <v/>
      </c>
      <c r="E260" s="564" t="str">
        <f t="shared" si="124"/>
        <v/>
      </c>
      <c r="F260" s="564" t="str">
        <f t="shared" si="124"/>
        <v/>
      </c>
      <c r="G260" s="564" t="str">
        <f t="shared" si="124"/>
        <v/>
      </c>
      <c r="H260" s="564" t="str">
        <f t="shared" si="124"/>
        <v/>
      </c>
      <c r="I260" s="564" t="str">
        <f t="shared" si="124"/>
        <v/>
      </c>
      <c r="J260" s="564" t="str">
        <f t="shared" si="124"/>
        <v/>
      </c>
      <c r="K260" s="564" t="str">
        <f t="shared" si="124"/>
        <v/>
      </c>
      <c r="L260" s="564" t="str">
        <f t="shared" si="124"/>
        <v/>
      </c>
      <c r="M260" s="564" t="str">
        <f t="shared" si="124"/>
        <v/>
      </c>
    </row>
    <row r="261" spans="1:13" s="15" customFormat="1" ht="13" thickBot="1">
      <c r="A261" s="308" t="s">
        <v>328</v>
      </c>
      <c r="B261" s="309"/>
      <c r="C261" s="565">
        <f>SUM(C258:C260)</f>
        <v>0</v>
      </c>
      <c r="D261" s="567">
        <f t="shared" ref="D261:M261" si="125">SUM(D258:D260)</f>
        <v>0</v>
      </c>
      <c r="E261" s="567">
        <f t="shared" si="125"/>
        <v>0</v>
      </c>
      <c r="F261" s="567">
        <f t="shared" si="125"/>
        <v>0</v>
      </c>
      <c r="G261" s="567">
        <f t="shared" si="125"/>
        <v>0</v>
      </c>
      <c r="H261" s="567">
        <f t="shared" si="125"/>
        <v>0</v>
      </c>
      <c r="I261" s="567">
        <f t="shared" si="125"/>
        <v>0</v>
      </c>
      <c r="J261" s="567">
        <f t="shared" si="125"/>
        <v>0</v>
      </c>
      <c r="K261" s="567">
        <f t="shared" si="125"/>
        <v>0</v>
      </c>
      <c r="L261" s="567">
        <f t="shared" si="125"/>
        <v>0</v>
      </c>
      <c r="M261" s="568">
        <f t="shared" si="125"/>
        <v>0</v>
      </c>
    </row>
    <row r="262" spans="1:13" s="15" customFormat="1" ht="13" thickTop="1">
      <c r="A262" s="290" t="s">
        <v>311</v>
      </c>
      <c r="B262" s="799" t="str">
        <f>'Budget Summ Amt'!S8</f>
        <v xml:space="preserve">PROGRAM NAME </v>
      </c>
      <c r="C262" s="310"/>
      <c r="D262" s="277"/>
      <c r="E262" s="292" t="s">
        <v>312</v>
      </c>
      <c r="F262" s="293"/>
      <c r="G262" s="544" t="str">
        <f>'Budget Summ Amt'!S9</f>
        <v>FUNDING SOURCE 15</v>
      </c>
      <c r="H262" s="277"/>
      <c r="I262" s="277"/>
      <c r="J262" s="277"/>
      <c r="K262" s="277"/>
      <c r="L262" s="277"/>
      <c r="M262" s="280"/>
    </row>
    <row r="263" spans="1:13" s="15" customFormat="1" ht="13.5" customHeight="1">
      <c r="A263" s="295" t="s">
        <v>313</v>
      </c>
      <c r="B263" s="296"/>
      <c r="C263" s="311">
        <f>SUM(D263:M263)</f>
        <v>0</v>
      </c>
      <c r="D263" s="281"/>
      <c r="E263" s="90"/>
      <c r="F263" s="90"/>
      <c r="G263" s="90"/>
      <c r="H263" s="90"/>
      <c r="I263" s="90"/>
      <c r="J263" s="90"/>
      <c r="K263" s="90"/>
      <c r="L263" s="90"/>
      <c r="M263" s="91"/>
    </row>
    <row r="264" spans="1:13" s="15" customFormat="1">
      <c r="A264" s="295" t="s">
        <v>314</v>
      </c>
      <c r="B264" s="296"/>
      <c r="C264" s="312">
        <f>SUM(D264:M264)</f>
        <v>0</v>
      </c>
      <c r="D264" s="282"/>
      <c r="E264" s="88"/>
      <c r="F264" s="88"/>
      <c r="G264" s="88"/>
      <c r="H264" s="88"/>
      <c r="I264" s="88"/>
      <c r="J264" s="88"/>
      <c r="K264" s="88"/>
      <c r="L264" s="88"/>
      <c r="M264" s="89"/>
    </row>
    <row r="265" spans="1:13" s="15" customFormat="1">
      <c r="A265" s="295" t="s">
        <v>315</v>
      </c>
      <c r="B265" s="296"/>
      <c r="C265" s="313">
        <f>+C263-C264</f>
        <v>0</v>
      </c>
      <c r="D265" s="315">
        <f t="shared" ref="D265:M265" si="126">+D263-D264</f>
        <v>0</v>
      </c>
      <c r="E265" s="315">
        <f t="shared" si="126"/>
        <v>0</v>
      </c>
      <c r="F265" s="315">
        <f t="shared" si="126"/>
        <v>0</v>
      </c>
      <c r="G265" s="315">
        <f t="shared" si="126"/>
        <v>0</v>
      </c>
      <c r="H265" s="315">
        <f t="shared" si="126"/>
        <v>0</v>
      </c>
      <c r="I265" s="315">
        <f t="shared" si="126"/>
        <v>0</v>
      </c>
      <c r="J265" s="315">
        <f t="shared" si="126"/>
        <v>0</v>
      </c>
      <c r="K265" s="315">
        <f t="shared" si="126"/>
        <v>0</v>
      </c>
      <c r="L265" s="315">
        <f t="shared" si="126"/>
        <v>0</v>
      </c>
      <c r="M265" s="316">
        <f t="shared" si="126"/>
        <v>0</v>
      </c>
    </row>
    <row r="266" spans="1:13" s="13" customFormat="1" ht="10.5">
      <c r="A266" s="300" t="s">
        <v>316</v>
      </c>
      <c r="B266" s="301"/>
      <c r="C266" s="439">
        <f>SUM(D266:M266)</f>
        <v>0</v>
      </c>
      <c r="D266" s="436"/>
      <c r="E266" s="436"/>
      <c r="F266" s="436"/>
      <c r="G266" s="436"/>
      <c r="H266" s="436"/>
      <c r="I266" s="436"/>
      <c r="J266" s="436"/>
      <c r="K266" s="436"/>
      <c r="L266" s="436"/>
      <c r="M266" s="437"/>
    </row>
    <row r="267" spans="1:13" s="13" customFormat="1" ht="10.5">
      <c r="A267" s="302" t="s">
        <v>317</v>
      </c>
      <c r="B267" s="301"/>
      <c r="C267" s="314"/>
      <c r="D267" s="317" t="str">
        <f t="shared" ref="D267:M267" si="127">IF(ISERROR(+D263/D266),"",+D263/D266)</f>
        <v/>
      </c>
      <c r="E267" s="317" t="str">
        <f t="shared" si="127"/>
        <v/>
      </c>
      <c r="F267" s="317" t="str">
        <f t="shared" si="127"/>
        <v/>
      </c>
      <c r="G267" s="317" t="str">
        <f t="shared" si="127"/>
        <v/>
      </c>
      <c r="H267" s="317" t="str">
        <f t="shared" si="127"/>
        <v/>
      </c>
      <c r="I267" s="317" t="str">
        <f t="shared" si="127"/>
        <v/>
      </c>
      <c r="J267" s="317" t="str">
        <f t="shared" si="127"/>
        <v/>
      </c>
      <c r="K267" s="317" t="str">
        <f t="shared" si="127"/>
        <v/>
      </c>
      <c r="L267" s="317" t="str">
        <f t="shared" si="127"/>
        <v/>
      </c>
      <c r="M267" s="318" t="str">
        <f t="shared" si="127"/>
        <v/>
      </c>
    </row>
    <row r="268" spans="1:13" s="13" customFormat="1" ht="10.5">
      <c r="A268" s="302" t="s">
        <v>318</v>
      </c>
      <c r="B268" s="301"/>
      <c r="C268" s="439">
        <f>SUM(D268:M268)</f>
        <v>0</v>
      </c>
      <c r="D268" s="436"/>
      <c r="E268" s="436"/>
      <c r="F268" s="436"/>
      <c r="G268" s="436"/>
      <c r="H268" s="436"/>
      <c r="I268" s="436"/>
      <c r="J268" s="436"/>
      <c r="K268" s="436"/>
      <c r="L268" s="436"/>
      <c r="M268" s="437"/>
    </row>
    <row r="269" spans="1:13" s="13" customFormat="1" ht="10.5">
      <c r="A269" s="302" t="s">
        <v>319</v>
      </c>
      <c r="B269" s="301"/>
      <c r="C269" s="314"/>
      <c r="D269" s="317" t="str">
        <f t="shared" ref="D269:M269" si="128">IF(ISERROR(+D263/D268),"",+D263/D268)</f>
        <v/>
      </c>
      <c r="E269" s="317" t="str">
        <f t="shared" si="128"/>
        <v/>
      </c>
      <c r="F269" s="317" t="str">
        <f t="shared" si="128"/>
        <v/>
      </c>
      <c r="G269" s="317" t="str">
        <f t="shared" si="128"/>
        <v/>
      </c>
      <c r="H269" s="317" t="str">
        <f t="shared" si="128"/>
        <v/>
      </c>
      <c r="I269" s="317" t="str">
        <f t="shared" si="128"/>
        <v/>
      </c>
      <c r="J269" s="317" t="str">
        <f t="shared" si="128"/>
        <v/>
      </c>
      <c r="K269" s="317" t="str">
        <f t="shared" si="128"/>
        <v/>
      </c>
      <c r="L269" s="317" t="str">
        <f t="shared" si="128"/>
        <v/>
      </c>
      <c r="M269" s="318" t="str">
        <f t="shared" si="128"/>
        <v/>
      </c>
    </row>
    <row r="270" spans="1:13" s="13" customFormat="1" ht="10.5">
      <c r="A270" s="302"/>
      <c r="B270" s="301"/>
      <c r="C270" s="314"/>
      <c r="D270" s="143"/>
      <c r="E270" s="143"/>
      <c r="F270" s="143"/>
      <c r="G270" s="143"/>
      <c r="H270" s="143"/>
      <c r="I270" s="143"/>
      <c r="J270" s="143"/>
      <c r="K270" s="143"/>
      <c r="L270" s="143"/>
      <c r="M270" s="144"/>
    </row>
    <row r="271" spans="1:13" s="13" customFormat="1" ht="10.5">
      <c r="A271" s="302" t="s">
        <v>320</v>
      </c>
      <c r="B271" s="301"/>
      <c r="C271" s="439">
        <f>SUM(D271:M271)</f>
        <v>0</v>
      </c>
      <c r="D271" s="436"/>
      <c r="E271" s="436"/>
      <c r="F271" s="436"/>
      <c r="G271" s="436"/>
      <c r="H271" s="436"/>
      <c r="I271" s="436"/>
      <c r="J271" s="436"/>
      <c r="K271" s="436"/>
      <c r="L271" s="436"/>
      <c r="M271" s="437"/>
    </row>
    <row r="272" spans="1:13" s="13" customFormat="1" ht="10.5">
      <c r="A272" s="302" t="s">
        <v>321</v>
      </c>
      <c r="B272" s="301"/>
      <c r="C272" s="439">
        <f>SUM(D272:M272)</f>
        <v>0</v>
      </c>
      <c r="D272" s="436"/>
      <c r="E272" s="436"/>
      <c r="F272" s="436"/>
      <c r="G272" s="436"/>
      <c r="H272" s="436"/>
      <c r="I272" s="436"/>
      <c r="J272" s="436"/>
      <c r="K272" s="436"/>
      <c r="L272" s="436"/>
      <c r="M272" s="437"/>
    </row>
    <row r="273" spans="1:13" s="13" customFormat="1" ht="10.5">
      <c r="A273" s="302" t="s">
        <v>322</v>
      </c>
      <c r="B273" s="301"/>
      <c r="C273" s="439">
        <f>SUM(D273:M273)</f>
        <v>0</v>
      </c>
      <c r="D273" s="436"/>
      <c r="E273" s="436"/>
      <c r="F273" s="436"/>
      <c r="G273" s="436"/>
      <c r="H273" s="436"/>
      <c r="I273" s="436"/>
      <c r="J273" s="436"/>
      <c r="K273" s="436"/>
      <c r="L273" s="436"/>
      <c r="M273" s="437"/>
    </row>
    <row r="274" spans="1:13" s="13" customFormat="1" ht="10.5">
      <c r="A274" s="302" t="s">
        <v>323</v>
      </c>
      <c r="B274" s="301"/>
      <c r="C274" s="439">
        <f t="shared" ref="C274:M274" si="129">SUM(C271:C273)</f>
        <v>0</v>
      </c>
      <c r="D274" s="560">
        <f t="shared" si="129"/>
        <v>0</v>
      </c>
      <c r="E274" s="560">
        <f t="shared" si="129"/>
        <v>0</v>
      </c>
      <c r="F274" s="560">
        <f t="shared" si="129"/>
        <v>0</v>
      </c>
      <c r="G274" s="560">
        <f t="shared" si="129"/>
        <v>0</v>
      </c>
      <c r="H274" s="560">
        <f t="shared" si="129"/>
        <v>0</v>
      </c>
      <c r="I274" s="560">
        <f t="shared" si="129"/>
        <v>0</v>
      </c>
      <c r="J274" s="560">
        <f t="shared" si="129"/>
        <v>0</v>
      </c>
      <c r="K274" s="560">
        <f t="shared" si="129"/>
        <v>0</v>
      </c>
      <c r="L274" s="561">
        <f t="shared" si="129"/>
        <v>0</v>
      </c>
      <c r="M274" s="562">
        <f t="shared" si="129"/>
        <v>0</v>
      </c>
    </row>
    <row r="275" spans="1:13" s="13" customFormat="1" ht="10.5">
      <c r="A275" s="302" t="s">
        <v>324</v>
      </c>
      <c r="B275" s="301"/>
      <c r="C275" s="305" t="str">
        <f>IF(ISERROR(+C274/C268),"", +C274/C268)</f>
        <v/>
      </c>
      <c r="D275" s="319" t="str">
        <f t="shared" ref="D275:M275" si="130">IF(ISERROR(+D274/D268),"", +D274/D268)</f>
        <v/>
      </c>
      <c r="E275" s="319" t="str">
        <f t="shared" si="130"/>
        <v/>
      </c>
      <c r="F275" s="319" t="str">
        <f t="shared" si="130"/>
        <v/>
      </c>
      <c r="G275" s="319" t="str">
        <f t="shared" si="130"/>
        <v/>
      </c>
      <c r="H275" s="319" t="str">
        <f t="shared" si="130"/>
        <v/>
      </c>
      <c r="I275" s="319" t="str">
        <f t="shared" si="130"/>
        <v/>
      </c>
      <c r="J275" s="319" t="str">
        <f t="shared" si="130"/>
        <v/>
      </c>
      <c r="K275" s="319" t="str">
        <f t="shared" si="130"/>
        <v/>
      </c>
      <c r="L275" s="319" t="str">
        <f t="shared" si="130"/>
        <v/>
      </c>
      <c r="M275" s="320" t="str">
        <f t="shared" si="130"/>
        <v/>
      </c>
    </row>
    <row r="276" spans="1:13" s="13" customFormat="1" ht="10.5">
      <c r="A276" s="302" t="s">
        <v>325</v>
      </c>
      <c r="B276" s="301"/>
      <c r="C276" s="306">
        <f>SUM(D276:M276)</f>
        <v>0</v>
      </c>
      <c r="D276" s="317" t="str">
        <f t="shared" ref="D276:M276" si="131">IF(ISERROR(+D271*D269*0.5),"",ROUND((+D271*D269*0.5),2))</f>
        <v/>
      </c>
      <c r="E276" s="317" t="str">
        <f t="shared" si="131"/>
        <v/>
      </c>
      <c r="F276" s="317" t="str">
        <f t="shared" si="131"/>
        <v/>
      </c>
      <c r="G276" s="317" t="str">
        <f t="shared" si="131"/>
        <v/>
      </c>
      <c r="H276" s="317" t="str">
        <f t="shared" si="131"/>
        <v/>
      </c>
      <c r="I276" s="317" t="str">
        <f t="shared" si="131"/>
        <v/>
      </c>
      <c r="J276" s="317" t="str">
        <f t="shared" si="131"/>
        <v/>
      </c>
      <c r="K276" s="317" t="str">
        <f t="shared" si="131"/>
        <v/>
      </c>
      <c r="L276" s="317" t="str">
        <f t="shared" si="131"/>
        <v/>
      </c>
      <c r="M276" s="318" t="str">
        <f t="shared" si="131"/>
        <v/>
      </c>
    </row>
    <row r="277" spans="1:13" s="13" customFormat="1" ht="10.5">
      <c r="A277" s="302" t="s">
        <v>326</v>
      </c>
      <c r="B277" s="301"/>
      <c r="C277" s="306">
        <f>SUM(D277:M277)</f>
        <v>0</v>
      </c>
      <c r="D277" s="317" t="str">
        <f>IF(ISERROR(+D272*D269*0.65),"",ROUND((+D272*D269*0.65),2))</f>
        <v/>
      </c>
      <c r="E277" s="317" t="str">
        <f t="shared" ref="E277:M277" si="132">IF(ISERROR(+E272*E269*0.65),"",ROUND((+E272*E269*0.65),2))</f>
        <v/>
      </c>
      <c r="F277" s="317" t="str">
        <f t="shared" si="132"/>
        <v/>
      </c>
      <c r="G277" s="317" t="str">
        <f t="shared" si="132"/>
        <v/>
      </c>
      <c r="H277" s="317" t="str">
        <f t="shared" si="132"/>
        <v/>
      </c>
      <c r="I277" s="317" t="str">
        <f t="shared" si="132"/>
        <v/>
      </c>
      <c r="J277" s="317" t="str">
        <f t="shared" si="132"/>
        <v/>
      </c>
      <c r="K277" s="317" t="str">
        <f t="shared" si="132"/>
        <v/>
      </c>
      <c r="L277" s="317" t="str">
        <f t="shared" si="132"/>
        <v/>
      </c>
      <c r="M277" s="318" t="str">
        <f t="shared" si="132"/>
        <v/>
      </c>
    </row>
    <row r="278" spans="1:13" s="13" customFormat="1" ht="10.5">
      <c r="A278" s="302" t="s">
        <v>327</v>
      </c>
      <c r="B278" s="307"/>
      <c r="C278" s="559">
        <f>SUM(D278:M278)</f>
        <v>0</v>
      </c>
      <c r="D278" s="564" t="str">
        <f t="shared" ref="D278:M278" si="133">IF(ISERROR(+D273*D269*0.9),"",ROUND((+D273*D269*0.9),2))</f>
        <v/>
      </c>
      <c r="E278" s="564" t="str">
        <f t="shared" si="133"/>
        <v/>
      </c>
      <c r="F278" s="564" t="str">
        <f t="shared" si="133"/>
        <v/>
      </c>
      <c r="G278" s="564" t="str">
        <f t="shared" si="133"/>
        <v/>
      </c>
      <c r="H278" s="564" t="str">
        <f t="shared" si="133"/>
        <v/>
      </c>
      <c r="I278" s="564" t="str">
        <f t="shared" si="133"/>
        <v/>
      </c>
      <c r="J278" s="564" t="str">
        <f t="shared" si="133"/>
        <v/>
      </c>
      <c r="K278" s="564" t="str">
        <f t="shared" si="133"/>
        <v/>
      </c>
      <c r="L278" s="564" t="str">
        <f t="shared" si="133"/>
        <v/>
      </c>
      <c r="M278" s="564" t="str">
        <f t="shared" si="133"/>
        <v/>
      </c>
    </row>
    <row r="279" spans="1:13" s="15" customFormat="1" ht="13" thickBot="1">
      <c r="A279" s="308" t="s">
        <v>328</v>
      </c>
      <c r="B279" s="309"/>
      <c r="C279" s="565">
        <f>SUM(C276:C278)</f>
        <v>0</v>
      </c>
      <c r="D279" s="567">
        <f t="shared" ref="D279:M279" si="134">SUM(D276:D278)</f>
        <v>0</v>
      </c>
      <c r="E279" s="567">
        <f t="shared" si="134"/>
        <v>0</v>
      </c>
      <c r="F279" s="567">
        <f t="shared" si="134"/>
        <v>0</v>
      </c>
      <c r="G279" s="567">
        <f t="shared" si="134"/>
        <v>0</v>
      </c>
      <c r="H279" s="567">
        <f t="shared" si="134"/>
        <v>0</v>
      </c>
      <c r="I279" s="567">
        <f t="shared" si="134"/>
        <v>0</v>
      </c>
      <c r="J279" s="567">
        <f t="shared" si="134"/>
        <v>0</v>
      </c>
      <c r="K279" s="567">
        <f t="shared" si="134"/>
        <v>0</v>
      </c>
      <c r="L279" s="567">
        <f t="shared" si="134"/>
        <v>0</v>
      </c>
      <c r="M279" s="568">
        <f t="shared" si="134"/>
        <v>0</v>
      </c>
    </row>
    <row r="280" spans="1:13" s="15" customFormat="1" ht="13" thickTop="1">
      <c r="A280" s="290" t="s">
        <v>311</v>
      </c>
      <c r="B280" s="799" t="str">
        <f>'Budget Summ Amt'!T8</f>
        <v xml:space="preserve">PROGRAM NAME </v>
      </c>
      <c r="C280" s="310"/>
      <c r="D280" s="277"/>
      <c r="E280" s="292" t="s">
        <v>312</v>
      </c>
      <c r="F280" s="293"/>
      <c r="G280" s="544" t="str">
        <f>'Budget Summ Amt'!T9</f>
        <v>FUNDING SOURCE 16</v>
      </c>
      <c r="H280" s="277"/>
      <c r="I280" s="277"/>
      <c r="J280" s="277"/>
      <c r="K280" s="277"/>
      <c r="L280" s="277"/>
      <c r="M280" s="280"/>
    </row>
    <row r="281" spans="1:13" s="15" customFormat="1">
      <c r="A281" s="295" t="s">
        <v>313</v>
      </c>
      <c r="B281" s="296"/>
      <c r="C281" s="311">
        <f>SUM(D281:M281)</f>
        <v>0</v>
      </c>
      <c r="D281" s="281"/>
      <c r="E281" s="90"/>
      <c r="F281" s="90"/>
      <c r="G281" s="90"/>
      <c r="H281" s="90"/>
      <c r="I281" s="90"/>
      <c r="J281" s="90"/>
      <c r="K281" s="90"/>
      <c r="L281" s="90"/>
      <c r="M281" s="91"/>
    </row>
    <row r="282" spans="1:13" s="15" customFormat="1">
      <c r="A282" s="295" t="s">
        <v>314</v>
      </c>
      <c r="B282" s="296"/>
      <c r="C282" s="312">
        <f>SUM(D282:M282)</f>
        <v>0</v>
      </c>
      <c r="D282" s="282"/>
      <c r="E282" s="88"/>
      <c r="F282" s="88"/>
      <c r="G282" s="88"/>
      <c r="H282" s="88"/>
      <c r="I282" s="88"/>
      <c r="J282" s="88"/>
      <c r="K282" s="88"/>
      <c r="L282" s="88"/>
      <c r="M282" s="89"/>
    </row>
    <row r="283" spans="1:13" s="15" customFormat="1">
      <c r="A283" s="295" t="s">
        <v>315</v>
      </c>
      <c r="B283" s="296"/>
      <c r="C283" s="313">
        <f>+C281-C282</f>
        <v>0</v>
      </c>
      <c r="D283" s="315">
        <f t="shared" ref="D283:M283" si="135">+D281-D282</f>
        <v>0</v>
      </c>
      <c r="E283" s="315">
        <f t="shared" si="135"/>
        <v>0</v>
      </c>
      <c r="F283" s="315">
        <f t="shared" si="135"/>
        <v>0</v>
      </c>
      <c r="G283" s="315">
        <f t="shared" si="135"/>
        <v>0</v>
      </c>
      <c r="H283" s="315">
        <f t="shared" si="135"/>
        <v>0</v>
      </c>
      <c r="I283" s="315">
        <f t="shared" si="135"/>
        <v>0</v>
      </c>
      <c r="J283" s="315">
        <f t="shared" si="135"/>
        <v>0</v>
      </c>
      <c r="K283" s="315">
        <f t="shared" si="135"/>
        <v>0</v>
      </c>
      <c r="L283" s="315">
        <f t="shared" si="135"/>
        <v>0</v>
      </c>
      <c r="M283" s="316">
        <f t="shared" si="135"/>
        <v>0</v>
      </c>
    </row>
    <row r="284" spans="1:13" s="13" customFormat="1" ht="10.5">
      <c r="A284" s="300" t="s">
        <v>316</v>
      </c>
      <c r="B284" s="301"/>
      <c r="C284" s="439">
        <f>SUM(D284:M284)</f>
        <v>0</v>
      </c>
      <c r="D284" s="436"/>
      <c r="E284" s="436"/>
      <c r="F284" s="436"/>
      <c r="G284" s="436"/>
      <c r="H284" s="436"/>
      <c r="I284" s="436"/>
      <c r="J284" s="436"/>
      <c r="K284" s="436"/>
      <c r="L284" s="436"/>
      <c r="M284" s="437"/>
    </row>
    <row r="285" spans="1:13" s="13" customFormat="1" ht="10.5">
      <c r="A285" s="302" t="s">
        <v>317</v>
      </c>
      <c r="B285" s="301"/>
      <c r="C285" s="314"/>
      <c r="D285" s="317" t="str">
        <f t="shared" ref="D285:M285" si="136">IF(ISERROR(+D281/D284),"",+D281/D284)</f>
        <v/>
      </c>
      <c r="E285" s="317" t="str">
        <f t="shared" si="136"/>
        <v/>
      </c>
      <c r="F285" s="317" t="str">
        <f t="shared" si="136"/>
        <v/>
      </c>
      <c r="G285" s="317" t="str">
        <f t="shared" si="136"/>
        <v/>
      </c>
      <c r="H285" s="317" t="str">
        <f t="shared" si="136"/>
        <v/>
      </c>
      <c r="I285" s="317" t="str">
        <f t="shared" si="136"/>
        <v/>
      </c>
      <c r="J285" s="317" t="str">
        <f t="shared" si="136"/>
        <v/>
      </c>
      <c r="K285" s="317" t="str">
        <f t="shared" si="136"/>
        <v/>
      </c>
      <c r="L285" s="317" t="str">
        <f t="shared" si="136"/>
        <v/>
      </c>
      <c r="M285" s="318" t="str">
        <f t="shared" si="136"/>
        <v/>
      </c>
    </row>
    <row r="286" spans="1:13" s="13" customFormat="1" ht="10.5">
      <c r="A286" s="302" t="s">
        <v>318</v>
      </c>
      <c r="B286" s="301"/>
      <c r="C286" s="439">
        <f>SUM(D286:M286)</f>
        <v>0</v>
      </c>
      <c r="D286" s="436"/>
      <c r="E286" s="436"/>
      <c r="F286" s="436"/>
      <c r="G286" s="436"/>
      <c r="H286" s="436"/>
      <c r="I286" s="436"/>
      <c r="J286" s="436"/>
      <c r="K286" s="436"/>
      <c r="L286" s="436"/>
      <c r="M286" s="437"/>
    </row>
    <row r="287" spans="1:13" s="13" customFormat="1" ht="10.5">
      <c r="A287" s="302" t="s">
        <v>319</v>
      </c>
      <c r="B287" s="301"/>
      <c r="C287" s="314"/>
      <c r="D287" s="317" t="str">
        <f t="shared" ref="D287:M287" si="137">IF(ISERROR(+D281/D286),"",+D281/D286)</f>
        <v/>
      </c>
      <c r="E287" s="317" t="str">
        <f t="shared" si="137"/>
        <v/>
      </c>
      <c r="F287" s="317" t="str">
        <f t="shared" si="137"/>
        <v/>
      </c>
      <c r="G287" s="317" t="str">
        <f t="shared" si="137"/>
        <v/>
      </c>
      <c r="H287" s="317" t="str">
        <f t="shared" si="137"/>
        <v/>
      </c>
      <c r="I287" s="317" t="str">
        <f t="shared" si="137"/>
        <v/>
      </c>
      <c r="J287" s="317" t="str">
        <f t="shared" si="137"/>
        <v/>
      </c>
      <c r="K287" s="317" t="str">
        <f t="shared" si="137"/>
        <v/>
      </c>
      <c r="L287" s="317" t="str">
        <f t="shared" si="137"/>
        <v/>
      </c>
      <c r="M287" s="318" t="str">
        <f t="shared" si="137"/>
        <v/>
      </c>
    </row>
    <row r="288" spans="1:13" s="13" customFormat="1" ht="10.5">
      <c r="A288" s="302"/>
      <c r="B288" s="301"/>
      <c r="C288" s="314"/>
      <c r="D288" s="143"/>
      <c r="E288" s="143"/>
      <c r="F288" s="143"/>
      <c r="G288" s="143"/>
      <c r="H288" s="143"/>
      <c r="I288" s="143"/>
      <c r="J288" s="143"/>
      <c r="K288" s="143"/>
      <c r="L288" s="143"/>
      <c r="M288" s="144"/>
    </row>
    <row r="289" spans="1:13" s="13" customFormat="1" ht="10.5">
      <c r="A289" s="302" t="s">
        <v>320</v>
      </c>
      <c r="B289" s="301"/>
      <c r="C289" s="439">
        <f>SUM(D289:M289)</f>
        <v>0</v>
      </c>
      <c r="D289" s="436"/>
      <c r="E289" s="436"/>
      <c r="F289" s="436"/>
      <c r="G289" s="436"/>
      <c r="H289" s="436"/>
      <c r="I289" s="436"/>
      <c r="J289" s="436"/>
      <c r="K289" s="436"/>
      <c r="L289" s="436"/>
      <c r="M289" s="437"/>
    </row>
    <row r="290" spans="1:13" s="13" customFormat="1" ht="10.5">
      <c r="A290" s="302" t="s">
        <v>321</v>
      </c>
      <c r="B290" s="301"/>
      <c r="C290" s="439">
        <f>SUM(D290:M290)</f>
        <v>0</v>
      </c>
      <c r="D290" s="436"/>
      <c r="E290" s="436"/>
      <c r="F290" s="436"/>
      <c r="G290" s="436"/>
      <c r="H290" s="436"/>
      <c r="I290" s="436"/>
      <c r="J290" s="436"/>
      <c r="K290" s="436"/>
      <c r="L290" s="436"/>
      <c r="M290" s="437"/>
    </row>
    <row r="291" spans="1:13" s="13" customFormat="1" ht="10.5">
      <c r="A291" s="302" t="s">
        <v>322</v>
      </c>
      <c r="B291" s="301"/>
      <c r="C291" s="439">
        <f>SUM(D291:M291)</f>
        <v>0</v>
      </c>
      <c r="D291" s="436"/>
      <c r="E291" s="436"/>
      <c r="F291" s="436"/>
      <c r="G291" s="436"/>
      <c r="H291" s="436"/>
      <c r="I291" s="436"/>
      <c r="J291" s="436"/>
      <c r="K291" s="436"/>
      <c r="L291" s="436"/>
      <c r="M291" s="437"/>
    </row>
    <row r="292" spans="1:13" s="13" customFormat="1" ht="10.5">
      <c r="A292" s="302" t="s">
        <v>323</v>
      </c>
      <c r="B292" s="301"/>
      <c r="C292" s="439">
        <f t="shared" ref="C292:M292" si="138">SUM(C289:C291)</f>
        <v>0</v>
      </c>
      <c r="D292" s="560">
        <f t="shared" si="138"/>
        <v>0</v>
      </c>
      <c r="E292" s="560">
        <f t="shared" si="138"/>
        <v>0</v>
      </c>
      <c r="F292" s="560">
        <f t="shared" si="138"/>
        <v>0</v>
      </c>
      <c r="G292" s="560">
        <f t="shared" si="138"/>
        <v>0</v>
      </c>
      <c r="H292" s="560">
        <f t="shared" si="138"/>
        <v>0</v>
      </c>
      <c r="I292" s="560">
        <f t="shared" si="138"/>
        <v>0</v>
      </c>
      <c r="J292" s="560">
        <f t="shared" si="138"/>
        <v>0</v>
      </c>
      <c r="K292" s="560">
        <f t="shared" si="138"/>
        <v>0</v>
      </c>
      <c r="L292" s="561">
        <f t="shared" si="138"/>
        <v>0</v>
      </c>
      <c r="M292" s="562">
        <f t="shared" si="138"/>
        <v>0</v>
      </c>
    </row>
    <row r="293" spans="1:13" s="13" customFormat="1" ht="10.5">
      <c r="A293" s="302" t="s">
        <v>324</v>
      </c>
      <c r="B293" s="301"/>
      <c r="C293" s="305" t="str">
        <f>IF(ISERROR(+C292/C286),"", +C292/C286)</f>
        <v/>
      </c>
      <c r="D293" s="319" t="str">
        <f t="shared" ref="D293:M293" si="139">IF(ISERROR(+D292/D286),"", +D292/D286)</f>
        <v/>
      </c>
      <c r="E293" s="319" t="str">
        <f t="shared" si="139"/>
        <v/>
      </c>
      <c r="F293" s="319" t="str">
        <f t="shared" si="139"/>
        <v/>
      </c>
      <c r="G293" s="319" t="str">
        <f t="shared" si="139"/>
        <v/>
      </c>
      <c r="H293" s="319" t="str">
        <f t="shared" si="139"/>
        <v/>
      </c>
      <c r="I293" s="319" t="str">
        <f t="shared" si="139"/>
        <v/>
      </c>
      <c r="J293" s="319" t="str">
        <f t="shared" si="139"/>
        <v/>
      </c>
      <c r="K293" s="319" t="str">
        <f t="shared" si="139"/>
        <v/>
      </c>
      <c r="L293" s="319" t="str">
        <f t="shared" si="139"/>
        <v/>
      </c>
      <c r="M293" s="320" t="str">
        <f t="shared" si="139"/>
        <v/>
      </c>
    </row>
    <row r="294" spans="1:13" s="13" customFormat="1" ht="10.5">
      <c r="A294" s="302" t="s">
        <v>325</v>
      </c>
      <c r="B294" s="301"/>
      <c r="C294" s="306">
        <f>SUM(D294:M294)</f>
        <v>0</v>
      </c>
      <c r="D294" s="317" t="str">
        <f t="shared" ref="D294:M294" si="140">IF(ISERROR(+D289*D287*0.5),"",ROUND((+D289*D287*0.5),2))</f>
        <v/>
      </c>
      <c r="E294" s="317" t="str">
        <f t="shared" si="140"/>
        <v/>
      </c>
      <c r="F294" s="317" t="str">
        <f t="shared" si="140"/>
        <v/>
      </c>
      <c r="G294" s="317" t="str">
        <f t="shared" si="140"/>
        <v/>
      </c>
      <c r="H294" s="317" t="str">
        <f t="shared" si="140"/>
        <v/>
      </c>
      <c r="I294" s="317" t="str">
        <f t="shared" si="140"/>
        <v/>
      </c>
      <c r="J294" s="317" t="str">
        <f t="shared" si="140"/>
        <v/>
      </c>
      <c r="K294" s="317" t="str">
        <f t="shared" si="140"/>
        <v/>
      </c>
      <c r="L294" s="317" t="str">
        <f t="shared" si="140"/>
        <v/>
      </c>
      <c r="M294" s="318" t="str">
        <f t="shared" si="140"/>
        <v/>
      </c>
    </row>
    <row r="295" spans="1:13" s="13" customFormat="1" ht="10.5">
      <c r="A295" s="302" t="s">
        <v>326</v>
      </c>
      <c r="B295" s="301"/>
      <c r="C295" s="306">
        <f>SUM(D295:M295)</f>
        <v>0</v>
      </c>
      <c r="D295" s="317" t="str">
        <f>IF(ISERROR(+D290*D287*0.65),"",ROUND((+D290*D287*0.65),2))</f>
        <v/>
      </c>
      <c r="E295" s="317" t="str">
        <f t="shared" ref="E295:M295" si="141">IF(ISERROR(+E290*E287*0.65),"",ROUND((+E290*E287*0.65),2))</f>
        <v/>
      </c>
      <c r="F295" s="317" t="str">
        <f t="shared" si="141"/>
        <v/>
      </c>
      <c r="G295" s="317" t="str">
        <f t="shared" si="141"/>
        <v/>
      </c>
      <c r="H295" s="317" t="str">
        <f t="shared" si="141"/>
        <v/>
      </c>
      <c r="I295" s="317" t="str">
        <f t="shared" si="141"/>
        <v/>
      </c>
      <c r="J295" s="317" t="str">
        <f t="shared" si="141"/>
        <v/>
      </c>
      <c r="K295" s="317" t="str">
        <f t="shared" si="141"/>
        <v/>
      </c>
      <c r="L295" s="317" t="str">
        <f t="shared" si="141"/>
        <v/>
      </c>
      <c r="M295" s="318" t="str">
        <f t="shared" si="141"/>
        <v/>
      </c>
    </row>
    <row r="296" spans="1:13" s="13" customFormat="1" ht="10.5">
      <c r="A296" s="302" t="s">
        <v>327</v>
      </c>
      <c r="B296" s="307"/>
      <c r="C296" s="559">
        <f>SUM(D296:M296)</f>
        <v>0</v>
      </c>
      <c r="D296" s="564" t="str">
        <f t="shared" ref="D296:M296" si="142">IF(ISERROR(+D291*D287*0.9),"",ROUND((+D291*D287*0.9),2))</f>
        <v/>
      </c>
      <c r="E296" s="564" t="str">
        <f t="shared" si="142"/>
        <v/>
      </c>
      <c r="F296" s="564" t="str">
        <f t="shared" si="142"/>
        <v/>
      </c>
      <c r="G296" s="564" t="str">
        <f t="shared" si="142"/>
        <v/>
      </c>
      <c r="H296" s="564" t="str">
        <f t="shared" si="142"/>
        <v/>
      </c>
      <c r="I296" s="564" t="str">
        <f t="shared" si="142"/>
        <v/>
      </c>
      <c r="J296" s="564" t="str">
        <f t="shared" si="142"/>
        <v/>
      </c>
      <c r="K296" s="564" t="str">
        <f t="shared" si="142"/>
        <v/>
      </c>
      <c r="L296" s="564" t="str">
        <f t="shared" si="142"/>
        <v/>
      </c>
      <c r="M296" s="564" t="str">
        <f t="shared" si="142"/>
        <v/>
      </c>
    </row>
    <row r="297" spans="1:13" s="15" customFormat="1" ht="13" thickBot="1">
      <c r="A297" s="308" t="s">
        <v>328</v>
      </c>
      <c r="B297" s="309"/>
      <c r="C297" s="565">
        <f>SUM(C294:C296)</f>
        <v>0</v>
      </c>
      <c r="D297" s="567">
        <f t="shared" ref="D297:M297" si="143">SUM(D294:D296)</f>
        <v>0</v>
      </c>
      <c r="E297" s="567">
        <f t="shared" si="143"/>
        <v>0</v>
      </c>
      <c r="F297" s="567">
        <f t="shared" si="143"/>
        <v>0</v>
      </c>
      <c r="G297" s="567">
        <f t="shared" si="143"/>
        <v>0</v>
      </c>
      <c r="H297" s="567">
        <f t="shared" si="143"/>
        <v>0</v>
      </c>
      <c r="I297" s="567">
        <f t="shared" si="143"/>
        <v>0</v>
      </c>
      <c r="J297" s="567">
        <f t="shared" si="143"/>
        <v>0</v>
      </c>
      <c r="K297" s="567">
        <f t="shared" si="143"/>
        <v>0</v>
      </c>
      <c r="L297" s="567">
        <f t="shared" si="143"/>
        <v>0</v>
      </c>
      <c r="M297" s="568">
        <f t="shared" si="143"/>
        <v>0</v>
      </c>
    </row>
    <row r="298" spans="1:13" s="15" customFormat="1" ht="13" thickTop="1">
      <c r="A298" s="290" t="s">
        <v>311</v>
      </c>
      <c r="B298" s="799" t="str">
        <f>'Budget Summ Amt'!U8</f>
        <v xml:space="preserve">PROGRAM NAME </v>
      </c>
      <c r="C298" s="310"/>
      <c r="D298" s="277"/>
      <c r="E298" s="292" t="s">
        <v>312</v>
      </c>
      <c r="F298" s="293"/>
      <c r="G298" s="544" t="str">
        <f>'Budget Summ Amt'!U9</f>
        <v>FUNDING SOURCE 17</v>
      </c>
      <c r="H298" s="277"/>
      <c r="I298" s="277"/>
      <c r="J298" s="277"/>
      <c r="K298" s="277"/>
      <c r="L298" s="277"/>
      <c r="M298" s="280"/>
    </row>
    <row r="299" spans="1:13" s="15" customFormat="1">
      <c r="A299" s="295" t="s">
        <v>313</v>
      </c>
      <c r="B299" s="296"/>
      <c r="C299" s="311">
        <f>SUM(D299:M299)</f>
        <v>0</v>
      </c>
      <c r="D299" s="281"/>
      <c r="E299" s="90"/>
      <c r="F299" s="90"/>
      <c r="G299" s="90"/>
      <c r="H299" s="90"/>
      <c r="I299" s="90"/>
      <c r="J299" s="90"/>
      <c r="K299" s="90"/>
      <c r="L299" s="90"/>
      <c r="M299" s="91"/>
    </row>
    <row r="300" spans="1:13" s="15" customFormat="1">
      <c r="A300" s="295" t="s">
        <v>314</v>
      </c>
      <c r="B300" s="296"/>
      <c r="C300" s="312">
        <f>SUM(D300:M300)</f>
        <v>0</v>
      </c>
      <c r="D300" s="282"/>
      <c r="E300" s="88"/>
      <c r="F300" s="88"/>
      <c r="G300" s="88"/>
      <c r="H300" s="88"/>
      <c r="I300" s="88"/>
      <c r="J300" s="88"/>
      <c r="K300" s="88"/>
      <c r="L300" s="88"/>
      <c r="M300" s="89"/>
    </row>
    <row r="301" spans="1:13" s="15" customFormat="1">
      <c r="A301" s="295" t="s">
        <v>315</v>
      </c>
      <c r="B301" s="296"/>
      <c r="C301" s="313">
        <f>+C299-C300</f>
        <v>0</v>
      </c>
      <c r="D301" s="315">
        <f t="shared" ref="D301:M301" si="144">+D299-D300</f>
        <v>0</v>
      </c>
      <c r="E301" s="315">
        <f t="shared" si="144"/>
        <v>0</v>
      </c>
      <c r="F301" s="315">
        <f t="shared" si="144"/>
        <v>0</v>
      </c>
      <c r="G301" s="315">
        <f t="shared" si="144"/>
        <v>0</v>
      </c>
      <c r="H301" s="315">
        <f t="shared" si="144"/>
        <v>0</v>
      </c>
      <c r="I301" s="315">
        <f t="shared" si="144"/>
        <v>0</v>
      </c>
      <c r="J301" s="315">
        <f t="shared" si="144"/>
        <v>0</v>
      </c>
      <c r="K301" s="315">
        <f t="shared" si="144"/>
        <v>0</v>
      </c>
      <c r="L301" s="315">
        <f t="shared" si="144"/>
        <v>0</v>
      </c>
      <c r="M301" s="316">
        <f t="shared" si="144"/>
        <v>0</v>
      </c>
    </row>
    <row r="302" spans="1:13" s="13" customFormat="1" ht="10.5">
      <c r="A302" s="300" t="s">
        <v>316</v>
      </c>
      <c r="B302" s="301"/>
      <c r="C302" s="439">
        <f>SUM(D302:M302)</f>
        <v>0</v>
      </c>
      <c r="D302" s="436"/>
      <c r="E302" s="436"/>
      <c r="F302" s="436"/>
      <c r="G302" s="436"/>
      <c r="H302" s="436"/>
      <c r="I302" s="436"/>
      <c r="J302" s="436"/>
      <c r="K302" s="436"/>
      <c r="L302" s="436"/>
      <c r="M302" s="437"/>
    </row>
    <row r="303" spans="1:13" s="13" customFormat="1" ht="10.5">
      <c r="A303" s="302" t="s">
        <v>317</v>
      </c>
      <c r="B303" s="301"/>
      <c r="C303" s="314"/>
      <c r="D303" s="317" t="str">
        <f t="shared" ref="D303:M303" si="145">IF(ISERROR(+D299/D302),"",+D299/D302)</f>
        <v/>
      </c>
      <c r="E303" s="317" t="str">
        <f t="shared" si="145"/>
        <v/>
      </c>
      <c r="F303" s="317" t="str">
        <f t="shared" si="145"/>
        <v/>
      </c>
      <c r="G303" s="317" t="str">
        <f t="shared" si="145"/>
        <v/>
      </c>
      <c r="H303" s="317" t="str">
        <f t="shared" si="145"/>
        <v/>
      </c>
      <c r="I303" s="317" t="str">
        <f t="shared" si="145"/>
        <v/>
      </c>
      <c r="J303" s="317" t="str">
        <f t="shared" si="145"/>
        <v/>
      </c>
      <c r="K303" s="317" t="str">
        <f t="shared" si="145"/>
        <v/>
      </c>
      <c r="L303" s="317" t="str">
        <f t="shared" si="145"/>
        <v/>
      </c>
      <c r="M303" s="318" t="str">
        <f t="shared" si="145"/>
        <v/>
      </c>
    </row>
    <row r="304" spans="1:13" s="13" customFormat="1" ht="10.5">
      <c r="A304" s="302" t="s">
        <v>318</v>
      </c>
      <c r="B304" s="301"/>
      <c r="C304" s="439">
        <f>SUM(D304:M304)</f>
        <v>0</v>
      </c>
      <c r="D304" s="436"/>
      <c r="E304" s="436"/>
      <c r="F304" s="436"/>
      <c r="G304" s="436"/>
      <c r="H304" s="436"/>
      <c r="I304" s="436"/>
      <c r="J304" s="436"/>
      <c r="K304" s="436"/>
      <c r="L304" s="436"/>
      <c r="M304" s="437"/>
    </row>
    <row r="305" spans="1:13" s="13" customFormat="1" ht="10.5">
      <c r="A305" s="302" t="s">
        <v>319</v>
      </c>
      <c r="B305" s="301"/>
      <c r="C305" s="314"/>
      <c r="D305" s="317" t="str">
        <f t="shared" ref="D305:M305" si="146">IF(ISERROR(+D299/D304),"",+D299/D304)</f>
        <v/>
      </c>
      <c r="E305" s="317" t="str">
        <f t="shared" si="146"/>
        <v/>
      </c>
      <c r="F305" s="317" t="str">
        <f t="shared" si="146"/>
        <v/>
      </c>
      <c r="G305" s="317" t="str">
        <f t="shared" si="146"/>
        <v/>
      </c>
      <c r="H305" s="317" t="str">
        <f t="shared" si="146"/>
        <v/>
      </c>
      <c r="I305" s="317" t="str">
        <f t="shared" si="146"/>
        <v/>
      </c>
      <c r="J305" s="317" t="str">
        <f t="shared" si="146"/>
        <v/>
      </c>
      <c r="K305" s="317" t="str">
        <f t="shared" si="146"/>
        <v/>
      </c>
      <c r="L305" s="317" t="str">
        <f t="shared" si="146"/>
        <v/>
      </c>
      <c r="M305" s="318" t="str">
        <f t="shared" si="146"/>
        <v/>
      </c>
    </row>
    <row r="306" spans="1:13" s="13" customFormat="1" ht="10.5">
      <c r="A306" s="302"/>
      <c r="B306" s="301"/>
      <c r="C306" s="314"/>
      <c r="D306" s="143"/>
      <c r="E306" s="143"/>
      <c r="F306" s="143"/>
      <c r="G306" s="143"/>
      <c r="H306" s="143"/>
      <c r="I306" s="143"/>
      <c r="J306" s="143"/>
      <c r="K306" s="143"/>
      <c r="L306" s="143"/>
      <c r="M306" s="144"/>
    </row>
    <row r="307" spans="1:13" s="13" customFormat="1" ht="10.5">
      <c r="A307" s="302" t="s">
        <v>320</v>
      </c>
      <c r="B307" s="301"/>
      <c r="C307" s="439">
        <f>SUM(D307:M307)</f>
        <v>0</v>
      </c>
      <c r="D307" s="436"/>
      <c r="E307" s="436"/>
      <c r="F307" s="436"/>
      <c r="G307" s="436"/>
      <c r="H307" s="436"/>
      <c r="I307" s="436"/>
      <c r="J307" s="436"/>
      <c r="K307" s="436"/>
      <c r="L307" s="436"/>
      <c r="M307" s="437"/>
    </row>
    <row r="308" spans="1:13" s="13" customFormat="1" ht="10.5">
      <c r="A308" s="302" t="s">
        <v>321</v>
      </c>
      <c r="B308" s="301"/>
      <c r="C308" s="439">
        <f>SUM(D308:M308)</f>
        <v>0</v>
      </c>
      <c r="D308" s="436"/>
      <c r="E308" s="436"/>
      <c r="F308" s="436"/>
      <c r="G308" s="436"/>
      <c r="H308" s="436"/>
      <c r="I308" s="436"/>
      <c r="J308" s="436"/>
      <c r="K308" s="436"/>
      <c r="L308" s="436"/>
      <c r="M308" s="437"/>
    </row>
    <row r="309" spans="1:13" s="13" customFormat="1" ht="10.5">
      <c r="A309" s="302" t="s">
        <v>322</v>
      </c>
      <c r="B309" s="301"/>
      <c r="C309" s="439">
        <f>SUM(D309:M309)</f>
        <v>0</v>
      </c>
      <c r="D309" s="436"/>
      <c r="E309" s="436"/>
      <c r="F309" s="436"/>
      <c r="G309" s="436"/>
      <c r="H309" s="436"/>
      <c r="I309" s="436"/>
      <c r="J309" s="436"/>
      <c r="K309" s="436"/>
      <c r="L309" s="436"/>
      <c r="M309" s="437"/>
    </row>
    <row r="310" spans="1:13" s="13" customFormat="1" ht="10.5">
      <c r="A310" s="302" t="s">
        <v>323</v>
      </c>
      <c r="B310" s="301"/>
      <c r="C310" s="439">
        <f t="shared" ref="C310:M310" si="147">SUM(C307:C309)</f>
        <v>0</v>
      </c>
      <c r="D310" s="560">
        <f t="shared" si="147"/>
        <v>0</v>
      </c>
      <c r="E310" s="560">
        <f t="shared" si="147"/>
        <v>0</v>
      </c>
      <c r="F310" s="560">
        <f t="shared" si="147"/>
        <v>0</v>
      </c>
      <c r="G310" s="560">
        <f t="shared" si="147"/>
        <v>0</v>
      </c>
      <c r="H310" s="560">
        <f t="shared" si="147"/>
        <v>0</v>
      </c>
      <c r="I310" s="560">
        <f t="shared" si="147"/>
        <v>0</v>
      </c>
      <c r="J310" s="560">
        <f t="shared" si="147"/>
        <v>0</v>
      </c>
      <c r="K310" s="560">
        <f t="shared" si="147"/>
        <v>0</v>
      </c>
      <c r="L310" s="561">
        <f t="shared" si="147"/>
        <v>0</v>
      </c>
      <c r="M310" s="562">
        <f t="shared" si="147"/>
        <v>0</v>
      </c>
    </row>
    <row r="311" spans="1:13" s="13" customFormat="1" ht="10.5">
      <c r="A311" s="302" t="s">
        <v>324</v>
      </c>
      <c r="B311" s="301"/>
      <c r="C311" s="305" t="str">
        <f>IF(ISERROR(+C310/C304),"", +C310/C304)</f>
        <v/>
      </c>
      <c r="D311" s="319" t="str">
        <f t="shared" ref="D311:M311" si="148">IF(ISERROR(+D310/D304),"", +D310/D304)</f>
        <v/>
      </c>
      <c r="E311" s="319" t="str">
        <f t="shared" si="148"/>
        <v/>
      </c>
      <c r="F311" s="319" t="str">
        <f t="shared" si="148"/>
        <v/>
      </c>
      <c r="G311" s="319" t="str">
        <f t="shared" si="148"/>
        <v/>
      </c>
      <c r="H311" s="319" t="str">
        <f t="shared" si="148"/>
        <v/>
      </c>
      <c r="I311" s="319" t="str">
        <f t="shared" si="148"/>
        <v/>
      </c>
      <c r="J311" s="319" t="str">
        <f t="shared" si="148"/>
        <v/>
      </c>
      <c r="K311" s="319" t="str">
        <f t="shared" si="148"/>
        <v/>
      </c>
      <c r="L311" s="319" t="str">
        <f t="shared" si="148"/>
        <v/>
      </c>
      <c r="M311" s="320" t="str">
        <f t="shared" si="148"/>
        <v/>
      </c>
    </row>
    <row r="312" spans="1:13" s="13" customFormat="1" ht="10.5">
      <c r="A312" s="302" t="s">
        <v>325</v>
      </c>
      <c r="B312" s="301"/>
      <c r="C312" s="306">
        <f>SUM(D312:M312)</f>
        <v>0</v>
      </c>
      <c r="D312" s="317" t="str">
        <f t="shared" ref="D312:M312" si="149">IF(ISERROR(+D307*D305*0.5),"",ROUND((+D307*D305*0.5),2))</f>
        <v/>
      </c>
      <c r="E312" s="317" t="str">
        <f t="shared" si="149"/>
        <v/>
      </c>
      <c r="F312" s="317" t="str">
        <f t="shared" si="149"/>
        <v/>
      </c>
      <c r="G312" s="317" t="str">
        <f t="shared" si="149"/>
        <v/>
      </c>
      <c r="H312" s="317" t="str">
        <f t="shared" si="149"/>
        <v/>
      </c>
      <c r="I312" s="317" t="str">
        <f t="shared" si="149"/>
        <v/>
      </c>
      <c r="J312" s="317" t="str">
        <f t="shared" si="149"/>
        <v/>
      </c>
      <c r="K312" s="317" t="str">
        <f t="shared" si="149"/>
        <v/>
      </c>
      <c r="L312" s="317" t="str">
        <f t="shared" si="149"/>
        <v/>
      </c>
      <c r="M312" s="318" t="str">
        <f t="shared" si="149"/>
        <v/>
      </c>
    </row>
    <row r="313" spans="1:13" s="13" customFormat="1" ht="10.5">
      <c r="A313" s="302" t="s">
        <v>326</v>
      </c>
      <c r="B313" s="301"/>
      <c r="C313" s="306">
        <f>SUM(D313:M313)</f>
        <v>0</v>
      </c>
      <c r="D313" s="317" t="str">
        <f>IF(ISERROR(+D308*D305*0.65),"",ROUND((+D308*D305*0.65),2))</f>
        <v/>
      </c>
      <c r="E313" s="317" t="str">
        <f t="shared" ref="E313:M313" si="150">IF(ISERROR(+E308*E305*0.65),"",ROUND((+E308*E305*0.65),2))</f>
        <v/>
      </c>
      <c r="F313" s="317" t="str">
        <f t="shared" si="150"/>
        <v/>
      </c>
      <c r="G313" s="317" t="str">
        <f t="shared" si="150"/>
        <v/>
      </c>
      <c r="H313" s="317" t="str">
        <f t="shared" si="150"/>
        <v/>
      </c>
      <c r="I313" s="317" t="str">
        <f t="shared" si="150"/>
        <v/>
      </c>
      <c r="J313" s="317" t="str">
        <f t="shared" si="150"/>
        <v/>
      </c>
      <c r="K313" s="317" t="str">
        <f t="shared" si="150"/>
        <v/>
      </c>
      <c r="L313" s="317" t="str">
        <f t="shared" si="150"/>
        <v/>
      </c>
      <c r="M313" s="318" t="str">
        <f t="shared" si="150"/>
        <v/>
      </c>
    </row>
    <row r="314" spans="1:13" s="13" customFormat="1" ht="10.5">
      <c r="A314" s="302" t="s">
        <v>327</v>
      </c>
      <c r="B314" s="307"/>
      <c r="C314" s="559">
        <f>SUM(D314:M314)</f>
        <v>0</v>
      </c>
      <c r="D314" s="564" t="str">
        <f t="shared" ref="D314:M314" si="151">IF(ISERROR(+D309*D305*0.9),"",ROUND((+D309*D305*0.9),2))</f>
        <v/>
      </c>
      <c r="E314" s="564" t="str">
        <f t="shared" si="151"/>
        <v/>
      </c>
      <c r="F314" s="564" t="str">
        <f t="shared" si="151"/>
        <v/>
      </c>
      <c r="G314" s="564" t="str">
        <f t="shared" si="151"/>
        <v/>
      </c>
      <c r="H314" s="564" t="str">
        <f t="shared" si="151"/>
        <v/>
      </c>
      <c r="I314" s="564" t="str">
        <f t="shared" si="151"/>
        <v/>
      </c>
      <c r="J314" s="564" t="str">
        <f t="shared" si="151"/>
        <v/>
      </c>
      <c r="K314" s="564" t="str">
        <f t="shared" si="151"/>
        <v/>
      </c>
      <c r="L314" s="564" t="str">
        <f t="shared" si="151"/>
        <v/>
      </c>
      <c r="M314" s="564" t="str">
        <f t="shared" si="151"/>
        <v/>
      </c>
    </row>
    <row r="315" spans="1:13" s="15" customFormat="1" ht="13" thickBot="1">
      <c r="A315" s="308" t="s">
        <v>328</v>
      </c>
      <c r="B315" s="309"/>
      <c r="C315" s="565">
        <f>SUM(C312:C314)</f>
        <v>0</v>
      </c>
      <c r="D315" s="567">
        <f t="shared" ref="D315:M315" si="152">SUM(D312:D314)</f>
        <v>0</v>
      </c>
      <c r="E315" s="567">
        <f t="shared" si="152"/>
        <v>0</v>
      </c>
      <c r="F315" s="567">
        <f t="shared" si="152"/>
        <v>0</v>
      </c>
      <c r="G315" s="567">
        <f t="shared" si="152"/>
        <v>0</v>
      </c>
      <c r="H315" s="567">
        <f t="shared" si="152"/>
        <v>0</v>
      </c>
      <c r="I315" s="567">
        <f t="shared" si="152"/>
        <v>0</v>
      </c>
      <c r="J315" s="567">
        <f t="shared" si="152"/>
        <v>0</v>
      </c>
      <c r="K315" s="567">
        <f t="shared" si="152"/>
        <v>0</v>
      </c>
      <c r="L315" s="567">
        <f t="shared" si="152"/>
        <v>0</v>
      </c>
      <c r="M315" s="568">
        <f t="shared" si="152"/>
        <v>0</v>
      </c>
    </row>
    <row r="316" spans="1:13" s="15" customFormat="1" ht="13" thickTop="1">
      <c r="A316" s="290" t="s">
        <v>311</v>
      </c>
      <c r="B316" s="799" t="str">
        <f>'Budget Summ Amt'!V8</f>
        <v xml:space="preserve">PROGRAM NAME </v>
      </c>
      <c r="C316" s="310"/>
      <c r="D316" s="277"/>
      <c r="E316" s="278" t="s">
        <v>312</v>
      </c>
      <c r="F316" s="279"/>
      <c r="G316" s="545" t="str">
        <f>'Budget Summ Amt'!V9</f>
        <v>FUNDING SOURCE 18</v>
      </c>
      <c r="H316" s="277"/>
      <c r="I316" s="277"/>
      <c r="J316" s="277"/>
      <c r="K316" s="277"/>
      <c r="L316" s="277"/>
      <c r="M316" s="280"/>
    </row>
    <row r="317" spans="1:13" s="15" customFormat="1" ht="13.5" customHeight="1">
      <c r="A317" s="295" t="s">
        <v>313</v>
      </c>
      <c r="B317" s="296"/>
      <c r="C317" s="311">
        <f>SUM(D317:M317)</f>
        <v>0</v>
      </c>
      <c r="D317" s="281"/>
      <c r="E317" s="90"/>
      <c r="F317" s="90"/>
      <c r="G317" s="90"/>
      <c r="H317" s="90"/>
      <c r="I317" s="90"/>
      <c r="J317" s="90"/>
      <c r="K317" s="90"/>
      <c r="L317" s="90"/>
      <c r="M317" s="91"/>
    </row>
    <row r="318" spans="1:13" s="15" customFormat="1">
      <c r="A318" s="295" t="s">
        <v>314</v>
      </c>
      <c r="B318" s="296"/>
      <c r="C318" s="312">
        <f>SUM(D318:M318)</f>
        <v>0</v>
      </c>
      <c r="D318" s="282"/>
      <c r="E318" s="88"/>
      <c r="F318" s="88"/>
      <c r="G318" s="88"/>
      <c r="H318" s="88"/>
      <c r="I318" s="88"/>
      <c r="J318" s="88"/>
      <c r="K318" s="88"/>
      <c r="L318" s="88"/>
      <c r="M318" s="89"/>
    </row>
    <row r="319" spans="1:13" s="15" customFormat="1">
      <c r="A319" s="295" t="s">
        <v>315</v>
      </c>
      <c r="B319" s="296"/>
      <c r="C319" s="313">
        <f>+C317-C318</f>
        <v>0</v>
      </c>
      <c r="D319" s="315">
        <f t="shared" ref="D319:M319" si="153">+D317-D318</f>
        <v>0</v>
      </c>
      <c r="E319" s="315">
        <f t="shared" si="153"/>
        <v>0</v>
      </c>
      <c r="F319" s="315">
        <f t="shared" si="153"/>
        <v>0</v>
      </c>
      <c r="G319" s="315">
        <f t="shared" si="153"/>
        <v>0</v>
      </c>
      <c r="H319" s="315">
        <f t="shared" si="153"/>
        <v>0</v>
      </c>
      <c r="I319" s="315">
        <f t="shared" si="153"/>
        <v>0</v>
      </c>
      <c r="J319" s="315">
        <f t="shared" si="153"/>
        <v>0</v>
      </c>
      <c r="K319" s="315">
        <f t="shared" si="153"/>
        <v>0</v>
      </c>
      <c r="L319" s="315">
        <f t="shared" si="153"/>
        <v>0</v>
      </c>
      <c r="M319" s="316">
        <f t="shared" si="153"/>
        <v>0</v>
      </c>
    </row>
    <row r="320" spans="1:13" s="13" customFormat="1" ht="10.5">
      <c r="A320" s="300" t="s">
        <v>316</v>
      </c>
      <c r="B320" s="301"/>
      <c r="C320" s="439">
        <f>SUM(D320:M320)</f>
        <v>0</v>
      </c>
      <c r="D320" s="436"/>
      <c r="E320" s="436"/>
      <c r="F320" s="436"/>
      <c r="G320" s="436"/>
      <c r="H320" s="436"/>
      <c r="I320" s="436"/>
      <c r="J320" s="436"/>
      <c r="K320" s="436"/>
      <c r="L320" s="436"/>
      <c r="M320" s="437"/>
    </row>
    <row r="321" spans="1:13" s="13" customFormat="1" ht="10.5">
      <c r="A321" s="302" t="s">
        <v>317</v>
      </c>
      <c r="B321" s="301"/>
      <c r="C321" s="314"/>
      <c r="D321" s="317" t="str">
        <f t="shared" ref="D321:M321" si="154">IF(ISERROR(+D317/D320),"",+D317/D320)</f>
        <v/>
      </c>
      <c r="E321" s="317" t="str">
        <f t="shared" si="154"/>
        <v/>
      </c>
      <c r="F321" s="317" t="str">
        <f t="shared" si="154"/>
        <v/>
      </c>
      <c r="G321" s="317" t="str">
        <f t="shared" si="154"/>
        <v/>
      </c>
      <c r="H321" s="317" t="str">
        <f t="shared" si="154"/>
        <v/>
      </c>
      <c r="I321" s="317" t="str">
        <f t="shared" si="154"/>
        <v/>
      </c>
      <c r="J321" s="317" t="str">
        <f t="shared" si="154"/>
        <v/>
      </c>
      <c r="K321" s="317" t="str">
        <f t="shared" si="154"/>
        <v/>
      </c>
      <c r="L321" s="317" t="str">
        <f t="shared" si="154"/>
        <v/>
      </c>
      <c r="M321" s="318" t="str">
        <f t="shared" si="154"/>
        <v/>
      </c>
    </row>
    <row r="322" spans="1:13" s="13" customFormat="1" ht="10.5">
      <c r="A322" s="302" t="s">
        <v>318</v>
      </c>
      <c r="B322" s="301"/>
      <c r="C322" s="439">
        <f>SUM(D322:M322)</f>
        <v>0</v>
      </c>
      <c r="D322" s="436"/>
      <c r="E322" s="436"/>
      <c r="F322" s="436"/>
      <c r="G322" s="436"/>
      <c r="H322" s="436"/>
      <c r="I322" s="436"/>
      <c r="J322" s="436"/>
      <c r="K322" s="436"/>
      <c r="L322" s="436"/>
      <c r="M322" s="437"/>
    </row>
    <row r="323" spans="1:13" s="13" customFormat="1" ht="10.5">
      <c r="A323" s="302" t="s">
        <v>319</v>
      </c>
      <c r="B323" s="301"/>
      <c r="C323" s="314"/>
      <c r="D323" s="317" t="str">
        <f t="shared" ref="D323:M323" si="155">IF(ISERROR(+D317/D322),"",+D317/D322)</f>
        <v/>
      </c>
      <c r="E323" s="317" t="str">
        <f t="shared" si="155"/>
        <v/>
      </c>
      <c r="F323" s="317" t="str">
        <f t="shared" si="155"/>
        <v/>
      </c>
      <c r="G323" s="317" t="str">
        <f t="shared" si="155"/>
        <v/>
      </c>
      <c r="H323" s="317" t="str">
        <f t="shared" si="155"/>
        <v/>
      </c>
      <c r="I323" s="317" t="str">
        <f t="shared" si="155"/>
        <v/>
      </c>
      <c r="J323" s="317" t="str">
        <f t="shared" si="155"/>
        <v/>
      </c>
      <c r="K323" s="317" t="str">
        <f t="shared" si="155"/>
        <v/>
      </c>
      <c r="L323" s="317" t="str">
        <f t="shared" si="155"/>
        <v/>
      </c>
      <c r="M323" s="318" t="str">
        <f t="shared" si="155"/>
        <v/>
      </c>
    </row>
    <row r="324" spans="1:13" s="13" customFormat="1" ht="10.5">
      <c r="A324" s="302"/>
      <c r="B324" s="301"/>
      <c r="C324" s="314"/>
      <c r="D324" s="143"/>
      <c r="E324" s="143"/>
      <c r="F324" s="143"/>
      <c r="G324" s="143"/>
      <c r="H324" s="143"/>
      <c r="I324" s="143"/>
      <c r="J324" s="143"/>
      <c r="K324" s="143"/>
      <c r="L324" s="143"/>
      <c r="M324" s="144"/>
    </row>
    <row r="325" spans="1:13" s="13" customFormat="1" ht="10.5">
      <c r="A325" s="302" t="s">
        <v>320</v>
      </c>
      <c r="B325" s="301"/>
      <c r="C325" s="439">
        <f>SUM(D325:M325)</f>
        <v>0</v>
      </c>
      <c r="D325" s="436"/>
      <c r="E325" s="436"/>
      <c r="F325" s="436"/>
      <c r="G325" s="436"/>
      <c r="H325" s="436"/>
      <c r="I325" s="436"/>
      <c r="J325" s="436"/>
      <c r="K325" s="436"/>
      <c r="L325" s="436"/>
      <c r="M325" s="437"/>
    </row>
    <row r="326" spans="1:13" s="13" customFormat="1" ht="10.5">
      <c r="A326" s="302" t="s">
        <v>321</v>
      </c>
      <c r="B326" s="301"/>
      <c r="C326" s="439">
        <f>SUM(D326:M326)</f>
        <v>0</v>
      </c>
      <c r="D326" s="436"/>
      <c r="E326" s="436"/>
      <c r="F326" s="436"/>
      <c r="G326" s="436"/>
      <c r="H326" s="436"/>
      <c r="I326" s="436"/>
      <c r="J326" s="436"/>
      <c r="K326" s="436"/>
      <c r="L326" s="436"/>
      <c r="M326" s="437"/>
    </row>
    <row r="327" spans="1:13" s="13" customFormat="1" ht="10.5">
      <c r="A327" s="302" t="s">
        <v>322</v>
      </c>
      <c r="B327" s="301"/>
      <c r="C327" s="439">
        <f>SUM(D327:M327)</f>
        <v>0</v>
      </c>
      <c r="D327" s="436"/>
      <c r="E327" s="436"/>
      <c r="F327" s="436"/>
      <c r="G327" s="436"/>
      <c r="H327" s="436"/>
      <c r="I327" s="436"/>
      <c r="J327" s="436"/>
      <c r="K327" s="436"/>
      <c r="L327" s="436"/>
      <c r="M327" s="437"/>
    </row>
    <row r="328" spans="1:13" s="13" customFormat="1" ht="10.5">
      <c r="A328" s="302" t="s">
        <v>323</v>
      </c>
      <c r="B328" s="301"/>
      <c r="C328" s="439">
        <f t="shared" ref="C328:M328" si="156">SUM(C325:C327)</f>
        <v>0</v>
      </c>
      <c r="D328" s="560">
        <f t="shared" si="156"/>
        <v>0</v>
      </c>
      <c r="E328" s="560">
        <f t="shared" si="156"/>
        <v>0</v>
      </c>
      <c r="F328" s="560">
        <f t="shared" si="156"/>
        <v>0</v>
      </c>
      <c r="G328" s="560">
        <f t="shared" si="156"/>
        <v>0</v>
      </c>
      <c r="H328" s="560">
        <f t="shared" si="156"/>
        <v>0</v>
      </c>
      <c r="I328" s="560">
        <f t="shared" si="156"/>
        <v>0</v>
      </c>
      <c r="J328" s="560">
        <f t="shared" si="156"/>
        <v>0</v>
      </c>
      <c r="K328" s="560">
        <f t="shared" si="156"/>
        <v>0</v>
      </c>
      <c r="L328" s="561">
        <f t="shared" si="156"/>
        <v>0</v>
      </c>
      <c r="M328" s="562">
        <f t="shared" si="156"/>
        <v>0</v>
      </c>
    </row>
    <row r="329" spans="1:13" s="13" customFormat="1" ht="10.5">
      <c r="A329" s="302" t="s">
        <v>324</v>
      </c>
      <c r="B329" s="301"/>
      <c r="C329" s="305" t="str">
        <f>IF(ISERROR(+C328/C322),"", +C328/C322)</f>
        <v/>
      </c>
      <c r="D329" s="319" t="str">
        <f t="shared" ref="D329:M329" si="157">IF(ISERROR(+D328/D322),"", +D328/D322)</f>
        <v/>
      </c>
      <c r="E329" s="319" t="str">
        <f t="shared" si="157"/>
        <v/>
      </c>
      <c r="F329" s="319" t="str">
        <f t="shared" si="157"/>
        <v/>
      </c>
      <c r="G329" s="319" t="str">
        <f t="shared" si="157"/>
        <v/>
      </c>
      <c r="H329" s="319" t="str">
        <f t="shared" si="157"/>
        <v/>
      </c>
      <c r="I329" s="319" t="str">
        <f t="shared" si="157"/>
        <v/>
      </c>
      <c r="J329" s="319" t="str">
        <f t="shared" si="157"/>
        <v/>
      </c>
      <c r="K329" s="319" t="str">
        <f t="shared" si="157"/>
        <v/>
      </c>
      <c r="L329" s="319" t="str">
        <f t="shared" si="157"/>
        <v/>
      </c>
      <c r="M329" s="320" t="str">
        <f t="shared" si="157"/>
        <v/>
      </c>
    </row>
    <row r="330" spans="1:13" s="13" customFormat="1" ht="10.5">
      <c r="A330" s="302" t="s">
        <v>325</v>
      </c>
      <c r="B330" s="301"/>
      <c r="C330" s="306">
        <f>SUM(D330:M330)</f>
        <v>0</v>
      </c>
      <c r="D330" s="317" t="str">
        <f t="shared" ref="D330:M330" si="158">IF(ISERROR(+D325*D323*0.5),"",ROUND((+D325*D323*0.5),2))</f>
        <v/>
      </c>
      <c r="E330" s="317" t="str">
        <f t="shared" si="158"/>
        <v/>
      </c>
      <c r="F330" s="317" t="str">
        <f t="shared" si="158"/>
        <v/>
      </c>
      <c r="G330" s="317" t="str">
        <f t="shared" si="158"/>
        <v/>
      </c>
      <c r="H330" s="317" t="str">
        <f t="shared" si="158"/>
        <v/>
      </c>
      <c r="I330" s="317" t="str">
        <f t="shared" si="158"/>
        <v/>
      </c>
      <c r="J330" s="317" t="str">
        <f t="shared" si="158"/>
        <v/>
      </c>
      <c r="K330" s="317" t="str">
        <f t="shared" si="158"/>
        <v/>
      </c>
      <c r="L330" s="317" t="str">
        <f t="shared" si="158"/>
        <v/>
      </c>
      <c r="M330" s="318" t="str">
        <f t="shared" si="158"/>
        <v/>
      </c>
    </row>
    <row r="331" spans="1:13" s="13" customFormat="1" ht="10.5">
      <c r="A331" s="302" t="s">
        <v>326</v>
      </c>
      <c r="B331" s="301"/>
      <c r="C331" s="306">
        <f>SUM(D331:M331)</f>
        <v>0</v>
      </c>
      <c r="D331" s="317" t="str">
        <f>IF(ISERROR(+D326*D323*0.65),"",ROUND((+D326*D323*0.65),2))</f>
        <v/>
      </c>
      <c r="E331" s="317" t="str">
        <f t="shared" ref="E331:M331" si="159">IF(ISERROR(+E326*E323*0.65),"",ROUND((+E326*E323*0.65),2))</f>
        <v/>
      </c>
      <c r="F331" s="317" t="str">
        <f t="shared" si="159"/>
        <v/>
      </c>
      <c r="G331" s="317" t="str">
        <f t="shared" si="159"/>
        <v/>
      </c>
      <c r="H331" s="317" t="str">
        <f t="shared" si="159"/>
        <v/>
      </c>
      <c r="I331" s="317" t="str">
        <f t="shared" si="159"/>
        <v/>
      </c>
      <c r="J331" s="317" t="str">
        <f t="shared" si="159"/>
        <v/>
      </c>
      <c r="K331" s="317" t="str">
        <f t="shared" si="159"/>
        <v/>
      </c>
      <c r="L331" s="317" t="str">
        <f t="shared" si="159"/>
        <v/>
      </c>
      <c r="M331" s="318" t="str">
        <f t="shared" si="159"/>
        <v/>
      </c>
    </row>
    <row r="332" spans="1:13" s="13" customFormat="1" ht="10.5">
      <c r="A332" s="302" t="s">
        <v>327</v>
      </c>
      <c r="B332" s="307"/>
      <c r="C332" s="559">
        <f>SUM(D332:M332)</f>
        <v>0</v>
      </c>
      <c r="D332" s="564" t="str">
        <f t="shared" ref="D332:M332" si="160">IF(ISERROR(+D327*D323*0.9),"",ROUND((+D327*D323*0.9),2))</f>
        <v/>
      </c>
      <c r="E332" s="564" t="str">
        <f t="shared" si="160"/>
        <v/>
      </c>
      <c r="F332" s="564" t="str">
        <f t="shared" si="160"/>
        <v/>
      </c>
      <c r="G332" s="564" t="str">
        <f t="shared" si="160"/>
        <v/>
      </c>
      <c r="H332" s="564" t="str">
        <f t="shared" si="160"/>
        <v/>
      </c>
      <c r="I332" s="564" t="str">
        <f t="shared" si="160"/>
        <v/>
      </c>
      <c r="J332" s="564" t="str">
        <f t="shared" si="160"/>
        <v/>
      </c>
      <c r="K332" s="564" t="str">
        <f t="shared" si="160"/>
        <v/>
      </c>
      <c r="L332" s="564" t="str">
        <f t="shared" si="160"/>
        <v/>
      </c>
      <c r="M332" s="564" t="str">
        <f t="shared" si="160"/>
        <v/>
      </c>
    </row>
    <row r="333" spans="1:13" s="15" customFormat="1" ht="13" thickBot="1">
      <c r="A333" s="308" t="s">
        <v>328</v>
      </c>
      <c r="B333" s="309"/>
      <c r="C333" s="565">
        <f>SUM(C330:C332)</f>
        <v>0</v>
      </c>
      <c r="D333" s="567">
        <f t="shared" ref="D333:M333" si="161">SUM(D330:D332)</f>
        <v>0</v>
      </c>
      <c r="E333" s="567">
        <f t="shared" si="161"/>
        <v>0</v>
      </c>
      <c r="F333" s="567">
        <f t="shared" si="161"/>
        <v>0</v>
      </c>
      <c r="G333" s="567">
        <f t="shared" si="161"/>
        <v>0</v>
      </c>
      <c r="H333" s="567">
        <f t="shared" si="161"/>
        <v>0</v>
      </c>
      <c r="I333" s="567">
        <f t="shared" si="161"/>
        <v>0</v>
      </c>
      <c r="J333" s="567">
        <f t="shared" si="161"/>
        <v>0</v>
      </c>
      <c r="K333" s="567">
        <f t="shared" si="161"/>
        <v>0</v>
      </c>
      <c r="L333" s="567">
        <f t="shared" si="161"/>
        <v>0</v>
      </c>
      <c r="M333" s="568">
        <f t="shared" si="161"/>
        <v>0</v>
      </c>
    </row>
    <row r="334" spans="1:13" s="15" customFormat="1" ht="13" thickTop="1">
      <c r="A334" s="290" t="s">
        <v>311</v>
      </c>
      <c r="B334" s="799" t="str">
        <f>'Budget Summ Amt'!W8</f>
        <v xml:space="preserve">PROGRAM NAME </v>
      </c>
      <c r="C334" s="310"/>
      <c r="D334" s="277"/>
      <c r="E334" s="292" t="s">
        <v>312</v>
      </c>
      <c r="F334" s="293"/>
      <c r="G334" s="544" t="str">
        <f>'Budget Summ Amt'!W9</f>
        <v>FUNDING SOURCE 19</v>
      </c>
      <c r="H334" s="277"/>
      <c r="I334" s="277"/>
      <c r="J334" s="277"/>
      <c r="K334" s="277"/>
      <c r="L334" s="277"/>
      <c r="M334" s="280"/>
    </row>
    <row r="335" spans="1:13" s="15" customFormat="1" ht="13.5" customHeight="1">
      <c r="A335" s="295" t="s">
        <v>313</v>
      </c>
      <c r="B335" s="296"/>
      <c r="C335" s="311">
        <f>SUM(D335:M335)</f>
        <v>0</v>
      </c>
      <c r="D335" s="281"/>
      <c r="E335" s="90"/>
      <c r="F335" s="90"/>
      <c r="G335" s="90"/>
      <c r="H335" s="90"/>
      <c r="I335" s="90"/>
      <c r="J335" s="90"/>
      <c r="K335" s="90"/>
      <c r="L335" s="90"/>
      <c r="M335" s="91"/>
    </row>
    <row r="336" spans="1:13" s="15" customFormat="1">
      <c r="A336" s="295" t="s">
        <v>314</v>
      </c>
      <c r="B336" s="296"/>
      <c r="C336" s="312">
        <f>SUM(D336:M336)</f>
        <v>0</v>
      </c>
      <c r="D336" s="282"/>
      <c r="E336" s="88"/>
      <c r="F336" s="88"/>
      <c r="G336" s="88"/>
      <c r="H336" s="88"/>
      <c r="I336" s="88"/>
      <c r="J336" s="88"/>
      <c r="K336" s="88"/>
      <c r="L336" s="88"/>
      <c r="M336" s="89"/>
    </row>
    <row r="337" spans="1:13" s="15" customFormat="1">
      <c r="A337" s="295" t="s">
        <v>315</v>
      </c>
      <c r="B337" s="296"/>
      <c r="C337" s="313">
        <f>+C335-C336</f>
        <v>0</v>
      </c>
      <c r="D337" s="315">
        <f t="shared" ref="D337:M337" si="162">+D335-D336</f>
        <v>0</v>
      </c>
      <c r="E337" s="315">
        <f t="shared" si="162"/>
        <v>0</v>
      </c>
      <c r="F337" s="315">
        <f t="shared" si="162"/>
        <v>0</v>
      </c>
      <c r="G337" s="315">
        <f t="shared" si="162"/>
        <v>0</v>
      </c>
      <c r="H337" s="315">
        <f t="shared" si="162"/>
        <v>0</v>
      </c>
      <c r="I337" s="315">
        <f t="shared" si="162"/>
        <v>0</v>
      </c>
      <c r="J337" s="315">
        <f t="shared" si="162"/>
        <v>0</v>
      </c>
      <c r="K337" s="315">
        <f t="shared" si="162"/>
        <v>0</v>
      </c>
      <c r="L337" s="315">
        <f t="shared" si="162"/>
        <v>0</v>
      </c>
      <c r="M337" s="316">
        <f t="shared" si="162"/>
        <v>0</v>
      </c>
    </row>
    <row r="338" spans="1:13" s="13" customFormat="1" ht="10.5">
      <c r="A338" s="300" t="s">
        <v>316</v>
      </c>
      <c r="B338" s="301"/>
      <c r="C338" s="439">
        <f>SUM(D338:M338)</f>
        <v>0</v>
      </c>
      <c r="D338" s="436"/>
      <c r="E338" s="436"/>
      <c r="F338" s="436"/>
      <c r="G338" s="436"/>
      <c r="H338" s="436"/>
      <c r="I338" s="436"/>
      <c r="J338" s="436"/>
      <c r="K338" s="436"/>
      <c r="L338" s="436"/>
      <c r="M338" s="437"/>
    </row>
    <row r="339" spans="1:13" s="13" customFormat="1" ht="10.5">
      <c r="A339" s="302" t="s">
        <v>317</v>
      </c>
      <c r="B339" s="301"/>
      <c r="C339" s="314"/>
      <c r="D339" s="317" t="str">
        <f t="shared" ref="D339:M339" si="163">IF(ISERROR(+D335/D338),"",+D335/D338)</f>
        <v/>
      </c>
      <c r="E339" s="317" t="str">
        <f t="shared" si="163"/>
        <v/>
      </c>
      <c r="F339" s="317" t="str">
        <f t="shared" si="163"/>
        <v/>
      </c>
      <c r="G339" s="317" t="str">
        <f t="shared" si="163"/>
        <v/>
      </c>
      <c r="H339" s="317" t="str">
        <f t="shared" si="163"/>
        <v/>
      </c>
      <c r="I339" s="317" t="str">
        <f t="shared" si="163"/>
        <v/>
      </c>
      <c r="J339" s="317" t="str">
        <f t="shared" si="163"/>
        <v/>
      </c>
      <c r="K339" s="317" t="str">
        <f t="shared" si="163"/>
        <v/>
      </c>
      <c r="L339" s="317" t="str">
        <f t="shared" si="163"/>
        <v/>
      </c>
      <c r="M339" s="318" t="str">
        <f t="shared" si="163"/>
        <v/>
      </c>
    </row>
    <row r="340" spans="1:13" s="13" customFormat="1" ht="10.5">
      <c r="A340" s="302" t="s">
        <v>318</v>
      </c>
      <c r="B340" s="301"/>
      <c r="C340" s="439">
        <f>SUM(D340:M340)</f>
        <v>0</v>
      </c>
      <c r="D340" s="436"/>
      <c r="E340" s="436"/>
      <c r="F340" s="436"/>
      <c r="G340" s="436"/>
      <c r="H340" s="436"/>
      <c r="I340" s="436"/>
      <c r="J340" s="436"/>
      <c r="K340" s="436"/>
      <c r="L340" s="436"/>
      <c r="M340" s="437"/>
    </row>
    <row r="341" spans="1:13" s="13" customFormat="1" ht="10.5">
      <c r="A341" s="302" t="s">
        <v>319</v>
      </c>
      <c r="B341" s="301"/>
      <c r="C341" s="314"/>
      <c r="D341" s="317" t="str">
        <f t="shared" ref="D341:M341" si="164">IF(ISERROR(+D335/D340),"",+D335/D340)</f>
        <v/>
      </c>
      <c r="E341" s="317" t="str">
        <f t="shared" si="164"/>
        <v/>
      </c>
      <c r="F341" s="317" t="str">
        <f t="shared" si="164"/>
        <v/>
      </c>
      <c r="G341" s="317" t="str">
        <f t="shared" si="164"/>
        <v/>
      </c>
      <c r="H341" s="317" t="str">
        <f t="shared" si="164"/>
        <v/>
      </c>
      <c r="I341" s="317" t="str">
        <f t="shared" si="164"/>
        <v/>
      </c>
      <c r="J341" s="317" t="str">
        <f t="shared" si="164"/>
        <v/>
      </c>
      <c r="K341" s="317" t="str">
        <f t="shared" si="164"/>
        <v/>
      </c>
      <c r="L341" s="317" t="str">
        <f t="shared" si="164"/>
        <v/>
      </c>
      <c r="M341" s="318" t="str">
        <f t="shared" si="164"/>
        <v/>
      </c>
    </row>
    <row r="342" spans="1:13" s="13" customFormat="1" ht="10.5">
      <c r="A342" s="302"/>
      <c r="B342" s="301"/>
      <c r="C342" s="314"/>
      <c r="D342" s="143"/>
      <c r="E342" s="143"/>
      <c r="F342" s="143"/>
      <c r="G342" s="143"/>
      <c r="H342" s="143"/>
      <c r="I342" s="143"/>
      <c r="J342" s="143"/>
      <c r="K342" s="143"/>
      <c r="L342" s="143"/>
      <c r="M342" s="144"/>
    </row>
    <row r="343" spans="1:13" s="13" customFormat="1" ht="10.5">
      <c r="A343" s="302" t="s">
        <v>320</v>
      </c>
      <c r="B343" s="301"/>
      <c r="C343" s="439">
        <f>SUM(D343:M343)</f>
        <v>0</v>
      </c>
      <c r="D343" s="436"/>
      <c r="E343" s="436"/>
      <c r="F343" s="436"/>
      <c r="G343" s="436"/>
      <c r="H343" s="436"/>
      <c r="I343" s="436"/>
      <c r="J343" s="436"/>
      <c r="K343" s="436"/>
      <c r="L343" s="436"/>
      <c r="M343" s="437"/>
    </row>
    <row r="344" spans="1:13" s="13" customFormat="1" ht="10.5">
      <c r="A344" s="302" t="s">
        <v>321</v>
      </c>
      <c r="B344" s="301"/>
      <c r="C344" s="439">
        <f>SUM(D344:M344)</f>
        <v>0</v>
      </c>
      <c r="D344" s="436"/>
      <c r="E344" s="436"/>
      <c r="F344" s="436"/>
      <c r="G344" s="436"/>
      <c r="H344" s="436"/>
      <c r="I344" s="436"/>
      <c r="J344" s="436"/>
      <c r="K344" s="436"/>
      <c r="L344" s="436"/>
      <c r="M344" s="437"/>
    </row>
    <row r="345" spans="1:13" s="13" customFormat="1" ht="10.5">
      <c r="A345" s="302" t="s">
        <v>322</v>
      </c>
      <c r="B345" s="301"/>
      <c r="C345" s="439">
        <f>SUM(D345:M345)</f>
        <v>0</v>
      </c>
      <c r="D345" s="436"/>
      <c r="E345" s="436"/>
      <c r="F345" s="436"/>
      <c r="G345" s="436"/>
      <c r="H345" s="436"/>
      <c r="I345" s="436"/>
      <c r="J345" s="436"/>
      <c r="K345" s="436"/>
      <c r="L345" s="436"/>
      <c r="M345" s="437"/>
    </row>
    <row r="346" spans="1:13" s="13" customFormat="1" ht="10.5">
      <c r="A346" s="302" t="s">
        <v>323</v>
      </c>
      <c r="B346" s="301"/>
      <c r="C346" s="439">
        <f t="shared" ref="C346:M346" si="165">SUM(C343:C345)</f>
        <v>0</v>
      </c>
      <c r="D346" s="560">
        <f t="shared" si="165"/>
        <v>0</v>
      </c>
      <c r="E346" s="560">
        <f t="shared" si="165"/>
        <v>0</v>
      </c>
      <c r="F346" s="560">
        <f t="shared" si="165"/>
        <v>0</v>
      </c>
      <c r="G346" s="560">
        <f t="shared" si="165"/>
        <v>0</v>
      </c>
      <c r="H346" s="560">
        <f t="shared" si="165"/>
        <v>0</v>
      </c>
      <c r="I346" s="560">
        <f t="shared" si="165"/>
        <v>0</v>
      </c>
      <c r="J346" s="560">
        <f t="shared" si="165"/>
        <v>0</v>
      </c>
      <c r="K346" s="560">
        <f t="shared" si="165"/>
        <v>0</v>
      </c>
      <c r="L346" s="561">
        <f t="shared" si="165"/>
        <v>0</v>
      </c>
      <c r="M346" s="562">
        <f t="shared" si="165"/>
        <v>0</v>
      </c>
    </row>
    <row r="347" spans="1:13" s="13" customFormat="1" ht="10.5">
      <c r="A347" s="302" t="s">
        <v>324</v>
      </c>
      <c r="B347" s="301"/>
      <c r="C347" s="305" t="str">
        <f>IF(ISERROR(+C346/C340),"", +C346/C340)</f>
        <v/>
      </c>
      <c r="D347" s="319" t="str">
        <f t="shared" ref="D347:M347" si="166">IF(ISERROR(+D346/D340),"", +D346/D340)</f>
        <v/>
      </c>
      <c r="E347" s="319" t="str">
        <f t="shared" si="166"/>
        <v/>
      </c>
      <c r="F347" s="319" t="str">
        <f t="shared" si="166"/>
        <v/>
      </c>
      <c r="G347" s="319" t="str">
        <f t="shared" si="166"/>
        <v/>
      </c>
      <c r="H347" s="319" t="str">
        <f t="shared" si="166"/>
        <v/>
      </c>
      <c r="I347" s="319" t="str">
        <f t="shared" si="166"/>
        <v/>
      </c>
      <c r="J347" s="319" t="str">
        <f t="shared" si="166"/>
        <v/>
      </c>
      <c r="K347" s="319" t="str">
        <f t="shared" si="166"/>
        <v/>
      </c>
      <c r="L347" s="319" t="str">
        <f t="shared" si="166"/>
        <v/>
      </c>
      <c r="M347" s="320" t="str">
        <f t="shared" si="166"/>
        <v/>
      </c>
    </row>
    <row r="348" spans="1:13" s="13" customFormat="1" ht="10.5">
      <c r="A348" s="302" t="s">
        <v>325</v>
      </c>
      <c r="B348" s="301"/>
      <c r="C348" s="306">
        <f>SUM(D348:M348)</f>
        <v>0</v>
      </c>
      <c r="D348" s="317" t="str">
        <f t="shared" ref="D348:M348" si="167">IF(ISERROR(+D343*D341*0.5),"",ROUND((+D343*D341*0.5),2))</f>
        <v/>
      </c>
      <c r="E348" s="317" t="str">
        <f t="shared" si="167"/>
        <v/>
      </c>
      <c r="F348" s="317" t="str">
        <f t="shared" si="167"/>
        <v/>
      </c>
      <c r="G348" s="317" t="str">
        <f t="shared" si="167"/>
        <v/>
      </c>
      <c r="H348" s="317" t="str">
        <f t="shared" si="167"/>
        <v/>
      </c>
      <c r="I348" s="317" t="str">
        <f t="shared" si="167"/>
        <v/>
      </c>
      <c r="J348" s="317" t="str">
        <f t="shared" si="167"/>
        <v/>
      </c>
      <c r="K348" s="317" t="str">
        <f t="shared" si="167"/>
        <v/>
      </c>
      <c r="L348" s="317" t="str">
        <f t="shared" si="167"/>
        <v/>
      </c>
      <c r="M348" s="318" t="str">
        <f t="shared" si="167"/>
        <v/>
      </c>
    </row>
    <row r="349" spans="1:13" s="13" customFormat="1" ht="10.5">
      <c r="A349" s="302" t="s">
        <v>326</v>
      </c>
      <c r="B349" s="301"/>
      <c r="C349" s="306">
        <f>SUM(D349:M349)</f>
        <v>0</v>
      </c>
      <c r="D349" s="317" t="str">
        <f>IF(ISERROR(+D344*D341*0.65),"",ROUND((+D344*D341*0.65),2))</f>
        <v/>
      </c>
      <c r="E349" s="317" t="str">
        <f t="shared" ref="E349:M349" si="168">IF(ISERROR(+E344*E341*0.65),"",ROUND((+E344*E341*0.65),2))</f>
        <v/>
      </c>
      <c r="F349" s="317" t="str">
        <f t="shared" si="168"/>
        <v/>
      </c>
      <c r="G349" s="317" t="str">
        <f t="shared" si="168"/>
        <v/>
      </c>
      <c r="H349" s="317" t="str">
        <f t="shared" si="168"/>
        <v/>
      </c>
      <c r="I349" s="317" t="str">
        <f t="shared" si="168"/>
        <v/>
      </c>
      <c r="J349" s="317" t="str">
        <f t="shared" si="168"/>
        <v/>
      </c>
      <c r="K349" s="317" t="str">
        <f t="shared" si="168"/>
        <v/>
      </c>
      <c r="L349" s="317" t="str">
        <f t="shared" si="168"/>
        <v/>
      </c>
      <c r="M349" s="318" t="str">
        <f t="shared" si="168"/>
        <v/>
      </c>
    </row>
    <row r="350" spans="1:13" s="13" customFormat="1" ht="10.5">
      <c r="A350" s="302" t="s">
        <v>327</v>
      </c>
      <c r="B350" s="307"/>
      <c r="C350" s="559">
        <f>SUM(D350:M350)</f>
        <v>0</v>
      </c>
      <c r="D350" s="564" t="str">
        <f t="shared" ref="D350:M350" si="169">IF(ISERROR(+D345*D341*0.9),"",ROUND((+D345*D341*0.9),2))</f>
        <v/>
      </c>
      <c r="E350" s="564" t="str">
        <f t="shared" si="169"/>
        <v/>
      </c>
      <c r="F350" s="564" t="str">
        <f t="shared" si="169"/>
        <v/>
      </c>
      <c r="G350" s="564" t="str">
        <f t="shared" si="169"/>
        <v/>
      </c>
      <c r="H350" s="564" t="str">
        <f t="shared" si="169"/>
        <v/>
      </c>
      <c r="I350" s="564" t="str">
        <f t="shared" si="169"/>
        <v/>
      </c>
      <c r="J350" s="564" t="str">
        <f t="shared" si="169"/>
        <v/>
      </c>
      <c r="K350" s="564" t="str">
        <f t="shared" si="169"/>
        <v/>
      </c>
      <c r="L350" s="564" t="str">
        <f t="shared" si="169"/>
        <v/>
      </c>
      <c r="M350" s="564" t="str">
        <f t="shared" si="169"/>
        <v/>
      </c>
    </row>
    <row r="351" spans="1:13" s="15" customFormat="1" ht="13" thickBot="1">
      <c r="A351" s="308" t="s">
        <v>328</v>
      </c>
      <c r="B351" s="309"/>
      <c r="C351" s="565">
        <f>SUM(C348:C350)</f>
        <v>0</v>
      </c>
      <c r="D351" s="567">
        <f t="shared" ref="D351:M351" si="170">SUM(D348:D350)</f>
        <v>0</v>
      </c>
      <c r="E351" s="567">
        <f t="shared" si="170"/>
        <v>0</v>
      </c>
      <c r="F351" s="567">
        <f t="shared" si="170"/>
        <v>0</v>
      </c>
      <c r="G351" s="567">
        <f t="shared" si="170"/>
        <v>0</v>
      </c>
      <c r="H351" s="567">
        <f t="shared" si="170"/>
        <v>0</v>
      </c>
      <c r="I351" s="567">
        <f t="shared" si="170"/>
        <v>0</v>
      </c>
      <c r="J351" s="567">
        <f t="shared" si="170"/>
        <v>0</v>
      </c>
      <c r="K351" s="567">
        <f t="shared" si="170"/>
        <v>0</v>
      </c>
      <c r="L351" s="567">
        <f t="shared" si="170"/>
        <v>0</v>
      </c>
      <c r="M351" s="568">
        <f t="shared" si="170"/>
        <v>0</v>
      </c>
    </row>
    <row r="352" spans="1:13" s="15" customFormat="1" ht="13" thickTop="1">
      <c r="A352" s="290" t="s">
        <v>311</v>
      </c>
      <c r="B352" s="799" t="str">
        <f>'Budget Summ Amt'!X8</f>
        <v xml:space="preserve">PROGRAM NAME </v>
      </c>
      <c r="C352" s="310"/>
      <c r="D352" s="277"/>
      <c r="E352" s="292" t="s">
        <v>312</v>
      </c>
      <c r="F352" s="293"/>
      <c r="G352" s="544" t="str">
        <f>'Budget Summ Amt'!X9</f>
        <v>FUNDING SOURCE 20</v>
      </c>
      <c r="H352" s="277"/>
      <c r="I352" s="277"/>
      <c r="J352" s="277"/>
      <c r="K352" s="277"/>
      <c r="L352" s="277"/>
      <c r="M352" s="280"/>
    </row>
    <row r="353" spans="1:13" s="15" customFormat="1" ht="13.5" customHeight="1">
      <c r="A353" s="295" t="s">
        <v>313</v>
      </c>
      <c r="B353" s="296"/>
      <c r="C353" s="311">
        <f>SUM(D353:M353)</f>
        <v>0</v>
      </c>
      <c r="D353" s="281"/>
      <c r="E353" s="90"/>
      <c r="F353" s="90"/>
      <c r="G353" s="90"/>
      <c r="H353" s="90"/>
      <c r="I353" s="90"/>
      <c r="J353" s="90"/>
      <c r="K353" s="90"/>
      <c r="L353" s="90"/>
      <c r="M353" s="91"/>
    </row>
    <row r="354" spans="1:13" s="15" customFormat="1">
      <c r="A354" s="295" t="s">
        <v>314</v>
      </c>
      <c r="B354" s="296"/>
      <c r="C354" s="312">
        <f>SUM(D354:M354)</f>
        <v>0</v>
      </c>
      <c r="D354" s="282"/>
      <c r="E354" s="88"/>
      <c r="F354" s="88"/>
      <c r="G354" s="88"/>
      <c r="H354" s="88"/>
      <c r="I354" s="88"/>
      <c r="J354" s="88"/>
      <c r="K354" s="88"/>
      <c r="L354" s="88"/>
      <c r="M354" s="89"/>
    </row>
    <row r="355" spans="1:13" s="15" customFormat="1">
      <c r="A355" s="295" t="s">
        <v>315</v>
      </c>
      <c r="B355" s="296"/>
      <c r="C355" s="313">
        <f>+C353-C354</f>
        <v>0</v>
      </c>
      <c r="D355" s="315">
        <f t="shared" ref="D355:M355" si="171">+D353-D354</f>
        <v>0</v>
      </c>
      <c r="E355" s="315">
        <f t="shared" si="171"/>
        <v>0</v>
      </c>
      <c r="F355" s="315">
        <f t="shared" si="171"/>
        <v>0</v>
      </c>
      <c r="G355" s="315">
        <f t="shared" si="171"/>
        <v>0</v>
      </c>
      <c r="H355" s="315">
        <f t="shared" si="171"/>
        <v>0</v>
      </c>
      <c r="I355" s="315">
        <f t="shared" si="171"/>
        <v>0</v>
      </c>
      <c r="J355" s="315">
        <f t="shared" si="171"/>
        <v>0</v>
      </c>
      <c r="K355" s="315">
        <f t="shared" si="171"/>
        <v>0</v>
      </c>
      <c r="L355" s="315">
        <f t="shared" si="171"/>
        <v>0</v>
      </c>
      <c r="M355" s="316">
        <f t="shared" si="171"/>
        <v>0</v>
      </c>
    </row>
    <row r="356" spans="1:13" s="13" customFormat="1" ht="10.5">
      <c r="A356" s="300" t="s">
        <v>316</v>
      </c>
      <c r="B356" s="301"/>
      <c r="C356" s="439">
        <f>SUM(D356:M356)</f>
        <v>0</v>
      </c>
      <c r="D356" s="436"/>
      <c r="E356" s="436"/>
      <c r="F356" s="436"/>
      <c r="G356" s="436"/>
      <c r="H356" s="436"/>
      <c r="I356" s="436"/>
      <c r="J356" s="436"/>
      <c r="K356" s="436"/>
      <c r="L356" s="436"/>
      <c r="M356" s="437"/>
    </row>
    <row r="357" spans="1:13" s="13" customFormat="1" ht="10.5">
      <c r="A357" s="302" t="s">
        <v>317</v>
      </c>
      <c r="B357" s="301"/>
      <c r="C357" s="314"/>
      <c r="D357" s="317" t="str">
        <f t="shared" ref="D357:M357" si="172">IF(ISERROR(+D353/D356),"",+D353/D356)</f>
        <v/>
      </c>
      <c r="E357" s="317" t="str">
        <f t="shared" si="172"/>
        <v/>
      </c>
      <c r="F357" s="317" t="str">
        <f t="shared" si="172"/>
        <v/>
      </c>
      <c r="G357" s="317" t="str">
        <f t="shared" si="172"/>
        <v/>
      </c>
      <c r="H357" s="317" t="str">
        <f t="shared" si="172"/>
        <v/>
      </c>
      <c r="I357" s="317" t="str">
        <f t="shared" si="172"/>
        <v/>
      </c>
      <c r="J357" s="317" t="str">
        <f t="shared" si="172"/>
        <v/>
      </c>
      <c r="K357" s="317" t="str">
        <f t="shared" si="172"/>
        <v/>
      </c>
      <c r="L357" s="317" t="str">
        <f t="shared" si="172"/>
        <v/>
      </c>
      <c r="M357" s="318" t="str">
        <f t="shared" si="172"/>
        <v/>
      </c>
    </row>
    <row r="358" spans="1:13" s="13" customFormat="1" ht="10.5">
      <c r="A358" s="302" t="s">
        <v>318</v>
      </c>
      <c r="B358" s="301"/>
      <c r="C358" s="439">
        <f>SUM(D358:M358)</f>
        <v>0</v>
      </c>
      <c r="D358" s="436"/>
      <c r="E358" s="436"/>
      <c r="F358" s="436"/>
      <c r="G358" s="436"/>
      <c r="H358" s="436"/>
      <c r="I358" s="436"/>
      <c r="J358" s="436"/>
      <c r="K358" s="436"/>
      <c r="L358" s="436"/>
      <c r="M358" s="437"/>
    </row>
    <row r="359" spans="1:13" s="13" customFormat="1" ht="10.5">
      <c r="A359" s="302" t="s">
        <v>319</v>
      </c>
      <c r="B359" s="301"/>
      <c r="C359" s="314"/>
      <c r="D359" s="317" t="str">
        <f t="shared" ref="D359:M359" si="173">IF(ISERROR(+D353/D358),"",+D353/D358)</f>
        <v/>
      </c>
      <c r="E359" s="317" t="str">
        <f t="shared" si="173"/>
        <v/>
      </c>
      <c r="F359" s="317" t="str">
        <f t="shared" si="173"/>
        <v/>
      </c>
      <c r="G359" s="317" t="str">
        <f t="shared" si="173"/>
        <v/>
      </c>
      <c r="H359" s="317" t="str">
        <f t="shared" si="173"/>
        <v/>
      </c>
      <c r="I359" s="317" t="str">
        <f t="shared" si="173"/>
        <v/>
      </c>
      <c r="J359" s="317" t="str">
        <f t="shared" si="173"/>
        <v/>
      </c>
      <c r="K359" s="317" t="str">
        <f t="shared" si="173"/>
        <v/>
      </c>
      <c r="L359" s="317" t="str">
        <f t="shared" si="173"/>
        <v/>
      </c>
      <c r="M359" s="318" t="str">
        <f t="shared" si="173"/>
        <v/>
      </c>
    </row>
    <row r="360" spans="1:13" s="13" customFormat="1" ht="10.5">
      <c r="A360" s="302"/>
      <c r="B360" s="301"/>
      <c r="C360" s="314"/>
      <c r="D360" s="143"/>
      <c r="E360" s="143"/>
      <c r="F360" s="143"/>
      <c r="G360" s="143"/>
      <c r="H360" s="143"/>
      <c r="I360" s="143"/>
      <c r="J360" s="143"/>
      <c r="K360" s="143"/>
      <c r="L360" s="143"/>
      <c r="M360" s="144"/>
    </row>
    <row r="361" spans="1:13" s="13" customFormat="1" ht="10.5">
      <c r="A361" s="302" t="s">
        <v>320</v>
      </c>
      <c r="B361" s="301"/>
      <c r="C361" s="439">
        <f>SUM(D361:M361)</f>
        <v>0</v>
      </c>
      <c r="D361" s="436"/>
      <c r="E361" s="436"/>
      <c r="F361" s="436"/>
      <c r="G361" s="436"/>
      <c r="H361" s="436"/>
      <c r="I361" s="436"/>
      <c r="J361" s="436"/>
      <c r="K361" s="436"/>
      <c r="L361" s="436"/>
      <c r="M361" s="437"/>
    </row>
    <row r="362" spans="1:13" s="13" customFormat="1" ht="10.5">
      <c r="A362" s="302" t="s">
        <v>321</v>
      </c>
      <c r="B362" s="301"/>
      <c r="C362" s="439">
        <f>SUM(D362:M362)</f>
        <v>0</v>
      </c>
      <c r="D362" s="436"/>
      <c r="E362" s="436"/>
      <c r="F362" s="436"/>
      <c r="G362" s="436"/>
      <c r="H362" s="436"/>
      <c r="I362" s="436"/>
      <c r="J362" s="436"/>
      <c r="K362" s="436"/>
      <c r="L362" s="436"/>
      <c r="M362" s="437"/>
    </row>
    <row r="363" spans="1:13" s="13" customFormat="1" ht="10.5">
      <c r="A363" s="302" t="s">
        <v>322</v>
      </c>
      <c r="B363" s="301"/>
      <c r="C363" s="439">
        <f>SUM(D363:M363)</f>
        <v>0</v>
      </c>
      <c r="D363" s="436"/>
      <c r="E363" s="436"/>
      <c r="F363" s="436"/>
      <c r="G363" s="436"/>
      <c r="H363" s="436"/>
      <c r="I363" s="436"/>
      <c r="J363" s="436"/>
      <c r="K363" s="436"/>
      <c r="L363" s="436"/>
      <c r="M363" s="437"/>
    </row>
    <row r="364" spans="1:13" s="13" customFormat="1" ht="10.5">
      <c r="A364" s="302" t="s">
        <v>323</v>
      </c>
      <c r="B364" s="301"/>
      <c r="C364" s="439">
        <f t="shared" ref="C364:M364" si="174">SUM(C361:C363)</f>
        <v>0</v>
      </c>
      <c r="D364" s="560">
        <f t="shared" si="174"/>
        <v>0</v>
      </c>
      <c r="E364" s="560">
        <f t="shared" si="174"/>
        <v>0</v>
      </c>
      <c r="F364" s="560">
        <f t="shared" si="174"/>
        <v>0</v>
      </c>
      <c r="G364" s="560">
        <f t="shared" si="174"/>
        <v>0</v>
      </c>
      <c r="H364" s="560">
        <f t="shared" si="174"/>
        <v>0</v>
      </c>
      <c r="I364" s="560">
        <f t="shared" si="174"/>
        <v>0</v>
      </c>
      <c r="J364" s="560">
        <f t="shared" si="174"/>
        <v>0</v>
      </c>
      <c r="K364" s="560">
        <f t="shared" si="174"/>
        <v>0</v>
      </c>
      <c r="L364" s="561">
        <f t="shared" si="174"/>
        <v>0</v>
      </c>
      <c r="M364" s="562">
        <f t="shared" si="174"/>
        <v>0</v>
      </c>
    </row>
    <row r="365" spans="1:13" s="13" customFormat="1" ht="10.5">
      <c r="A365" s="302" t="s">
        <v>324</v>
      </c>
      <c r="B365" s="301"/>
      <c r="C365" s="305" t="str">
        <f>IF(ISERROR(+C364/C358),"", +C364/C358)</f>
        <v/>
      </c>
      <c r="D365" s="319" t="str">
        <f t="shared" ref="D365:M365" si="175">IF(ISERROR(+D364/D358),"", +D364/D358)</f>
        <v/>
      </c>
      <c r="E365" s="319" t="str">
        <f t="shared" si="175"/>
        <v/>
      </c>
      <c r="F365" s="319" t="str">
        <f t="shared" si="175"/>
        <v/>
      </c>
      <c r="G365" s="319" t="str">
        <f t="shared" si="175"/>
        <v/>
      </c>
      <c r="H365" s="319" t="str">
        <f t="shared" si="175"/>
        <v/>
      </c>
      <c r="I365" s="319" t="str">
        <f t="shared" si="175"/>
        <v/>
      </c>
      <c r="J365" s="319" t="str">
        <f t="shared" si="175"/>
        <v/>
      </c>
      <c r="K365" s="319" t="str">
        <f t="shared" si="175"/>
        <v/>
      </c>
      <c r="L365" s="319" t="str">
        <f t="shared" si="175"/>
        <v/>
      </c>
      <c r="M365" s="320" t="str">
        <f t="shared" si="175"/>
        <v/>
      </c>
    </row>
    <row r="366" spans="1:13" s="13" customFormat="1" ht="10.5">
      <c r="A366" s="302" t="s">
        <v>325</v>
      </c>
      <c r="B366" s="301"/>
      <c r="C366" s="306">
        <f>SUM(D366:M366)</f>
        <v>0</v>
      </c>
      <c r="D366" s="317" t="str">
        <f t="shared" ref="D366:M366" si="176">IF(ISERROR(+D361*D359*0.5),"",ROUND((+D361*D359*0.5),2))</f>
        <v/>
      </c>
      <c r="E366" s="317" t="str">
        <f t="shared" si="176"/>
        <v/>
      </c>
      <c r="F366" s="317" t="str">
        <f t="shared" si="176"/>
        <v/>
      </c>
      <c r="G366" s="317" t="str">
        <f t="shared" si="176"/>
        <v/>
      </c>
      <c r="H366" s="317" t="str">
        <f t="shared" si="176"/>
        <v/>
      </c>
      <c r="I366" s="317" t="str">
        <f t="shared" si="176"/>
        <v/>
      </c>
      <c r="J366" s="317" t="str">
        <f t="shared" si="176"/>
        <v/>
      </c>
      <c r="K366" s="317" t="str">
        <f t="shared" si="176"/>
        <v/>
      </c>
      <c r="L366" s="317" t="str">
        <f t="shared" si="176"/>
        <v/>
      </c>
      <c r="M366" s="318" t="str">
        <f t="shared" si="176"/>
        <v/>
      </c>
    </row>
    <row r="367" spans="1:13" s="13" customFormat="1" ht="10.5">
      <c r="A367" s="302" t="s">
        <v>326</v>
      </c>
      <c r="B367" s="301"/>
      <c r="C367" s="306">
        <f>SUM(D367:M367)</f>
        <v>0</v>
      </c>
      <c r="D367" s="317" t="str">
        <f>IF(ISERROR(+D362*D359*0.65),"",ROUND((+D362*D359*0.65),2))</f>
        <v/>
      </c>
      <c r="E367" s="317" t="str">
        <f t="shared" ref="E367:M367" si="177">IF(ISERROR(+E362*E359*0.65),"",ROUND((+E362*E359*0.65),2))</f>
        <v/>
      </c>
      <c r="F367" s="317" t="str">
        <f t="shared" si="177"/>
        <v/>
      </c>
      <c r="G367" s="317" t="str">
        <f t="shared" si="177"/>
        <v/>
      </c>
      <c r="H367" s="317" t="str">
        <f t="shared" si="177"/>
        <v/>
      </c>
      <c r="I367" s="317" t="str">
        <f t="shared" si="177"/>
        <v/>
      </c>
      <c r="J367" s="317" t="str">
        <f t="shared" si="177"/>
        <v/>
      </c>
      <c r="K367" s="317" t="str">
        <f t="shared" si="177"/>
        <v/>
      </c>
      <c r="L367" s="317" t="str">
        <f t="shared" si="177"/>
        <v/>
      </c>
      <c r="M367" s="318" t="str">
        <f t="shared" si="177"/>
        <v/>
      </c>
    </row>
    <row r="368" spans="1:13" s="13" customFormat="1" ht="10.5">
      <c r="A368" s="302" t="s">
        <v>327</v>
      </c>
      <c r="B368" s="307"/>
      <c r="C368" s="559">
        <f>SUM(D368:M368)</f>
        <v>0</v>
      </c>
      <c r="D368" s="564" t="str">
        <f t="shared" ref="D368:M368" si="178">IF(ISERROR(+D363*D359*0.9),"",ROUND((+D363*D359*0.9),2))</f>
        <v/>
      </c>
      <c r="E368" s="564" t="str">
        <f t="shared" si="178"/>
        <v/>
      </c>
      <c r="F368" s="564" t="str">
        <f t="shared" si="178"/>
        <v/>
      </c>
      <c r="G368" s="564" t="str">
        <f t="shared" si="178"/>
        <v/>
      </c>
      <c r="H368" s="564" t="str">
        <f t="shared" si="178"/>
        <v/>
      </c>
      <c r="I368" s="564" t="str">
        <f t="shared" si="178"/>
        <v/>
      </c>
      <c r="J368" s="564" t="str">
        <f t="shared" si="178"/>
        <v/>
      </c>
      <c r="K368" s="564" t="str">
        <f t="shared" si="178"/>
        <v/>
      </c>
      <c r="L368" s="564" t="str">
        <f t="shared" si="178"/>
        <v/>
      </c>
      <c r="M368" s="564" t="str">
        <f t="shared" si="178"/>
        <v/>
      </c>
    </row>
    <row r="369" spans="1:13" s="15" customFormat="1" ht="13" thickBot="1">
      <c r="A369" s="308" t="s">
        <v>328</v>
      </c>
      <c r="B369" s="309"/>
      <c r="C369" s="565">
        <f>SUM(C366:C368)</f>
        <v>0</v>
      </c>
      <c r="D369" s="567">
        <f t="shared" ref="D369:M369" si="179">SUM(D366:D368)</f>
        <v>0</v>
      </c>
      <c r="E369" s="567">
        <f t="shared" si="179"/>
        <v>0</v>
      </c>
      <c r="F369" s="567">
        <f t="shared" si="179"/>
        <v>0</v>
      </c>
      <c r="G369" s="567">
        <f t="shared" si="179"/>
        <v>0</v>
      </c>
      <c r="H369" s="567">
        <f t="shared" si="179"/>
        <v>0</v>
      </c>
      <c r="I369" s="567">
        <f t="shared" si="179"/>
        <v>0</v>
      </c>
      <c r="J369" s="567">
        <f t="shared" si="179"/>
        <v>0</v>
      </c>
      <c r="K369" s="567">
        <f t="shared" si="179"/>
        <v>0</v>
      </c>
      <c r="L369" s="567">
        <f t="shared" si="179"/>
        <v>0</v>
      </c>
      <c r="M369" s="568">
        <f t="shared" si="179"/>
        <v>0</v>
      </c>
    </row>
    <row r="370" spans="1:13" s="15" customFormat="1" ht="13" thickTop="1">
      <c r="A370" s="290" t="s">
        <v>311</v>
      </c>
      <c r="B370" s="543" t="str">
        <f>'Budget Summ Amt'!Y8</f>
        <v xml:space="preserve">PROGRAM NAME </v>
      </c>
      <c r="C370" s="310"/>
      <c r="D370" s="277"/>
      <c r="E370" s="292" t="s">
        <v>312</v>
      </c>
      <c r="F370" s="293"/>
      <c r="G370" s="544" t="str">
        <f>'Budget Summ Amt'!Y9</f>
        <v>FUNDING SOURCE 21</v>
      </c>
      <c r="H370" s="277"/>
      <c r="I370" s="277"/>
      <c r="J370" s="277"/>
      <c r="K370" s="277"/>
      <c r="L370" s="277"/>
      <c r="M370" s="280"/>
    </row>
    <row r="371" spans="1:13" s="15" customFormat="1">
      <c r="A371" s="295" t="s">
        <v>313</v>
      </c>
      <c r="B371" s="296"/>
      <c r="C371" s="311">
        <f>SUM(D371:M371)</f>
        <v>0</v>
      </c>
      <c r="D371" s="281"/>
      <c r="E371" s="90"/>
      <c r="F371" s="90"/>
      <c r="G371" s="90"/>
      <c r="H371" s="90"/>
      <c r="I371" s="90"/>
      <c r="J371" s="90"/>
      <c r="K371" s="90"/>
      <c r="L371" s="90"/>
      <c r="M371" s="91"/>
    </row>
    <row r="372" spans="1:13" s="15" customFormat="1">
      <c r="A372" s="295" t="s">
        <v>314</v>
      </c>
      <c r="B372" s="296"/>
      <c r="C372" s="312">
        <f>SUM(D372:M372)</f>
        <v>0</v>
      </c>
      <c r="D372" s="282"/>
      <c r="E372" s="88"/>
      <c r="F372" s="88"/>
      <c r="G372" s="88"/>
      <c r="H372" s="88"/>
      <c r="I372" s="88"/>
      <c r="J372" s="88"/>
      <c r="K372" s="88"/>
      <c r="L372" s="88"/>
      <c r="M372" s="89"/>
    </row>
    <row r="373" spans="1:13" s="15" customFormat="1">
      <c r="A373" s="295" t="s">
        <v>315</v>
      </c>
      <c r="B373" s="296"/>
      <c r="C373" s="313">
        <f>+C371-C372</f>
        <v>0</v>
      </c>
      <c r="D373" s="315">
        <f t="shared" ref="D373:M373" si="180">+D371-D372</f>
        <v>0</v>
      </c>
      <c r="E373" s="315">
        <f t="shared" si="180"/>
        <v>0</v>
      </c>
      <c r="F373" s="315">
        <f t="shared" si="180"/>
        <v>0</v>
      </c>
      <c r="G373" s="315">
        <f t="shared" si="180"/>
        <v>0</v>
      </c>
      <c r="H373" s="315">
        <f t="shared" si="180"/>
        <v>0</v>
      </c>
      <c r="I373" s="315">
        <f t="shared" si="180"/>
        <v>0</v>
      </c>
      <c r="J373" s="315">
        <f t="shared" si="180"/>
        <v>0</v>
      </c>
      <c r="K373" s="315">
        <f t="shared" si="180"/>
        <v>0</v>
      </c>
      <c r="L373" s="315">
        <f t="shared" si="180"/>
        <v>0</v>
      </c>
      <c r="M373" s="316">
        <f t="shared" si="180"/>
        <v>0</v>
      </c>
    </row>
    <row r="374" spans="1:13" s="13" customFormat="1" ht="10.5">
      <c r="A374" s="300" t="s">
        <v>316</v>
      </c>
      <c r="B374" s="301"/>
      <c r="C374" s="439">
        <f>SUM(D374:M374)</f>
        <v>0</v>
      </c>
      <c r="D374" s="436"/>
      <c r="E374" s="436"/>
      <c r="F374" s="436"/>
      <c r="G374" s="436"/>
      <c r="H374" s="436"/>
      <c r="I374" s="436"/>
      <c r="J374" s="436"/>
      <c r="K374" s="436"/>
      <c r="L374" s="436"/>
      <c r="M374" s="437"/>
    </row>
    <row r="375" spans="1:13" s="13" customFormat="1" ht="10.5">
      <c r="A375" s="302" t="s">
        <v>317</v>
      </c>
      <c r="B375" s="301"/>
      <c r="C375" s="314"/>
      <c r="D375" s="317" t="str">
        <f t="shared" ref="D375:M375" si="181">IF(ISERROR(+D371/D374),"",+D371/D374)</f>
        <v/>
      </c>
      <c r="E375" s="317" t="str">
        <f t="shared" si="181"/>
        <v/>
      </c>
      <c r="F375" s="317" t="str">
        <f t="shared" si="181"/>
        <v/>
      </c>
      <c r="G375" s="317" t="str">
        <f t="shared" si="181"/>
        <v/>
      </c>
      <c r="H375" s="317" t="str">
        <f t="shared" si="181"/>
        <v/>
      </c>
      <c r="I375" s="317" t="str">
        <f t="shared" si="181"/>
        <v/>
      </c>
      <c r="J375" s="317" t="str">
        <f t="shared" si="181"/>
        <v/>
      </c>
      <c r="K375" s="317" t="str">
        <f t="shared" si="181"/>
        <v/>
      </c>
      <c r="L375" s="317" t="str">
        <f t="shared" si="181"/>
        <v/>
      </c>
      <c r="M375" s="318" t="str">
        <f t="shared" si="181"/>
        <v/>
      </c>
    </row>
    <row r="376" spans="1:13" s="13" customFormat="1" ht="10.5">
      <c r="A376" s="302" t="s">
        <v>318</v>
      </c>
      <c r="B376" s="301"/>
      <c r="C376" s="439">
        <f>SUM(D376:M376)</f>
        <v>0</v>
      </c>
      <c r="D376" s="436"/>
      <c r="E376" s="436"/>
      <c r="F376" s="436"/>
      <c r="G376" s="436"/>
      <c r="H376" s="436"/>
      <c r="I376" s="436"/>
      <c r="J376" s="436"/>
      <c r="K376" s="436"/>
      <c r="L376" s="436"/>
      <c r="M376" s="437"/>
    </row>
    <row r="377" spans="1:13" s="13" customFormat="1" ht="10.5">
      <c r="A377" s="302" t="s">
        <v>319</v>
      </c>
      <c r="B377" s="301"/>
      <c r="C377" s="314"/>
      <c r="D377" s="317" t="str">
        <f t="shared" ref="D377:M377" si="182">IF(ISERROR(+D371/D376),"",+D371/D376)</f>
        <v/>
      </c>
      <c r="E377" s="317" t="str">
        <f t="shared" si="182"/>
        <v/>
      </c>
      <c r="F377" s="317" t="str">
        <f t="shared" si="182"/>
        <v/>
      </c>
      <c r="G377" s="317" t="str">
        <f t="shared" si="182"/>
        <v/>
      </c>
      <c r="H377" s="317" t="str">
        <f t="shared" si="182"/>
        <v/>
      </c>
      <c r="I377" s="317" t="str">
        <f t="shared" si="182"/>
        <v/>
      </c>
      <c r="J377" s="317" t="str">
        <f t="shared" si="182"/>
        <v/>
      </c>
      <c r="K377" s="317" t="str">
        <f t="shared" si="182"/>
        <v/>
      </c>
      <c r="L377" s="317" t="str">
        <f t="shared" si="182"/>
        <v/>
      </c>
      <c r="M377" s="318" t="str">
        <f t="shared" si="182"/>
        <v/>
      </c>
    </row>
    <row r="378" spans="1:13" s="13" customFormat="1" ht="10.5">
      <c r="A378" s="302"/>
      <c r="B378" s="301"/>
      <c r="C378" s="314"/>
      <c r="D378" s="143"/>
      <c r="E378" s="143"/>
      <c r="F378" s="143"/>
      <c r="G378" s="143"/>
      <c r="H378" s="143"/>
      <c r="I378" s="143"/>
      <c r="J378" s="143"/>
      <c r="K378" s="143"/>
      <c r="L378" s="143"/>
      <c r="M378" s="144"/>
    </row>
    <row r="379" spans="1:13" s="13" customFormat="1" ht="10.5">
      <c r="A379" s="302" t="s">
        <v>320</v>
      </c>
      <c r="B379" s="301"/>
      <c r="C379" s="439">
        <f>SUM(D379:M379)</f>
        <v>0</v>
      </c>
      <c r="D379" s="436"/>
      <c r="E379" s="436"/>
      <c r="F379" s="436"/>
      <c r="G379" s="436"/>
      <c r="H379" s="436"/>
      <c r="I379" s="436"/>
      <c r="J379" s="436"/>
      <c r="K379" s="436"/>
      <c r="L379" s="436"/>
      <c r="M379" s="437"/>
    </row>
    <row r="380" spans="1:13" s="13" customFormat="1" ht="10.5">
      <c r="A380" s="302" t="s">
        <v>321</v>
      </c>
      <c r="B380" s="301"/>
      <c r="C380" s="439">
        <f>SUM(D380:M380)</f>
        <v>0</v>
      </c>
      <c r="D380" s="436"/>
      <c r="E380" s="436"/>
      <c r="F380" s="436"/>
      <c r="G380" s="436"/>
      <c r="H380" s="436"/>
      <c r="I380" s="436"/>
      <c r="J380" s="436"/>
      <c r="K380" s="436"/>
      <c r="L380" s="436"/>
      <c r="M380" s="437"/>
    </row>
    <row r="381" spans="1:13" s="13" customFormat="1" ht="10.5">
      <c r="A381" s="302" t="s">
        <v>322</v>
      </c>
      <c r="B381" s="301"/>
      <c r="C381" s="439">
        <f>SUM(D381:M381)</f>
        <v>0</v>
      </c>
      <c r="D381" s="436"/>
      <c r="E381" s="436"/>
      <c r="F381" s="436"/>
      <c r="G381" s="436"/>
      <c r="H381" s="436"/>
      <c r="I381" s="436"/>
      <c r="J381" s="436"/>
      <c r="K381" s="436"/>
      <c r="L381" s="436"/>
      <c r="M381" s="437"/>
    </row>
    <row r="382" spans="1:13" s="13" customFormat="1" ht="10.5">
      <c r="A382" s="302" t="s">
        <v>323</v>
      </c>
      <c r="B382" s="301"/>
      <c r="C382" s="439">
        <f t="shared" ref="C382:M382" si="183">SUM(C379:C381)</f>
        <v>0</v>
      </c>
      <c r="D382" s="560">
        <f t="shared" si="183"/>
        <v>0</v>
      </c>
      <c r="E382" s="560">
        <f t="shared" si="183"/>
        <v>0</v>
      </c>
      <c r="F382" s="560">
        <f t="shared" si="183"/>
        <v>0</v>
      </c>
      <c r="G382" s="560">
        <f t="shared" si="183"/>
        <v>0</v>
      </c>
      <c r="H382" s="560">
        <f t="shared" si="183"/>
        <v>0</v>
      </c>
      <c r="I382" s="560">
        <f t="shared" si="183"/>
        <v>0</v>
      </c>
      <c r="J382" s="560">
        <f t="shared" si="183"/>
        <v>0</v>
      </c>
      <c r="K382" s="560">
        <f t="shared" si="183"/>
        <v>0</v>
      </c>
      <c r="L382" s="561">
        <f t="shared" si="183"/>
        <v>0</v>
      </c>
      <c r="M382" s="562">
        <f t="shared" si="183"/>
        <v>0</v>
      </c>
    </row>
    <row r="383" spans="1:13" s="13" customFormat="1" ht="10.5">
      <c r="A383" s="302" t="s">
        <v>324</v>
      </c>
      <c r="B383" s="301"/>
      <c r="C383" s="305" t="str">
        <f>IF(ISERROR(+C382/C376),"", +C382/C376)</f>
        <v/>
      </c>
      <c r="D383" s="319" t="str">
        <f t="shared" ref="D383:M383" si="184">IF(ISERROR(+D382/D376),"", +D382/D376)</f>
        <v/>
      </c>
      <c r="E383" s="319" t="str">
        <f t="shared" si="184"/>
        <v/>
      </c>
      <c r="F383" s="319" t="str">
        <f t="shared" si="184"/>
        <v/>
      </c>
      <c r="G383" s="319" t="str">
        <f t="shared" si="184"/>
        <v/>
      </c>
      <c r="H383" s="319" t="str">
        <f t="shared" si="184"/>
        <v/>
      </c>
      <c r="I383" s="319" t="str">
        <f t="shared" si="184"/>
        <v/>
      </c>
      <c r="J383" s="319" t="str">
        <f t="shared" si="184"/>
        <v/>
      </c>
      <c r="K383" s="319" t="str">
        <f t="shared" si="184"/>
        <v/>
      </c>
      <c r="L383" s="319" t="str">
        <f t="shared" si="184"/>
        <v/>
      </c>
      <c r="M383" s="320" t="str">
        <f t="shared" si="184"/>
        <v/>
      </c>
    </row>
    <row r="384" spans="1:13" s="13" customFormat="1" ht="10.5">
      <c r="A384" s="302" t="s">
        <v>325</v>
      </c>
      <c r="B384" s="301"/>
      <c r="C384" s="306">
        <f>SUM(D384:M384)</f>
        <v>0</v>
      </c>
      <c r="D384" s="317" t="str">
        <f t="shared" ref="D384:M384" si="185">IF(ISERROR(+D379*D377*0.5),"",ROUND((+D379*D377*0.5),2))</f>
        <v/>
      </c>
      <c r="E384" s="317" t="str">
        <f t="shared" si="185"/>
        <v/>
      </c>
      <c r="F384" s="317" t="str">
        <f t="shared" si="185"/>
        <v/>
      </c>
      <c r="G384" s="317" t="str">
        <f t="shared" si="185"/>
        <v/>
      </c>
      <c r="H384" s="317" t="str">
        <f t="shared" si="185"/>
        <v/>
      </c>
      <c r="I384" s="317" t="str">
        <f t="shared" si="185"/>
        <v/>
      </c>
      <c r="J384" s="317" t="str">
        <f t="shared" si="185"/>
        <v/>
      </c>
      <c r="K384" s="317" t="str">
        <f t="shared" si="185"/>
        <v/>
      </c>
      <c r="L384" s="317" t="str">
        <f t="shared" si="185"/>
        <v/>
      </c>
      <c r="M384" s="318" t="str">
        <f t="shared" si="185"/>
        <v/>
      </c>
    </row>
    <row r="385" spans="1:13" s="13" customFormat="1" ht="10.5">
      <c r="A385" s="302" t="s">
        <v>326</v>
      </c>
      <c r="B385" s="301"/>
      <c r="C385" s="306">
        <f>SUM(D385:M385)</f>
        <v>0</v>
      </c>
      <c r="D385" s="317" t="str">
        <f>IF(ISERROR(+D380*D377*0.65),"",ROUND((+D380*D377*0.65),2))</f>
        <v/>
      </c>
      <c r="E385" s="317" t="str">
        <f t="shared" ref="E385:M385" si="186">IF(ISERROR(+E380*E377*0.65),"",ROUND((+E380*E377*0.65),2))</f>
        <v/>
      </c>
      <c r="F385" s="317" t="str">
        <f t="shared" si="186"/>
        <v/>
      </c>
      <c r="G385" s="317" t="str">
        <f t="shared" si="186"/>
        <v/>
      </c>
      <c r="H385" s="317" t="str">
        <f t="shared" si="186"/>
        <v/>
      </c>
      <c r="I385" s="317" t="str">
        <f t="shared" si="186"/>
        <v/>
      </c>
      <c r="J385" s="317" t="str">
        <f t="shared" si="186"/>
        <v/>
      </c>
      <c r="K385" s="317" t="str">
        <f t="shared" si="186"/>
        <v/>
      </c>
      <c r="L385" s="317" t="str">
        <f t="shared" si="186"/>
        <v/>
      </c>
      <c r="M385" s="318" t="str">
        <f t="shared" si="186"/>
        <v/>
      </c>
    </row>
    <row r="386" spans="1:13" s="13" customFormat="1" ht="10.5">
      <c r="A386" s="302" t="s">
        <v>327</v>
      </c>
      <c r="B386" s="307"/>
      <c r="C386" s="559">
        <f>SUM(D386:M386)</f>
        <v>0</v>
      </c>
      <c r="D386" s="564" t="str">
        <f t="shared" ref="D386:M386" si="187">IF(ISERROR(+D381*D377*0.9),"",ROUND((+D381*D377*0.9),2))</f>
        <v/>
      </c>
      <c r="E386" s="564" t="str">
        <f t="shared" si="187"/>
        <v/>
      </c>
      <c r="F386" s="564" t="str">
        <f t="shared" si="187"/>
        <v/>
      </c>
      <c r="G386" s="564" t="str">
        <f t="shared" si="187"/>
        <v/>
      </c>
      <c r="H386" s="564" t="str">
        <f t="shared" si="187"/>
        <v/>
      </c>
      <c r="I386" s="564" t="str">
        <f t="shared" si="187"/>
        <v/>
      </c>
      <c r="J386" s="564" t="str">
        <f t="shared" si="187"/>
        <v/>
      </c>
      <c r="K386" s="564" t="str">
        <f t="shared" si="187"/>
        <v/>
      </c>
      <c r="L386" s="564" t="str">
        <f t="shared" si="187"/>
        <v/>
      </c>
      <c r="M386" s="564" t="str">
        <f t="shared" si="187"/>
        <v/>
      </c>
    </row>
    <row r="387" spans="1:13" s="15" customFormat="1" ht="13" thickBot="1">
      <c r="A387" s="308" t="s">
        <v>328</v>
      </c>
      <c r="B387" s="309"/>
      <c r="C387" s="565">
        <f>SUM(C384:C386)</f>
        <v>0</v>
      </c>
      <c r="D387" s="567">
        <f t="shared" ref="D387:M387" si="188">SUM(D384:D386)</f>
        <v>0</v>
      </c>
      <c r="E387" s="567">
        <f t="shared" si="188"/>
        <v>0</v>
      </c>
      <c r="F387" s="567">
        <f t="shared" si="188"/>
        <v>0</v>
      </c>
      <c r="G387" s="567">
        <f t="shared" si="188"/>
        <v>0</v>
      </c>
      <c r="H387" s="567">
        <f t="shared" si="188"/>
        <v>0</v>
      </c>
      <c r="I387" s="567">
        <f t="shared" si="188"/>
        <v>0</v>
      </c>
      <c r="J387" s="567">
        <f t="shared" si="188"/>
        <v>0</v>
      </c>
      <c r="K387" s="567">
        <f t="shared" si="188"/>
        <v>0</v>
      </c>
      <c r="L387" s="567">
        <f t="shared" si="188"/>
        <v>0</v>
      </c>
      <c r="M387" s="568">
        <f t="shared" si="188"/>
        <v>0</v>
      </c>
    </row>
    <row r="388" spans="1:13" s="15" customFormat="1" ht="13" thickTop="1">
      <c r="A388" s="290" t="s">
        <v>311</v>
      </c>
      <c r="B388" s="543" t="str">
        <f>'Budget Summ Amt'!Z8</f>
        <v xml:space="preserve">PROGRAM NAME </v>
      </c>
      <c r="C388" s="310"/>
      <c r="D388" s="277"/>
      <c r="E388" s="292" t="s">
        <v>312</v>
      </c>
      <c r="F388" s="293"/>
      <c r="G388" s="544" t="str">
        <f>'Budget Summ Amt'!Z9</f>
        <v>FUNDING SOURCE 22</v>
      </c>
      <c r="H388" s="277"/>
      <c r="I388" s="277"/>
      <c r="J388" s="277"/>
      <c r="K388" s="277"/>
      <c r="L388" s="277"/>
      <c r="M388" s="280"/>
    </row>
    <row r="389" spans="1:13" s="15" customFormat="1">
      <c r="A389" s="295" t="s">
        <v>313</v>
      </c>
      <c r="B389" s="296"/>
      <c r="C389" s="311">
        <f>SUM(D389:M389)</f>
        <v>0</v>
      </c>
      <c r="D389" s="281"/>
      <c r="E389" s="90"/>
      <c r="F389" s="90"/>
      <c r="G389" s="90"/>
      <c r="H389" s="90"/>
      <c r="I389" s="90"/>
      <c r="J389" s="90"/>
      <c r="K389" s="90"/>
      <c r="L389" s="90"/>
      <c r="M389" s="91"/>
    </row>
    <row r="390" spans="1:13" s="15" customFormat="1">
      <c r="A390" s="295" t="s">
        <v>314</v>
      </c>
      <c r="B390" s="296"/>
      <c r="C390" s="312">
        <f>SUM(D390:M390)</f>
        <v>0</v>
      </c>
      <c r="D390" s="282"/>
      <c r="E390" s="88"/>
      <c r="F390" s="88"/>
      <c r="G390" s="88"/>
      <c r="H390" s="88"/>
      <c r="I390" s="88"/>
      <c r="J390" s="88"/>
      <c r="K390" s="88"/>
      <c r="L390" s="88"/>
      <c r="M390" s="89"/>
    </row>
    <row r="391" spans="1:13" s="15" customFormat="1">
      <c r="A391" s="295" t="s">
        <v>315</v>
      </c>
      <c r="B391" s="296"/>
      <c r="C391" s="313">
        <f>+C389-C390</f>
        <v>0</v>
      </c>
      <c r="D391" s="315">
        <f t="shared" ref="D391:M391" si="189">+D389-D390</f>
        <v>0</v>
      </c>
      <c r="E391" s="315">
        <f t="shared" si="189"/>
        <v>0</v>
      </c>
      <c r="F391" s="315">
        <f t="shared" si="189"/>
        <v>0</v>
      </c>
      <c r="G391" s="315">
        <f t="shared" si="189"/>
        <v>0</v>
      </c>
      <c r="H391" s="315">
        <f t="shared" si="189"/>
        <v>0</v>
      </c>
      <c r="I391" s="315">
        <f t="shared" si="189"/>
        <v>0</v>
      </c>
      <c r="J391" s="315">
        <f t="shared" si="189"/>
        <v>0</v>
      </c>
      <c r="K391" s="315">
        <f t="shared" si="189"/>
        <v>0</v>
      </c>
      <c r="L391" s="315">
        <f t="shared" si="189"/>
        <v>0</v>
      </c>
      <c r="M391" s="316">
        <f t="shared" si="189"/>
        <v>0</v>
      </c>
    </row>
    <row r="392" spans="1:13" s="13" customFormat="1" ht="10.5">
      <c r="A392" s="300" t="s">
        <v>316</v>
      </c>
      <c r="B392" s="301"/>
      <c r="C392" s="439">
        <f>SUM(D392:M392)</f>
        <v>0</v>
      </c>
      <c r="D392" s="436"/>
      <c r="E392" s="436"/>
      <c r="F392" s="436"/>
      <c r="G392" s="436"/>
      <c r="H392" s="436"/>
      <c r="I392" s="436"/>
      <c r="J392" s="436"/>
      <c r="K392" s="436"/>
      <c r="L392" s="436"/>
      <c r="M392" s="437"/>
    </row>
    <row r="393" spans="1:13" s="13" customFormat="1" ht="10.5">
      <c r="A393" s="302" t="s">
        <v>317</v>
      </c>
      <c r="B393" s="301"/>
      <c r="C393" s="314"/>
      <c r="D393" s="317" t="str">
        <f t="shared" ref="D393:M393" si="190">IF(ISERROR(+D389/D392),"",+D389/D392)</f>
        <v/>
      </c>
      <c r="E393" s="317" t="str">
        <f t="shared" si="190"/>
        <v/>
      </c>
      <c r="F393" s="317" t="str">
        <f t="shared" si="190"/>
        <v/>
      </c>
      <c r="G393" s="317" t="str">
        <f t="shared" si="190"/>
        <v/>
      </c>
      <c r="H393" s="317" t="str">
        <f t="shared" si="190"/>
        <v/>
      </c>
      <c r="I393" s="317" t="str">
        <f t="shared" si="190"/>
        <v/>
      </c>
      <c r="J393" s="317" t="str">
        <f t="shared" si="190"/>
        <v/>
      </c>
      <c r="K393" s="317" t="str">
        <f t="shared" si="190"/>
        <v/>
      </c>
      <c r="L393" s="317" t="str">
        <f t="shared" si="190"/>
        <v/>
      </c>
      <c r="M393" s="318" t="str">
        <f t="shared" si="190"/>
        <v/>
      </c>
    </row>
    <row r="394" spans="1:13" s="13" customFormat="1" ht="10.5">
      <c r="A394" s="302" t="s">
        <v>318</v>
      </c>
      <c r="B394" s="301"/>
      <c r="C394" s="439">
        <f>SUM(D394:M394)</f>
        <v>0</v>
      </c>
      <c r="D394" s="436"/>
      <c r="E394" s="436"/>
      <c r="F394" s="436"/>
      <c r="G394" s="436"/>
      <c r="H394" s="436"/>
      <c r="I394" s="436"/>
      <c r="J394" s="436"/>
      <c r="K394" s="436"/>
      <c r="L394" s="436"/>
      <c r="M394" s="437"/>
    </row>
    <row r="395" spans="1:13" s="13" customFormat="1" ht="10.5">
      <c r="A395" s="302" t="s">
        <v>319</v>
      </c>
      <c r="B395" s="301"/>
      <c r="C395" s="314"/>
      <c r="D395" s="317" t="str">
        <f t="shared" ref="D395:M395" si="191">IF(ISERROR(+D389/D394),"",+D389/D394)</f>
        <v/>
      </c>
      <c r="E395" s="317" t="str">
        <f t="shared" si="191"/>
        <v/>
      </c>
      <c r="F395" s="317" t="str">
        <f t="shared" si="191"/>
        <v/>
      </c>
      <c r="G395" s="317" t="str">
        <f t="shared" si="191"/>
        <v/>
      </c>
      <c r="H395" s="317" t="str">
        <f t="shared" si="191"/>
        <v/>
      </c>
      <c r="I395" s="317" t="str">
        <f t="shared" si="191"/>
        <v/>
      </c>
      <c r="J395" s="317" t="str">
        <f t="shared" si="191"/>
        <v/>
      </c>
      <c r="K395" s="317" t="str">
        <f t="shared" si="191"/>
        <v/>
      </c>
      <c r="L395" s="317" t="str">
        <f t="shared" si="191"/>
        <v/>
      </c>
      <c r="M395" s="318" t="str">
        <f t="shared" si="191"/>
        <v/>
      </c>
    </row>
    <row r="396" spans="1:13" s="13" customFormat="1" ht="10.5">
      <c r="A396" s="302"/>
      <c r="B396" s="301"/>
      <c r="C396" s="314"/>
      <c r="D396" s="143"/>
      <c r="E396" s="143"/>
      <c r="F396" s="143"/>
      <c r="G396" s="143"/>
      <c r="H396" s="143"/>
      <c r="I396" s="143"/>
      <c r="J396" s="143"/>
      <c r="K396" s="143"/>
      <c r="L396" s="143"/>
      <c r="M396" s="144"/>
    </row>
    <row r="397" spans="1:13" s="13" customFormat="1" ht="10.5">
      <c r="A397" s="302" t="s">
        <v>320</v>
      </c>
      <c r="B397" s="301"/>
      <c r="C397" s="439">
        <f>SUM(D397:M397)</f>
        <v>0</v>
      </c>
      <c r="D397" s="436"/>
      <c r="E397" s="436"/>
      <c r="F397" s="436"/>
      <c r="G397" s="436"/>
      <c r="H397" s="436"/>
      <c r="I397" s="436"/>
      <c r="J397" s="436"/>
      <c r="K397" s="436"/>
      <c r="L397" s="436"/>
      <c r="M397" s="437"/>
    </row>
    <row r="398" spans="1:13" s="13" customFormat="1" ht="10.5">
      <c r="A398" s="302" t="s">
        <v>321</v>
      </c>
      <c r="B398" s="301"/>
      <c r="C398" s="439">
        <f>SUM(D398:M398)</f>
        <v>0</v>
      </c>
      <c r="D398" s="436"/>
      <c r="E398" s="436"/>
      <c r="F398" s="436"/>
      <c r="G398" s="436"/>
      <c r="H398" s="436"/>
      <c r="I398" s="436"/>
      <c r="J398" s="436"/>
      <c r="K398" s="436"/>
      <c r="L398" s="436"/>
      <c r="M398" s="437"/>
    </row>
    <row r="399" spans="1:13" s="13" customFormat="1" ht="10.5">
      <c r="A399" s="302" t="s">
        <v>322</v>
      </c>
      <c r="B399" s="301"/>
      <c r="C399" s="439">
        <f>SUM(D399:M399)</f>
        <v>0</v>
      </c>
      <c r="D399" s="436"/>
      <c r="E399" s="436"/>
      <c r="F399" s="436"/>
      <c r="G399" s="436"/>
      <c r="H399" s="436"/>
      <c r="I399" s="436"/>
      <c r="J399" s="436"/>
      <c r="K399" s="436"/>
      <c r="L399" s="436"/>
      <c r="M399" s="437"/>
    </row>
    <row r="400" spans="1:13" s="13" customFormat="1" ht="10.5">
      <c r="A400" s="302" t="s">
        <v>323</v>
      </c>
      <c r="B400" s="301"/>
      <c r="C400" s="439">
        <f t="shared" ref="C400:M400" si="192">SUM(C397:C399)</f>
        <v>0</v>
      </c>
      <c r="D400" s="560">
        <f t="shared" si="192"/>
        <v>0</v>
      </c>
      <c r="E400" s="560">
        <f t="shared" si="192"/>
        <v>0</v>
      </c>
      <c r="F400" s="560">
        <f t="shared" si="192"/>
        <v>0</v>
      </c>
      <c r="G400" s="560">
        <f t="shared" si="192"/>
        <v>0</v>
      </c>
      <c r="H400" s="560">
        <f t="shared" si="192"/>
        <v>0</v>
      </c>
      <c r="I400" s="560">
        <f t="shared" si="192"/>
        <v>0</v>
      </c>
      <c r="J400" s="560">
        <f t="shared" si="192"/>
        <v>0</v>
      </c>
      <c r="K400" s="560">
        <f t="shared" si="192"/>
        <v>0</v>
      </c>
      <c r="L400" s="561">
        <f t="shared" si="192"/>
        <v>0</v>
      </c>
      <c r="M400" s="562">
        <f t="shared" si="192"/>
        <v>0</v>
      </c>
    </row>
    <row r="401" spans="1:13" s="13" customFormat="1" ht="10.5">
      <c r="A401" s="302" t="s">
        <v>324</v>
      </c>
      <c r="B401" s="301"/>
      <c r="C401" s="305" t="str">
        <f>IF(ISERROR(+C400/C394),"", +C400/C394)</f>
        <v/>
      </c>
      <c r="D401" s="319" t="str">
        <f t="shared" ref="D401:M401" si="193">IF(ISERROR(+D400/D394),"", +D400/D394)</f>
        <v/>
      </c>
      <c r="E401" s="319" t="str">
        <f t="shared" si="193"/>
        <v/>
      </c>
      <c r="F401" s="319" t="str">
        <f t="shared" si="193"/>
        <v/>
      </c>
      <c r="G401" s="319" t="str">
        <f t="shared" si="193"/>
        <v/>
      </c>
      <c r="H401" s="319" t="str">
        <f t="shared" si="193"/>
        <v/>
      </c>
      <c r="I401" s="319" t="str">
        <f t="shared" si="193"/>
        <v/>
      </c>
      <c r="J401" s="319" t="str">
        <f t="shared" si="193"/>
        <v/>
      </c>
      <c r="K401" s="319" t="str">
        <f t="shared" si="193"/>
        <v/>
      </c>
      <c r="L401" s="319" t="str">
        <f t="shared" si="193"/>
        <v/>
      </c>
      <c r="M401" s="320" t="str">
        <f t="shared" si="193"/>
        <v/>
      </c>
    </row>
    <row r="402" spans="1:13" s="13" customFormat="1" ht="10.5">
      <c r="A402" s="302" t="s">
        <v>325</v>
      </c>
      <c r="B402" s="301"/>
      <c r="C402" s="306">
        <f>SUM(D402:M402)</f>
        <v>0</v>
      </c>
      <c r="D402" s="317" t="str">
        <f t="shared" ref="D402:M402" si="194">IF(ISERROR(+D397*D395*0.5),"",ROUND((+D397*D395*0.5),2))</f>
        <v/>
      </c>
      <c r="E402" s="317" t="str">
        <f t="shared" si="194"/>
        <v/>
      </c>
      <c r="F402" s="317" t="str">
        <f t="shared" si="194"/>
        <v/>
      </c>
      <c r="G402" s="317" t="str">
        <f t="shared" si="194"/>
        <v/>
      </c>
      <c r="H402" s="317" t="str">
        <f t="shared" si="194"/>
        <v/>
      </c>
      <c r="I402" s="317" t="str">
        <f t="shared" si="194"/>
        <v/>
      </c>
      <c r="J402" s="317" t="str">
        <f t="shared" si="194"/>
        <v/>
      </c>
      <c r="K402" s="317" t="str">
        <f t="shared" si="194"/>
        <v/>
      </c>
      <c r="L402" s="317" t="str">
        <f t="shared" si="194"/>
        <v/>
      </c>
      <c r="M402" s="318" t="str">
        <f t="shared" si="194"/>
        <v/>
      </c>
    </row>
    <row r="403" spans="1:13" s="13" customFormat="1" ht="10.5">
      <c r="A403" s="302" t="s">
        <v>326</v>
      </c>
      <c r="B403" s="301"/>
      <c r="C403" s="306">
        <f>SUM(D403:M403)</f>
        <v>0</v>
      </c>
      <c r="D403" s="317" t="str">
        <f>IF(ISERROR(+D398*D395*0.65),"",ROUND((+D398*D395*0.65),2))</f>
        <v/>
      </c>
      <c r="E403" s="317" t="str">
        <f t="shared" ref="E403:M403" si="195">IF(ISERROR(+E398*E395*0.65),"",ROUND((+E398*E395*0.65),2))</f>
        <v/>
      </c>
      <c r="F403" s="317" t="str">
        <f t="shared" si="195"/>
        <v/>
      </c>
      <c r="G403" s="317" t="str">
        <f t="shared" si="195"/>
        <v/>
      </c>
      <c r="H403" s="317" t="str">
        <f t="shared" si="195"/>
        <v/>
      </c>
      <c r="I403" s="317" t="str">
        <f t="shared" si="195"/>
        <v/>
      </c>
      <c r="J403" s="317" t="str">
        <f t="shared" si="195"/>
        <v/>
      </c>
      <c r="K403" s="317" t="str">
        <f t="shared" si="195"/>
        <v/>
      </c>
      <c r="L403" s="317" t="str">
        <f t="shared" si="195"/>
        <v/>
      </c>
      <c r="M403" s="318" t="str">
        <f t="shared" si="195"/>
        <v/>
      </c>
    </row>
    <row r="404" spans="1:13" s="13" customFormat="1" ht="10.5">
      <c r="A404" s="302" t="s">
        <v>327</v>
      </c>
      <c r="B404" s="307"/>
      <c r="C404" s="559">
        <f>SUM(D404:M404)</f>
        <v>0</v>
      </c>
      <c r="D404" s="564" t="str">
        <f t="shared" ref="D404:M404" si="196">IF(ISERROR(+D399*D395*0.9),"",ROUND((+D399*D395*0.9),2))</f>
        <v/>
      </c>
      <c r="E404" s="564" t="str">
        <f t="shared" si="196"/>
        <v/>
      </c>
      <c r="F404" s="564" t="str">
        <f t="shared" si="196"/>
        <v/>
      </c>
      <c r="G404" s="564" t="str">
        <f t="shared" si="196"/>
        <v/>
      </c>
      <c r="H404" s="564" t="str">
        <f t="shared" si="196"/>
        <v/>
      </c>
      <c r="I404" s="564" t="str">
        <f t="shared" si="196"/>
        <v/>
      </c>
      <c r="J404" s="564" t="str">
        <f t="shared" si="196"/>
        <v/>
      </c>
      <c r="K404" s="564" t="str">
        <f t="shared" si="196"/>
        <v/>
      </c>
      <c r="L404" s="564" t="str">
        <f t="shared" si="196"/>
        <v/>
      </c>
      <c r="M404" s="564" t="str">
        <f t="shared" si="196"/>
        <v/>
      </c>
    </row>
    <row r="405" spans="1:13" s="15" customFormat="1" ht="13" thickBot="1">
      <c r="A405" s="308" t="s">
        <v>328</v>
      </c>
      <c r="B405" s="309"/>
      <c r="C405" s="565">
        <f>SUM(C402:C404)</f>
        <v>0</v>
      </c>
      <c r="D405" s="567">
        <f t="shared" ref="D405:M405" si="197">SUM(D402:D404)</f>
        <v>0</v>
      </c>
      <c r="E405" s="567">
        <f t="shared" si="197"/>
        <v>0</v>
      </c>
      <c r="F405" s="567">
        <f t="shared" si="197"/>
        <v>0</v>
      </c>
      <c r="G405" s="567">
        <f t="shared" si="197"/>
        <v>0</v>
      </c>
      <c r="H405" s="567">
        <f t="shared" si="197"/>
        <v>0</v>
      </c>
      <c r="I405" s="567">
        <f t="shared" si="197"/>
        <v>0</v>
      </c>
      <c r="J405" s="567">
        <f t="shared" si="197"/>
        <v>0</v>
      </c>
      <c r="K405" s="567">
        <f t="shared" si="197"/>
        <v>0</v>
      </c>
      <c r="L405" s="567">
        <f t="shared" si="197"/>
        <v>0</v>
      </c>
      <c r="M405" s="568">
        <f t="shared" si="197"/>
        <v>0</v>
      </c>
    </row>
    <row r="406" spans="1:13" s="15" customFormat="1" ht="13" thickTop="1">
      <c r="A406" s="290" t="s">
        <v>311</v>
      </c>
      <c r="B406" s="543" t="str">
        <f>'Budget Summ Amt'!AA8</f>
        <v xml:space="preserve">PROGRAM NAME </v>
      </c>
      <c r="C406" s="310"/>
      <c r="D406" s="277"/>
      <c r="E406" s="292" t="s">
        <v>312</v>
      </c>
      <c r="F406" s="293"/>
      <c r="G406" s="544" t="str">
        <f>'Budget Summ Amt'!AA9</f>
        <v>FUNDING SOURCE 23</v>
      </c>
      <c r="H406" s="277"/>
      <c r="I406" s="277"/>
      <c r="J406" s="277"/>
      <c r="K406" s="277"/>
      <c r="L406" s="277"/>
      <c r="M406" s="280"/>
    </row>
    <row r="407" spans="1:13" s="15" customFormat="1">
      <c r="A407" s="295" t="s">
        <v>313</v>
      </c>
      <c r="B407" s="296"/>
      <c r="C407" s="311">
        <f>SUM(D407:M407)</f>
        <v>0</v>
      </c>
      <c r="D407" s="281"/>
      <c r="E407" s="90"/>
      <c r="F407" s="90"/>
      <c r="G407" s="90"/>
      <c r="H407" s="90"/>
      <c r="I407" s="90"/>
      <c r="J407" s="90"/>
      <c r="K407" s="90"/>
      <c r="L407" s="90"/>
      <c r="M407" s="91"/>
    </row>
    <row r="408" spans="1:13" s="15" customFormat="1">
      <c r="A408" s="295" t="s">
        <v>314</v>
      </c>
      <c r="B408" s="296"/>
      <c r="C408" s="312">
        <f>SUM(D408:M408)</f>
        <v>0</v>
      </c>
      <c r="D408" s="282"/>
      <c r="E408" s="88"/>
      <c r="F408" s="88"/>
      <c r="G408" s="88"/>
      <c r="H408" s="88"/>
      <c r="I408" s="88"/>
      <c r="J408" s="88"/>
      <c r="K408" s="88"/>
      <c r="L408" s="88"/>
      <c r="M408" s="89"/>
    </row>
    <row r="409" spans="1:13" s="15" customFormat="1">
      <c r="A409" s="295" t="s">
        <v>315</v>
      </c>
      <c r="B409" s="296"/>
      <c r="C409" s="313">
        <f>+C407-C408</f>
        <v>0</v>
      </c>
      <c r="D409" s="315">
        <f t="shared" ref="D409:M409" si="198">+D407-D408</f>
        <v>0</v>
      </c>
      <c r="E409" s="315">
        <f t="shared" si="198"/>
        <v>0</v>
      </c>
      <c r="F409" s="315">
        <f t="shared" si="198"/>
        <v>0</v>
      </c>
      <c r="G409" s="315">
        <f t="shared" si="198"/>
        <v>0</v>
      </c>
      <c r="H409" s="315">
        <f t="shared" si="198"/>
        <v>0</v>
      </c>
      <c r="I409" s="315">
        <f t="shared" si="198"/>
        <v>0</v>
      </c>
      <c r="J409" s="315">
        <f t="shared" si="198"/>
        <v>0</v>
      </c>
      <c r="K409" s="315">
        <f t="shared" si="198"/>
        <v>0</v>
      </c>
      <c r="L409" s="315">
        <f t="shared" si="198"/>
        <v>0</v>
      </c>
      <c r="M409" s="316">
        <f t="shared" si="198"/>
        <v>0</v>
      </c>
    </row>
    <row r="410" spans="1:13" s="13" customFormat="1" ht="10.5">
      <c r="A410" s="300" t="s">
        <v>316</v>
      </c>
      <c r="B410" s="301"/>
      <c r="C410" s="439">
        <f>SUM(D410:M410)</f>
        <v>0</v>
      </c>
      <c r="D410" s="436"/>
      <c r="E410" s="436"/>
      <c r="F410" s="436"/>
      <c r="G410" s="436"/>
      <c r="H410" s="436"/>
      <c r="I410" s="436"/>
      <c r="J410" s="436"/>
      <c r="K410" s="436"/>
      <c r="L410" s="436"/>
      <c r="M410" s="437"/>
    </row>
    <row r="411" spans="1:13" s="13" customFormat="1" ht="10.5">
      <c r="A411" s="302" t="s">
        <v>317</v>
      </c>
      <c r="B411" s="301"/>
      <c r="C411" s="314"/>
      <c r="D411" s="317" t="str">
        <f t="shared" ref="D411:M411" si="199">IF(ISERROR(+D407/D410),"",+D407/D410)</f>
        <v/>
      </c>
      <c r="E411" s="317" t="str">
        <f t="shared" si="199"/>
        <v/>
      </c>
      <c r="F411" s="317" t="str">
        <f t="shared" si="199"/>
        <v/>
      </c>
      <c r="G411" s="317" t="str">
        <f t="shared" si="199"/>
        <v/>
      </c>
      <c r="H411" s="317" t="str">
        <f t="shared" si="199"/>
        <v/>
      </c>
      <c r="I411" s="317" t="str">
        <f t="shared" si="199"/>
        <v/>
      </c>
      <c r="J411" s="317" t="str">
        <f t="shared" si="199"/>
        <v/>
      </c>
      <c r="K411" s="317" t="str">
        <f t="shared" si="199"/>
        <v/>
      </c>
      <c r="L411" s="317" t="str">
        <f t="shared" si="199"/>
        <v/>
      </c>
      <c r="M411" s="318" t="str">
        <f t="shared" si="199"/>
        <v/>
      </c>
    </row>
    <row r="412" spans="1:13" s="13" customFormat="1" ht="10.5">
      <c r="A412" s="302" t="s">
        <v>318</v>
      </c>
      <c r="B412" s="301"/>
      <c r="C412" s="439">
        <f>SUM(D412:M412)</f>
        <v>0</v>
      </c>
      <c r="D412" s="436"/>
      <c r="E412" s="436"/>
      <c r="F412" s="436"/>
      <c r="G412" s="436"/>
      <c r="H412" s="436"/>
      <c r="I412" s="436"/>
      <c r="J412" s="436"/>
      <c r="K412" s="436"/>
      <c r="L412" s="436"/>
      <c r="M412" s="437"/>
    </row>
    <row r="413" spans="1:13" s="13" customFormat="1" ht="10.5">
      <c r="A413" s="302" t="s">
        <v>319</v>
      </c>
      <c r="B413" s="301"/>
      <c r="C413" s="314"/>
      <c r="D413" s="317" t="str">
        <f t="shared" ref="D413:M413" si="200">IF(ISERROR(+D407/D412),"",+D407/D412)</f>
        <v/>
      </c>
      <c r="E413" s="317" t="str">
        <f t="shared" si="200"/>
        <v/>
      </c>
      <c r="F413" s="317" t="str">
        <f t="shared" si="200"/>
        <v/>
      </c>
      <c r="G413" s="317" t="str">
        <f t="shared" si="200"/>
        <v/>
      </c>
      <c r="H413" s="317" t="str">
        <f t="shared" si="200"/>
        <v/>
      </c>
      <c r="I413" s="317" t="str">
        <f t="shared" si="200"/>
        <v/>
      </c>
      <c r="J413" s="317" t="str">
        <f t="shared" si="200"/>
        <v/>
      </c>
      <c r="K413" s="317" t="str">
        <f t="shared" si="200"/>
        <v/>
      </c>
      <c r="L413" s="317" t="str">
        <f t="shared" si="200"/>
        <v/>
      </c>
      <c r="M413" s="318" t="str">
        <f t="shared" si="200"/>
        <v/>
      </c>
    </row>
    <row r="414" spans="1:13" s="13" customFormat="1" ht="10.5">
      <c r="A414" s="302"/>
      <c r="B414" s="301"/>
      <c r="C414" s="314"/>
      <c r="D414" s="143"/>
      <c r="E414" s="143"/>
      <c r="F414" s="143"/>
      <c r="G414" s="143"/>
      <c r="H414" s="143"/>
      <c r="I414" s="143"/>
      <c r="J414" s="143"/>
      <c r="K414" s="143"/>
      <c r="L414" s="143"/>
      <c r="M414" s="144"/>
    </row>
    <row r="415" spans="1:13" s="13" customFormat="1" ht="10.5">
      <c r="A415" s="302" t="s">
        <v>320</v>
      </c>
      <c r="B415" s="301"/>
      <c r="C415" s="439">
        <f>SUM(D415:M415)</f>
        <v>0</v>
      </c>
      <c r="D415" s="436"/>
      <c r="E415" s="436"/>
      <c r="F415" s="436"/>
      <c r="G415" s="436"/>
      <c r="H415" s="436"/>
      <c r="I415" s="436"/>
      <c r="J415" s="436"/>
      <c r="K415" s="436"/>
      <c r="L415" s="436"/>
      <c r="M415" s="437"/>
    </row>
    <row r="416" spans="1:13" s="13" customFormat="1" ht="10.5">
      <c r="A416" s="302" t="s">
        <v>321</v>
      </c>
      <c r="B416" s="301"/>
      <c r="C416" s="439">
        <f>SUM(D416:M416)</f>
        <v>0</v>
      </c>
      <c r="D416" s="436"/>
      <c r="E416" s="436"/>
      <c r="F416" s="436"/>
      <c r="G416" s="436"/>
      <c r="H416" s="436"/>
      <c r="I416" s="436"/>
      <c r="J416" s="436"/>
      <c r="K416" s="436"/>
      <c r="L416" s="436"/>
      <c r="M416" s="437"/>
    </row>
    <row r="417" spans="1:13" s="13" customFormat="1" ht="10.5">
      <c r="A417" s="302" t="s">
        <v>322</v>
      </c>
      <c r="B417" s="301"/>
      <c r="C417" s="439">
        <f>SUM(D417:M417)</f>
        <v>0</v>
      </c>
      <c r="D417" s="436"/>
      <c r="E417" s="436"/>
      <c r="F417" s="436"/>
      <c r="G417" s="436"/>
      <c r="H417" s="436"/>
      <c r="I417" s="436"/>
      <c r="J417" s="436"/>
      <c r="K417" s="436"/>
      <c r="L417" s="436"/>
      <c r="M417" s="437"/>
    </row>
    <row r="418" spans="1:13" s="13" customFormat="1" ht="10.5">
      <c r="A418" s="302" t="s">
        <v>323</v>
      </c>
      <c r="B418" s="301"/>
      <c r="C418" s="439">
        <f t="shared" ref="C418:M418" si="201">SUM(C415:C417)</f>
        <v>0</v>
      </c>
      <c r="D418" s="560">
        <f t="shared" si="201"/>
        <v>0</v>
      </c>
      <c r="E418" s="560">
        <f t="shared" si="201"/>
        <v>0</v>
      </c>
      <c r="F418" s="560">
        <f t="shared" si="201"/>
        <v>0</v>
      </c>
      <c r="G418" s="560">
        <f t="shared" si="201"/>
        <v>0</v>
      </c>
      <c r="H418" s="560">
        <f t="shared" si="201"/>
        <v>0</v>
      </c>
      <c r="I418" s="560">
        <f t="shared" si="201"/>
        <v>0</v>
      </c>
      <c r="J418" s="560">
        <f t="shared" si="201"/>
        <v>0</v>
      </c>
      <c r="K418" s="560">
        <f t="shared" si="201"/>
        <v>0</v>
      </c>
      <c r="L418" s="561">
        <f t="shared" si="201"/>
        <v>0</v>
      </c>
      <c r="M418" s="562">
        <f t="shared" si="201"/>
        <v>0</v>
      </c>
    </row>
    <row r="419" spans="1:13" s="13" customFormat="1" ht="10.5">
      <c r="A419" s="302" t="s">
        <v>324</v>
      </c>
      <c r="B419" s="301"/>
      <c r="C419" s="305" t="str">
        <f>IF(ISERROR(+C418/C412),"", +C418/C412)</f>
        <v/>
      </c>
      <c r="D419" s="319" t="str">
        <f t="shared" ref="D419:M419" si="202">IF(ISERROR(+D418/D412),"", +D418/D412)</f>
        <v/>
      </c>
      <c r="E419" s="319" t="str">
        <f t="shared" si="202"/>
        <v/>
      </c>
      <c r="F419" s="319" t="str">
        <f t="shared" si="202"/>
        <v/>
      </c>
      <c r="G419" s="319" t="str">
        <f t="shared" si="202"/>
        <v/>
      </c>
      <c r="H419" s="319" t="str">
        <f t="shared" si="202"/>
        <v/>
      </c>
      <c r="I419" s="319" t="str">
        <f t="shared" si="202"/>
        <v/>
      </c>
      <c r="J419" s="319" t="str">
        <f t="shared" si="202"/>
        <v/>
      </c>
      <c r="K419" s="319" t="str">
        <f t="shared" si="202"/>
        <v/>
      </c>
      <c r="L419" s="319" t="str">
        <f t="shared" si="202"/>
        <v/>
      </c>
      <c r="M419" s="320" t="str">
        <f t="shared" si="202"/>
        <v/>
      </c>
    </row>
    <row r="420" spans="1:13" s="13" customFormat="1" ht="10.5">
      <c r="A420" s="302" t="s">
        <v>325</v>
      </c>
      <c r="B420" s="301"/>
      <c r="C420" s="306">
        <f>SUM(D420:M420)</f>
        <v>0</v>
      </c>
      <c r="D420" s="317" t="str">
        <f t="shared" ref="D420:M420" si="203">IF(ISERROR(+D415*D413*0.5),"",ROUND((+D415*D413*0.5),2))</f>
        <v/>
      </c>
      <c r="E420" s="317" t="str">
        <f t="shared" si="203"/>
        <v/>
      </c>
      <c r="F420" s="317" t="str">
        <f t="shared" si="203"/>
        <v/>
      </c>
      <c r="G420" s="317" t="str">
        <f t="shared" si="203"/>
        <v/>
      </c>
      <c r="H420" s="317" t="str">
        <f t="shared" si="203"/>
        <v/>
      </c>
      <c r="I420" s="317" t="str">
        <f t="shared" si="203"/>
        <v/>
      </c>
      <c r="J420" s="317" t="str">
        <f t="shared" si="203"/>
        <v/>
      </c>
      <c r="K420" s="317" t="str">
        <f t="shared" si="203"/>
        <v/>
      </c>
      <c r="L420" s="317" t="str">
        <f t="shared" si="203"/>
        <v/>
      </c>
      <c r="M420" s="318" t="str">
        <f t="shared" si="203"/>
        <v/>
      </c>
    </row>
    <row r="421" spans="1:13" s="13" customFormat="1" ht="10.5">
      <c r="A421" s="302" t="s">
        <v>326</v>
      </c>
      <c r="B421" s="301"/>
      <c r="C421" s="306">
        <f>SUM(D421:M421)</f>
        <v>0</v>
      </c>
      <c r="D421" s="317" t="str">
        <f>IF(ISERROR(+D416*D413*0.65),"",ROUND((+D416*D413*0.65),2))</f>
        <v/>
      </c>
      <c r="E421" s="317" t="str">
        <f t="shared" ref="E421:M421" si="204">IF(ISERROR(+E416*E413*0.65),"",ROUND((+E416*E413*0.65),2))</f>
        <v/>
      </c>
      <c r="F421" s="317" t="str">
        <f t="shared" si="204"/>
        <v/>
      </c>
      <c r="G421" s="317" t="str">
        <f t="shared" si="204"/>
        <v/>
      </c>
      <c r="H421" s="317" t="str">
        <f t="shared" si="204"/>
        <v/>
      </c>
      <c r="I421" s="317" t="str">
        <f t="shared" si="204"/>
        <v/>
      </c>
      <c r="J421" s="317" t="str">
        <f t="shared" si="204"/>
        <v/>
      </c>
      <c r="K421" s="317" t="str">
        <f t="shared" si="204"/>
        <v/>
      </c>
      <c r="L421" s="317" t="str">
        <f t="shared" si="204"/>
        <v/>
      </c>
      <c r="M421" s="318" t="str">
        <f t="shared" si="204"/>
        <v/>
      </c>
    </row>
    <row r="422" spans="1:13" s="13" customFormat="1" ht="10.5">
      <c r="A422" s="302" t="s">
        <v>327</v>
      </c>
      <c r="B422" s="307"/>
      <c r="C422" s="559">
        <f>SUM(D422:M422)</f>
        <v>0</v>
      </c>
      <c r="D422" s="564" t="str">
        <f t="shared" ref="D422:M422" si="205">IF(ISERROR(+D417*D413*0.9),"",ROUND((+D417*D413*0.9),2))</f>
        <v/>
      </c>
      <c r="E422" s="564" t="str">
        <f t="shared" si="205"/>
        <v/>
      </c>
      <c r="F422" s="564" t="str">
        <f t="shared" si="205"/>
        <v/>
      </c>
      <c r="G422" s="564" t="str">
        <f t="shared" si="205"/>
        <v/>
      </c>
      <c r="H422" s="564" t="str">
        <f t="shared" si="205"/>
        <v/>
      </c>
      <c r="I422" s="564" t="str">
        <f t="shared" si="205"/>
        <v/>
      </c>
      <c r="J422" s="564" t="str">
        <f t="shared" si="205"/>
        <v/>
      </c>
      <c r="K422" s="564" t="str">
        <f t="shared" si="205"/>
        <v/>
      </c>
      <c r="L422" s="564" t="str">
        <f t="shared" si="205"/>
        <v/>
      </c>
      <c r="M422" s="564" t="str">
        <f t="shared" si="205"/>
        <v/>
      </c>
    </row>
    <row r="423" spans="1:13" s="15" customFormat="1" ht="13" thickBot="1">
      <c r="A423" s="308" t="s">
        <v>328</v>
      </c>
      <c r="B423" s="309"/>
      <c r="C423" s="565">
        <f>SUM(C420:C422)</f>
        <v>0</v>
      </c>
      <c r="D423" s="567">
        <f t="shared" ref="D423:M423" si="206">SUM(D420:D422)</f>
        <v>0</v>
      </c>
      <c r="E423" s="567">
        <f t="shared" si="206"/>
        <v>0</v>
      </c>
      <c r="F423" s="567">
        <f t="shared" si="206"/>
        <v>0</v>
      </c>
      <c r="G423" s="567">
        <f t="shared" si="206"/>
        <v>0</v>
      </c>
      <c r="H423" s="567">
        <f t="shared" si="206"/>
        <v>0</v>
      </c>
      <c r="I423" s="567">
        <f t="shared" si="206"/>
        <v>0</v>
      </c>
      <c r="J423" s="567">
        <f t="shared" si="206"/>
        <v>0</v>
      </c>
      <c r="K423" s="567">
        <f t="shared" si="206"/>
        <v>0</v>
      </c>
      <c r="L423" s="567">
        <f t="shared" si="206"/>
        <v>0</v>
      </c>
      <c r="M423" s="568">
        <f t="shared" si="206"/>
        <v>0</v>
      </c>
    </row>
    <row r="424" spans="1:13" s="15" customFormat="1" ht="13" thickTop="1">
      <c r="A424" s="290" t="s">
        <v>311</v>
      </c>
      <c r="B424" s="543" t="str">
        <f>'Budget Summ Amt'!AB8</f>
        <v xml:space="preserve">PROGRAM NAME </v>
      </c>
      <c r="C424" s="310"/>
      <c r="D424" s="277"/>
      <c r="E424" s="292" t="s">
        <v>312</v>
      </c>
      <c r="F424" s="293"/>
      <c r="G424" s="544" t="str">
        <f>'Budget Summ Amt'!AB9</f>
        <v>FUNDING SOURCE 24</v>
      </c>
      <c r="H424" s="277"/>
      <c r="I424" s="277"/>
      <c r="J424" s="277"/>
      <c r="K424" s="277"/>
      <c r="L424" s="277"/>
      <c r="M424" s="280"/>
    </row>
    <row r="425" spans="1:13" s="15" customFormat="1">
      <c r="A425" s="295" t="s">
        <v>313</v>
      </c>
      <c r="B425" s="296"/>
      <c r="C425" s="311">
        <f>SUM(D425:M425)</f>
        <v>0</v>
      </c>
      <c r="D425" s="281"/>
      <c r="E425" s="90"/>
      <c r="F425" s="90"/>
      <c r="G425" s="90"/>
      <c r="H425" s="90"/>
      <c r="I425" s="90"/>
      <c r="J425" s="90"/>
      <c r="K425" s="90"/>
      <c r="L425" s="90"/>
      <c r="M425" s="91"/>
    </row>
    <row r="426" spans="1:13" s="15" customFormat="1">
      <c r="A426" s="295" t="s">
        <v>314</v>
      </c>
      <c r="B426" s="296"/>
      <c r="C426" s="312">
        <f>SUM(D426:M426)</f>
        <v>0</v>
      </c>
      <c r="D426" s="282"/>
      <c r="E426" s="88"/>
      <c r="F426" s="88"/>
      <c r="G426" s="88"/>
      <c r="H426" s="88"/>
      <c r="I426" s="88"/>
      <c r="J426" s="88"/>
      <c r="K426" s="88"/>
      <c r="L426" s="88"/>
      <c r="M426" s="89"/>
    </row>
    <row r="427" spans="1:13" s="15" customFormat="1">
      <c r="A427" s="295" t="s">
        <v>315</v>
      </c>
      <c r="B427" s="296"/>
      <c r="C427" s="313">
        <f>+C425-C426</f>
        <v>0</v>
      </c>
      <c r="D427" s="315">
        <f t="shared" ref="D427:M427" si="207">+D425-D426</f>
        <v>0</v>
      </c>
      <c r="E427" s="315">
        <f t="shared" si="207"/>
        <v>0</v>
      </c>
      <c r="F427" s="315">
        <f t="shared" si="207"/>
        <v>0</v>
      </c>
      <c r="G427" s="315">
        <f t="shared" si="207"/>
        <v>0</v>
      </c>
      <c r="H427" s="315">
        <f t="shared" si="207"/>
        <v>0</v>
      </c>
      <c r="I427" s="315">
        <f t="shared" si="207"/>
        <v>0</v>
      </c>
      <c r="J427" s="315">
        <f t="shared" si="207"/>
        <v>0</v>
      </c>
      <c r="K427" s="315">
        <f t="shared" si="207"/>
        <v>0</v>
      </c>
      <c r="L427" s="315">
        <f t="shared" si="207"/>
        <v>0</v>
      </c>
      <c r="M427" s="316">
        <f t="shared" si="207"/>
        <v>0</v>
      </c>
    </row>
    <row r="428" spans="1:13" s="13" customFormat="1" ht="10.5">
      <c r="A428" s="300" t="s">
        <v>316</v>
      </c>
      <c r="B428" s="301"/>
      <c r="C428" s="439">
        <f>SUM(D428:M428)</f>
        <v>0</v>
      </c>
      <c r="D428" s="436"/>
      <c r="E428" s="436"/>
      <c r="F428" s="436"/>
      <c r="G428" s="436"/>
      <c r="H428" s="436"/>
      <c r="I428" s="436"/>
      <c r="J428" s="436"/>
      <c r="K428" s="436"/>
      <c r="L428" s="436"/>
      <c r="M428" s="437"/>
    </row>
    <row r="429" spans="1:13" s="13" customFormat="1" ht="10.5">
      <c r="A429" s="302" t="s">
        <v>317</v>
      </c>
      <c r="B429" s="301"/>
      <c r="C429" s="314"/>
      <c r="D429" s="317" t="str">
        <f t="shared" ref="D429:M429" si="208">IF(ISERROR(+D425/D428),"",+D425/D428)</f>
        <v/>
      </c>
      <c r="E429" s="317" t="str">
        <f t="shared" si="208"/>
        <v/>
      </c>
      <c r="F429" s="317" t="str">
        <f t="shared" si="208"/>
        <v/>
      </c>
      <c r="G429" s="317" t="str">
        <f t="shared" si="208"/>
        <v/>
      </c>
      <c r="H429" s="317" t="str">
        <f t="shared" si="208"/>
        <v/>
      </c>
      <c r="I429" s="317" t="str">
        <f t="shared" si="208"/>
        <v/>
      </c>
      <c r="J429" s="317" t="str">
        <f t="shared" si="208"/>
        <v/>
      </c>
      <c r="K429" s="317" t="str">
        <f t="shared" si="208"/>
        <v/>
      </c>
      <c r="L429" s="317" t="str">
        <f t="shared" si="208"/>
        <v/>
      </c>
      <c r="M429" s="318" t="str">
        <f t="shared" si="208"/>
        <v/>
      </c>
    </row>
    <row r="430" spans="1:13" s="13" customFormat="1" ht="10.5">
      <c r="A430" s="302" t="s">
        <v>318</v>
      </c>
      <c r="B430" s="301"/>
      <c r="C430" s="439">
        <f>SUM(D430:M430)</f>
        <v>0</v>
      </c>
      <c r="D430" s="436"/>
      <c r="E430" s="436"/>
      <c r="F430" s="436"/>
      <c r="G430" s="436"/>
      <c r="H430" s="436"/>
      <c r="I430" s="436"/>
      <c r="J430" s="436"/>
      <c r="K430" s="436"/>
      <c r="L430" s="436"/>
      <c r="M430" s="437"/>
    </row>
    <row r="431" spans="1:13" s="13" customFormat="1" ht="10.5">
      <c r="A431" s="302" t="s">
        <v>319</v>
      </c>
      <c r="B431" s="301"/>
      <c r="C431" s="314"/>
      <c r="D431" s="317" t="str">
        <f t="shared" ref="D431:M431" si="209">IF(ISERROR(+D425/D430),"",+D425/D430)</f>
        <v/>
      </c>
      <c r="E431" s="317" t="str">
        <f t="shared" si="209"/>
        <v/>
      </c>
      <c r="F431" s="317" t="str">
        <f t="shared" si="209"/>
        <v/>
      </c>
      <c r="G431" s="317" t="str">
        <f t="shared" si="209"/>
        <v/>
      </c>
      <c r="H431" s="317" t="str">
        <f t="shared" si="209"/>
        <v/>
      </c>
      <c r="I431" s="317" t="str">
        <f t="shared" si="209"/>
        <v/>
      </c>
      <c r="J431" s="317" t="str">
        <f t="shared" si="209"/>
        <v/>
      </c>
      <c r="K431" s="317" t="str">
        <f t="shared" si="209"/>
        <v/>
      </c>
      <c r="L431" s="317" t="str">
        <f t="shared" si="209"/>
        <v/>
      </c>
      <c r="M431" s="318" t="str">
        <f t="shared" si="209"/>
        <v/>
      </c>
    </row>
    <row r="432" spans="1:13" s="13" customFormat="1" ht="10.5">
      <c r="A432" s="302"/>
      <c r="B432" s="301"/>
      <c r="C432" s="314"/>
      <c r="D432" s="143"/>
      <c r="E432" s="143"/>
      <c r="F432" s="143"/>
      <c r="G432" s="143"/>
      <c r="H432" s="143"/>
      <c r="I432" s="143"/>
      <c r="J432" s="143"/>
      <c r="K432" s="143"/>
      <c r="L432" s="143"/>
      <c r="M432" s="144"/>
    </row>
    <row r="433" spans="1:13" s="13" customFormat="1" ht="10.5">
      <c r="A433" s="302" t="s">
        <v>320</v>
      </c>
      <c r="B433" s="301"/>
      <c r="C433" s="439">
        <f>SUM(D433:M433)</f>
        <v>0</v>
      </c>
      <c r="D433" s="436"/>
      <c r="E433" s="436"/>
      <c r="F433" s="436"/>
      <c r="G433" s="436"/>
      <c r="H433" s="436"/>
      <c r="I433" s="436"/>
      <c r="J433" s="436"/>
      <c r="K433" s="436"/>
      <c r="L433" s="436"/>
      <c r="M433" s="437"/>
    </row>
    <row r="434" spans="1:13" s="13" customFormat="1" ht="10.5">
      <c r="A434" s="302" t="s">
        <v>321</v>
      </c>
      <c r="B434" s="301"/>
      <c r="C434" s="439">
        <f>SUM(D434:M434)</f>
        <v>0</v>
      </c>
      <c r="D434" s="436"/>
      <c r="E434" s="436"/>
      <c r="F434" s="436"/>
      <c r="G434" s="436"/>
      <c r="H434" s="436"/>
      <c r="I434" s="436"/>
      <c r="J434" s="436"/>
      <c r="K434" s="436"/>
      <c r="L434" s="436"/>
      <c r="M434" s="437"/>
    </row>
    <row r="435" spans="1:13" s="13" customFormat="1" ht="10.5">
      <c r="A435" s="302" t="s">
        <v>322</v>
      </c>
      <c r="B435" s="301"/>
      <c r="C435" s="439">
        <f>SUM(D435:M435)</f>
        <v>0</v>
      </c>
      <c r="D435" s="436"/>
      <c r="E435" s="436"/>
      <c r="F435" s="436"/>
      <c r="G435" s="436"/>
      <c r="H435" s="436"/>
      <c r="I435" s="436"/>
      <c r="J435" s="436"/>
      <c r="K435" s="436"/>
      <c r="L435" s="436"/>
      <c r="M435" s="437"/>
    </row>
    <row r="436" spans="1:13" s="13" customFormat="1" ht="10.5">
      <c r="A436" s="302" t="s">
        <v>323</v>
      </c>
      <c r="B436" s="301"/>
      <c r="C436" s="439">
        <f t="shared" ref="C436:M436" si="210">SUM(C433:C435)</f>
        <v>0</v>
      </c>
      <c r="D436" s="560">
        <f t="shared" si="210"/>
        <v>0</v>
      </c>
      <c r="E436" s="560">
        <f t="shared" si="210"/>
        <v>0</v>
      </c>
      <c r="F436" s="560">
        <f t="shared" si="210"/>
        <v>0</v>
      </c>
      <c r="G436" s="560">
        <f t="shared" si="210"/>
        <v>0</v>
      </c>
      <c r="H436" s="560">
        <f t="shared" si="210"/>
        <v>0</v>
      </c>
      <c r="I436" s="560">
        <f t="shared" si="210"/>
        <v>0</v>
      </c>
      <c r="J436" s="560">
        <f t="shared" si="210"/>
        <v>0</v>
      </c>
      <c r="K436" s="560">
        <f t="shared" si="210"/>
        <v>0</v>
      </c>
      <c r="L436" s="561">
        <f t="shared" si="210"/>
        <v>0</v>
      </c>
      <c r="M436" s="562">
        <f t="shared" si="210"/>
        <v>0</v>
      </c>
    </row>
    <row r="437" spans="1:13" s="13" customFormat="1" ht="10.5">
      <c r="A437" s="302" t="s">
        <v>324</v>
      </c>
      <c r="B437" s="301"/>
      <c r="C437" s="305" t="str">
        <f>IF(ISERROR(+C436/C430),"", +C436/C430)</f>
        <v/>
      </c>
      <c r="D437" s="319" t="str">
        <f t="shared" ref="D437:M437" si="211">IF(ISERROR(+D436/D430),"", +D436/D430)</f>
        <v/>
      </c>
      <c r="E437" s="319" t="str">
        <f t="shared" si="211"/>
        <v/>
      </c>
      <c r="F437" s="319" t="str">
        <f t="shared" si="211"/>
        <v/>
      </c>
      <c r="G437" s="319" t="str">
        <f t="shared" si="211"/>
        <v/>
      </c>
      <c r="H437" s="319" t="str">
        <f t="shared" si="211"/>
        <v/>
      </c>
      <c r="I437" s="319" t="str">
        <f t="shared" si="211"/>
        <v/>
      </c>
      <c r="J437" s="319" t="str">
        <f t="shared" si="211"/>
        <v/>
      </c>
      <c r="K437" s="319" t="str">
        <f t="shared" si="211"/>
        <v/>
      </c>
      <c r="L437" s="319" t="str">
        <f t="shared" si="211"/>
        <v/>
      </c>
      <c r="M437" s="320" t="str">
        <f t="shared" si="211"/>
        <v/>
      </c>
    </row>
    <row r="438" spans="1:13" s="13" customFormat="1" ht="10.5">
      <c r="A438" s="302" t="s">
        <v>325</v>
      </c>
      <c r="B438" s="301"/>
      <c r="C438" s="306">
        <f>SUM(D438:M438)</f>
        <v>0</v>
      </c>
      <c r="D438" s="317" t="str">
        <f t="shared" ref="D438:M438" si="212">IF(ISERROR(+D433*D431*0.5),"",ROUND((+D433*D431*0.5),2))</f>
        <v/>
      </c>
      <c r="E438" s="317" t="str">
        <f t="shared" si="212"/>
        <v/>
      </c>
      <c r="F438" s="317" t="str">
        <f t="shared" si="212"/>
        <v/>
      </c>
      <c r="G438" s="317" t="str">
        <f t="shared" si="212"/>
        <v/>
      </c>
      <c r="H438" s="317" t="str">
        <f t="shared" si="212"/>
        <v/>
      </c>
      <c r="I438" s="317" t="str">
        <f t="shared" si="212"/>
        <v/>
      </c>
      <c r="J438" s="317" t="str">
        <f t="shared" si="212"/>
        <v/>
      </c>
      <c r="K438" s="317" t="str">
        <f t="shared" si="212"/>
        <v/>
      </c>
      <c r="L438" s="317" t="str">
        <f t="shared" si="212"/>
        <v/>
      </c>
      <c r="M438" s="318" t="str">
        <f t="shared" si="212"/>
        <v/>
      </c>
    </row>
    <row r="439" spans="1:13" s="13" customFormat="1" ht="10.5">
      <c r="A439" s="302" t="s">
        <v>326</v>
      </c>
      <c r="B439" s="301"/>
      <c r="C439" s="306">
        <f>SUM(D439:M439)</f>
        <v>0</v>
      </c>
      <c r="D439" s="317" t="str">
        <f>IF(ISERROR(+D434*D431*0.65),"",ROUND((+D434*D431*0.65),2))</f>
        <v/>
      </c>
      <c r="E439" s="317" t="str">
        <f t="shared" ref="E439:M439" si="213">IF(ISERROR(+E434*E431*0.65),"",ROUND((+E434*E431*0.65),2))</f>
        <v/>
      </c>
      <c r="F439" s="317" t="str">
        <f t="shared" si="213"/>
        <v/>
      </c>
      <c r="G439" s="317" t="str">
        <f t="shared" si="213"/>
        <v/>
      </c>
      <c r="H439" s="317" t="str">
        <f t="shared" si="213"/>
        <v/>
      </c>
      <c r="I439" s="317" t="str">
        <f t="shared" si="213"/>
        <v/>
      </c>
      <c r="J439" s="317" t="str">
        <f t="shared" si="213"/>
        <v/>
      </c>
      <c r="K439" s="317" t="str">
        <f t="shared" si="213"/>
        <v/>
      </c>
      <c r="L439" s="317" t="str">
        <f t="shared" si="213"/>
        <v/>
      </c>
      <c r="M439" s="318" t="str">
        <f t="shared" si="213"/>
        <v/>
      </c>
    </row>
    <row r="440" spans="1:13" s="13" customFormat="1" ht="10.5">
      <c r="A440" s="302" t="s">
        <v>327</v>
      </c>
      <c r="B440" s="307"/>
      <c r="C440" s="559">
        <f>SUM(D440:M440)</f>
        <v>0</v>
      </c>
      <c r="D440" s="564" t="str">
        <f t="shared" ref="D440:M440" si="214">IF(ISERROR(+D435*D431*0.9),"",ROUND((+D435*D431*0.9),2))</f>
        <v/>
      </c>
      <c r="E440" s="564" t="str">
        <f t="shared" si="214"/>
        <v/>
      </c>
      <c r="F440" s="564" t="str">
        <f t="shared" si="214"/>
        <v/>
      </c>
      <c r="G440" s="564" t="str">
        <f t="shared" si="214"/>
        <v/>
      </c>
      <c r="H440" s="564" t="str">
        <f t="shared" si="214"/>
        <v/>
      </c>
      <c r="I440" s="564" t="str">
        <f t="shared" si="214"/>
        <v/>
      </c>
      <c r="J440" s="564" t="str">
        <f t="shared" si="214"/>
        <v/>
      </c>
      <c r="K440" s="564" t="str">
        <f t="shared" si="214"/>
        <v/>
      </c>
      <c r="L440" s="564" t="str">
        <f t="shared" si="214"/>
        <v/>
      </c>
      <c r="M440" s="564" t="str">
        <f t="shared" si="214"/>
        <v/>
      </c>
    </row>
    <row r="441" spans="1:13" s="15" customFormat="1" ht="13" thickBot="1">
      <c r="A441" s="308" t="s">
        <v>328</v>
      </c>
      <c r="B441" s="309"/>
      <c r="C441" s="565">
        <f>SUM(C438:C440)</f>
        <v>0</v>
      </c>
      <c r="D441" s="567">
        <f t="shared" ref="D441:M441" si="215">SUM(D438:D440)</f>
        <v>0</v>
      </c>
      <c r="E441" s="567">
        <f t="shared" si="215"/>
        <v>0</v>
      </c>
      <c r="F441" s="567">
        <f t="shared" si="215"/>
        <v>0</v>
      </c>
      <c r="G441" s="567">
        <f t="shared" si="215"/>
        <v>0</v>
      </c>
      <c r="H441" s="567">
        <f t="shared" si="215"/>
        <v>0</v>
      </c>
      <c r="I441" s="567">
        <f t="shared" si="215"/>
        <v>0</v>
      </c>
      <c r="J441" s="567">
        <f t="shared" si="215"/>
        <v>0</v>
      </c>
      <c r="K441" s="567">
        <f t="shared" si="215"/>
        <v>0</v>
      </c>
      <c r="L441" s="567">
        <f t="shared" si="215"/>
        <v>0</v>
      </c>
      <c r="M441" s="568">
        <f t="shared" si="215"/>
        <v>0</v>
      </c>
    </row>
    <row r="442" spans="1:13" s="15" customFormat="1" ht="13" thickTop="1">
      <c r="A442" s="290" t="s">
        <v>311</v>
      </c>
      <c r="B442" s="543" t="str">
        <f>'Budget Summ Amt'!AC8</f>
        <v xml:space="preserve">PROGRAM NAME </v>
      </c>
      <c r="C442" s="310"/>
      <c r="D442" s="277"/>
      <c r="E442" s="292" t="s">
        <v>312</v>
      </c>
      <c r="F442" s="293"/>
      <c r="G442" s="544" t="str">
        <f>'Budget Summ Amt'!AC9</f>
        <v>FUNDING SOURCE 25</v>
      </c>
      <c r="H442" s="277"/>
      <c r="I442" s="277"/>
      <c r="J442" s="277"/>
      <c r="K442" s="277"/>
      <c r="L442" s="277"/>
      <c r="M442" s="280"/>
    </row>
    <row r="443" spans="1:13" s="15" customFormat="1">
      <c r="A443" s="295" t="s">
        <v>313</v>
      </c>
      <c r="B443" s="296"/>
      <c r="C443" s="311">
        <f>SUM(D443:M443)</f>
        <v>0</v>
      </c>
      <c r="D443" s="281"/>
      <c r="E443" s="90"/>
      <c r="F443" s="90"/>
      <c r="G443" s="90"/>
      <c r="H443" s="90"/>
      <c r="I443" s="90"/>
      <c r="J443" s="90"/>
      <c r="K443" s="90"/>
      <c r="L443" s="90"/>
      <c r="M443" s="91"/>
    </row>
    <row r="444" spans="1:13" s="15" customFormat="1">
      <c r="A444" s="295" t="s">
        <v>314</v>
      </c>
      <c r="B444" s="296"/>
      <c r="C444" s="312">
        <f>SUM(D444:M444)</f>
        <v>0</v>
      </c>
      <c r="D444" s="282"/>
      <c r="E444" s="88"/>
      <c r="F444" s="88"/>
      <c r="G444" s="88"/>
      <c r="H444" s="88"/>
      <c r="I444" s="88"/>
      <c r="J444" s="88"/>
      <c r="K444" s="88"/>
      <c r="L444" s="88"/>
      <c r="M444" s="89"/>
    </row>
    <row r="445" spans="1:13" s="15" customFormat="1">
      <c r="A445" s="295" t="s">
        <v>315</v>
      </c>
      <c r="B445" s="296"/>
      <c r="C445" s="313">
        <f>+C443-C444</f>
        <v>0</v>
      </c>
      <c r="D445" s="315">
        <f t="shared" ref="D445:M445" si="216">+D443-D444</f>
        <v>0</v>
      </c>
      <c r="E445" s="315">
        <f t="shared" si="216"/>
        <v>0</v>
      </c>
      <c r="F445" s="315">
        <f t="shared" si="216"/>
        <v>0</v>
      </c>
      <c r="G445" s="315">
        <f t="shared" si="216"/>
        <v>0</v>
      </c>
      <c r="H445" s="315">
        <f t="shared" si="216"/>
        <v>0</v>
      </c>
      <c r="I445" s="315">
        <f t="shared" si="216"/>
        <v>0</v>
      </c>
      <c r="J445" s="315">
        <f t="shared" si="216"/>
        <v>0</v>
      </c>
      <c r="K445" s="315">
        <f t="shared" si="216"/>
        <v>0</v>
      </c>
      <c r="L445" s="315">
        <f t="shared" si="216"/>
        <v>0</v>
      </c>
      <c r="M445" s="316">
        <f t="shared" si="216"/>
        <v>0</v>
      </c>
    </row>
    <row r="446" spans="1:13" s="13" customFormat="1" ht="10.5">
      <c r="A446" s="300" t="s">
        <v>316</v>
      </c>
      <c r="B446" s="301"/>
      <c r="C446" s="439">
        <f>SUM(D446:M446)</f>
        <v>0</v>
      </c>
      <c r="D446" s="436"/>
      <c r="E446" s="436"/>
      <c r="F446" s="436"/>
      <c r="G446" s="436"/>
      <c r="H446" s="436"/>
      <c r="I446" s="436"/>
      <c r="J446" s="436"/>
      <c r="K446" s="436"/>
      <c r="L446" s="436"/>
      <c r="M446" s="437"/>
    </row>
    <row r="447" spans="1:13" s="13" customFormat="1" ht="10.5">
      <c r="A447" s="302" t="s">
        <v>317</v>
      </c>
      <c r="B447" s="301"/>
      <c r="C447" s="314"/>
      <c r="D447" s="317" t="str">
        <f t="shared" ref="D447:M447" si="217">IF(ISERROR(+D443/D446),"",+D443/D446)</f>
        <v/>
      </c>
      <c r="E447" s="317" t="str">
        <f t="shared" si="217"/>
        <v/>
      </c>
      <c r="F447" s="317" t="str">
        <f t="shared" si="217"/>
        <v/>
      </c>
      <c r="G447" s="317" t="str">
        <f t="shared" si="217"/>
        <v/>
      </c>
      <c r="H447" s="317" t="str">
        <f t="shared" si="217"/>
        <v/>
      </c>
      <c r="I447" s="317" t="str">
        <f t="shared" si="217"/>
        <v/>
      </c>
      <c r="J447" s="317" t="str">
        <f t="shared" si="217"/>
        <v/>
      </c>
      <c r="K447" s="317" t="str">
        <f t="shared" si="217"/>
        <v/>
      </c>
      <c r="L447" s="317" t="str">
        <f t="shared" si="217"/>
        <v/>
      </c>
      <c r="M447" s="318" t="str">
        <f t="shared" si="217"/>
        <v/>
      </c>
    </row>
    <row r="448" spans="1:13" s="13" customFormat="1" ht="10.5">
      <c r="A448" s="302" t="s">
        <v>318</v>
      </c>
      <c r="B448" s="301"/>
      <c r="C448" s="439">
        <f>SUM(D448:M448)</f>
        <v>0</v>
      </c>
      <c r="D448" s="436"/>
      <c r="E448" s="436"/>
      <c r="F448" s="436"/>
      <c r="G448" s="436"/>
      <c r="H448" s="436"/>
      <c r="I448" s="436"/>
      <c r="J448" s="436"/>
      <c r="K448" s="436"/>
      <c r="L448" s="436"/>
      <c r="M448" s="437"/>
    </row>
    <row r="449" spans="1:13" s="13" customFormat="1" ht="10.5">
      <c r="A449" s="302" t="s">
        <v>319</v>
      </c>
      <c r="B449" s="301"/>
      <c r="C449" s="314"/>
      <c r="D449" s="317" t="str">
        <f t="shared" ref="D449:M449" si="218">IF(ISERROR(+D443/D448),"",+D443/D448)</f>
        <v/>
      </c>
      <c r="E449" s="317" t="str">
        <f t="shared" si="218"/>
        <v/>
      </c>
      <c r="F449" s="317" t="str">
        <f t="shared" si="218"/>
        <v/>
      </c>
      <c r="G449" s="317" t="str">
        <f t="shared" si="218"/>
        <v/>
      </c>
      <c r="H449" s="317" t="str">
        <f t="shared" si="218"/>
        <v/>
      </c>
      <c r="I449" s="317" t="str">
        <f t="shared" si="218"/>
        <v/>
      </c>
      <c r="J449" s="317" t="str">
        <f t="shared" si="218"/>
        <v/>
      </c>
      <c r="K449" s="317" t="str">
        <f t="shared" si="218"/>
        <v/>
      </c>
      <c r="L449" s="317" t="str">
        <f t="shared" si="218"/>
        <v/>
      </c>
      <c r="M449" s="318" t="str">
        <f t="shared" si="218"/>
        <v/>
      </c>
    </row>
    <row r="450" spans="1:13" s="13" customFormat="1" ht="10.5">
      <c r="A450" s="302"/>
      <c r="B450" s="301"/>
      <c r="C450" s="314"/>
      <c r="D450" s="143"/>
      <c r="E450" s="143"/>
      <c r="F450" s="143"/>
      <c r="G450" s="143"/>
      <c r="H450" s="143"/>
      <c r="I450" s="143"/>
      <c r="J450" s="143"/>
      <c r="K450" s="143"/>
      <c r="L450" s="143"/>
      <c r="M450" s="144"/>
    </row>
    <row r="451" spans="1:13" s="13" customFormat="1" ht="10.5">
      <c r="A451" s="302" t="s">
        <v>320</v>
      </c>
      <c r="B451" s="301"/>
      <c r="C451" s="439">
        <f>SUM(D451:M451)</f>
        <v>0</v>
      </c>
      <c r="D451" s="436"/>
      <c r="E451" s="436"/>
      <c r="F451" s="436"/>
      <c r="G451" s="436"/>
      <c r="H451" s="436"/>
      <c r="I451" s="436"/>
      <c r="J451" s="436"/>
      <c r="K451" s="436"/>
      <c r="L451" s="436"/>
      <c r="M451" s="437"/>
    </row>
    <row r="452" spans="1:13" s="13" customFormat="1" ht="10.5">
      <c r="A452" s="302" t="s">
        <v>321</v>
      </c>
      <c r="B452" s="301"/>
      <c r="C452" s="439">
        <f>SUM(D452:M452)</f>
        <v>0</v>
      </c>
      <c r="D452" s="436"/>
      <c r="E452" s="436"/>
      <c r="F452" s="436"/>
      <c r="G452" s="436"/>
      <c r="H452" s="436"/>
      <c r="I452" s="436"/>
      <c r="J452" s="436"/>
      <c r="K452" s="436"/>
      <c r="L452" s="436"/>
      <c r="M452" s="437"/>
    </row>
    <row r="453" spans="1:13" s="13" customFormat="1" ht="10.5">
      <c r="A453" s="302" t="s">
        <v>322</v>
      </c>
      <c r="B453" s="301"/>
      <c r="C453" s="439">
        <f>SUM(D453:M453)</f>
        <v>0</v>
      </c>
      <c r="D453" s="436"/>
      <c r="E453" s="436"/>
      <c r="F453" s="436"/>
      <c r="G453" s="436"/>
      <c r="H453" s="436"/>
      <c r="I453" s="436"/>
      <c r="J453" s="436"/>
      <c r="K453" s="436"/>
      <c r="L453" s="436"/>
      <c r="M453" s="437"/>
    </row>
    <row r="454" spans="1:13" s="13" customFormat="1" ht="10.5">
      <c r="A454" s="302" t="s">
        <v>323</v>
      </c>
      <c r="B454" s="301"/>
      <c r="C454" s="439">
        <f t="shared" ref="C454:M454" si="219">SUM(C451:C453)</f>
        <v>0</v>
      </c>
      <c r="D454" s="560">
        <f t="shared" si="219"/>
        <v>0</v>
      </c>
      <c r="E454" s="560">
        <f t="shared" si="219"/>
        <v>0</v>
      </c>
      <c r="F454" s="560">
        <f t="shared" si="219"/>
        <v>0</v>
      </c>
      <c r="G454" s="560">
        <f t="shared" si="219"/>
        <v>0</v>
      </c>
      <c r="H454" s="560">
        <f t="shared" si="219"/>
        <v>0</v>
      </c>
      <c r="I454" s="560">
        <f t="shared" si="219"/>
        <v>0</v>
      </c>
      <c r="J454" s="560">
        <f t="shared" si="219"/>
        <v>0</v>
      </c>
      <c r="K454" s="560">
        <f t="shared" si="219"/>
        <v>0</v>
      </c>
      <c r="L454" s="561">
        <f t="shared" si="219"/>
        <v>0</v>
      </c>
      <c r="M454" s="562">
        <f t="shared" si="219"/>
        <v>0</v>
      </c>
    </row>
    <row r="455" spans="1:13" s="13" customFormat="1" ht="10.5">
      <c r="A455" s="302" t="s">
        <v>324</v>
      </c>
      <c r="B455" s="301"/>
      <c r="C455" s="305" t="str">
        <f>IF(ISERROR(+C454/C448),"", +C454/C448)</f>
        <v/>
      </c>
      <c r="D455" s="319" t="str">
        <f t="shared" ref="D455:M455" si="220">IF(ISERROR(+D454/D448),"", +D454/D448)</f>
        <v/>
      </c>
      <c r="E455" s="319" t="str">
        <f t="shared" si="220"/>
        <v/>
      </c>
      <c r="F455" s="319" t="str">
        <f t="shared" si="220"/>
        <v/>
      </c>
      <c r="G455" s="319" t="str">
        <f t="shared" si="220"/>
        <v/>
      </c>
      <c r="H455" s="319" t="str">
        <f t="shared" si="220"/>
        <v/>
      </c>
      <c r="I455" s="319" t="str">
        <f t="shared" si="220"/>
        <v/>
      </c>
      <c r="J455" s="319" t="str">
        <f t="shared" si="220"/>
        <v/>
      </c>
      <c r="K455" s="319" t="str">
        <f t="shared" si="220"/>
        <v/>
      </c>
      <c r="L455" s="319" t="str">
        <f t="shared" si="220"/>
        <v/>
      </c>
      <c r="M455" s="320" t="str">
        <f t="shared" si="220"/>
        <v/>
      </c>
    </row>
    <row r="456" spans="1:13" s="13" customFormat="1" ht="10.5">
      <c r="A456" s="302" t="s">
        <v>325</v>
      </c>
      <c r="B456" s="301"/>
      <c r="C456" s="306">
        <f>SUM(D456:M456)</f>
        <v>0</v>
      </c>
      <c r="D456" s="317" t="str">
        <f t="shared" ref="D456:M456" si="221">IF(ISERROR(+D451*D449*0.5),"",ROUND((+D451*D449*0.5),2))</f>
        <v/>
      </c>
      <c r="E456" s="317" t="str">
        <f t="shared" si="221"/>
        <v/>
      </c>
      <c r="F456" s="317" t="str">
        <f t="shared" si="221"/>
        <v/>
      </c>
      <c r="G456" s="317" t="str">
        <f t="shared" si="221"/>
        <v/>
      </c>
      <c r="H456" s="317" t="str">
        <f t="shared" si="221"/>
        <v/>
      </c>
      <c r="I456" s="317" t="str">
        <f t="shared" si="221"/>
        <v/>
      </c>
      <c r="J456" s="317" t="str">
        <f t="shared" si="221"/>
        <v/>
      </c>
      <c r="K456" s="317" t="str">
        <f t="shared" si="221"/>
        <v/>
      </c>
      <c r="L456" s="317" t="str">
        <f t="shared" si="221"/>
        <v/>
      </c>
      <c r="M456" s="318" t="str">
        <f t="shared" si="221"/>
        <v/>
      </c>
    </row>
    <row r="457" spans="1:13" s="13" customFormat="1" ht="10.5">
      <c r="A457" s="302" t="s">
        <v>326</v>
      </c>
      <c r="B457" s="301"/>
      <c r="C457" s="306">
        <f>SUM(D457:M457)</f>
        <v>0</v>
      </c>
      <c r="D457" s="317" t="str">
        <f>IF(ISERROR(+D452*D449*0.65),"",ROUND((+D452*D449*0.65),2))</f>
        <v/>
      </c>
      <c r="E457" s="317" t="str">
        <f t="shared" ref="E457:M457" si="222">IF(ISERROR(+E452*E449*0.65),"",ROUND((+E452*E449*0.65),2))</f>
        <v/>
      </c>
      <c r="F457" s="317" t="str">
        <f t="shared" si="222"/>
        <v/>
      </c>
      <c r="G457" s="317" t="str">
        <f t="shared" si="222"/>
        <v/>
      </c>
      <c r="H457" s="317" t="str">
        <f t="shared" si="222"/>
        <v/>
      </c>
      <c r="I457" s="317" t="str">
        <f t="shared" si="222"/>
        <v/>
      </c>
      <c r="J457" s="317" t="str">
        <f t="shared" si="222"/>
        <v/>
      </c>
      <c r="K457" s="317" t="str">
        <f t="shared" si="222"/>
        <v/>
      </c>
      <c r="L457" s="317" t="str">
        <f t="shared" si="222"/>
        <v/>
      </c>
      <c r="M457" s="318" t="str">
        <f t="shared" si="222"/>
        <v/>
      </c>
    </row>
    <row r="458" spans="1:13" s="13" customFormat="1" ht="10.5">
      <c r="A458" s="302" t="s">
        <v>327</v>
      </c>
      <c r="B458" s="307"/>
      <c r="C458" s="559">
        <f>SUM(D458:M458)</f>
        <v>0</v>
      </c>
      <c r="D458" s="564" t="str">
        <f t="shared" ref="D458:M458" si="223">IF(ISERROR(+D453*D449*0.9),"",ROUND((+D453*D449*0.9),2))</f>
        <v/>
      </c>
      <c r="E458" s="564" t="str">
        <f t="shared" si="223"/>
        <v/>
      </c>
      <c r="F458" s="564" t="str">
        <f t="shared" si="223"/>
        <v/>
      </c>
      <c r="G458" s="564" t="str">
        <f t="shared" si="223"/>
        <v/>
      </c>
      <c r="H458" s="564" t="str">
        <f t="shared" si="223"/>
        <v/>
      </c>
      <c r="I458" s="564" t="str">
        <f t="shared" si="223"/>
        <v/>
      </c>
      <c r="J458" s="564" t="str">
        <f t="shared" si="223"/>
        <v/>
      </c>
      <c r="K458" s="564" t="str">
        <f t="shared" si="223"/>
        <v/>
      </c>
      <c r="L458" s="564" t="str">
        <f t="shared" si="223"/>
        <v/>
      </c>
      <c r="M458" s="564" t="str">
        <f t="shared" si="223"/>
        <v/>
      </c>
    </row>
    <row r="459" spans="1:13" s="15" customFormat="1" ht="13" thickBot="1">
      <c r="A459" s="308" t="s">
        <v>328</v>
      </c>
      <c r="B459" s="309"/>
      <c r="C459" s="565">
        <f>SUM(C456:C458)</f>
        <v>0</v>
      </c>
      <c r="D459" s="567">
        <f t="shared" ref="D459:M459" si="224">SUM(D456:D458)</f>
        <v>0</v>
      </c>
      <c r="E459" s="567">
        <f t="shared" si="224"/>
        <v>0</v>
      </c>
      <c r="F459" s="567">
        <f t="shared" si="224"/>
        <v>0</v>
      </c>
      <c r="G459" s="567">
        <f t="shared" si="224"/>
        <v>0</v>
      </c>
      <c r="H459" s="567">
        <f t="shared" si="224"/>
        <v>0</v>
      </c>
      <c r="I459" s="567">
        <f t="shared" si="224"/>
        <v>0</v>
      </c>
      <c r="J459" s="567">
        <f t="shared" si="224"/>
        <v>0</v>
      </c>
      <c r="K459" s="567">
        <f t="shared" si="224"/>
        <v>0</v>
      </c>
      <c r="L459" s="567">
        <f t="shared" si="224"/>
        <v>0</v>
      </c>
      <c r="M459" s="568">
        <f t="shared" si="224"/>
        <v>0</v>
      </c>
    </row>
    <row r="460" spans="1:13" s="15" customFormat="1" ht="13" thickTop="1">
      <c r="A460" s="290" t="s">
        <v>311</v>
      </c>
      <c r="B460" s="543" t="str">
        <f>'Budget Summ Amt'!AD8</f>
        <v xml:space="preserve">PROGRAM NAME </v>
      </c>
      <c r="C460" s="310"/>
      <c r="D460" s="277"/>
      <c r="E460" s="292" t="s">
        <v>312</v>
      </c>
      <c r="F460" s="293"/>
      <c r="G460" s="544" t="str">
        <f>'Budget Summ Amt'!AD9</f>
        <v>FUNDING SOURCE 26</v>
      </c>
      <c r="H460" s="277"/>
      <c r="I460" s="277"/>
      <c r="J460" s="277"/>
      <c r="K460" s="277"/>
      <c r="L460" s="277"/>
      <c r="M460" s="280"/>
    </row>
    <row r="461" spans="1:13" s="15" customFormat="1">
      <c r="A461" s="295" t="s">
        <v>313</v>
      </c>
      <c r="B461" s="296"/>
      <c r="C461" s="311">
        <f>SUM(D461:M461)</f>
        <v>0</v>
      </c>
      <c r="D461" s="281"/>
      <c r="E461" s="90"/>
      <c r="F461" s="90"/>
      <c r="G461" s="90"/>
      <c r="H461" s="90"/>
      <c r="I461" s="90"/>
      <c r="J461" s="90"/>
      <c r="K461" s="90"/>
      <c r="L461" s="90"/>
      <c r="M461" s="91"/>
    </row>
    <row r="462" spans="1:13" s="15" customFormat="1">
      <c r="A462" s="295" t="s">
        <v>314</v>
      </c>
      <c r="B462" s="296"/>
      <c r="C462" s="312">
        <f>SUM(D462:M462)</f>
        <v>0</v>
      </c>
      <c r="D462" s="282"/>
      <c r="E462" s="88"/>
      <c r="F462" s="88"/>
      <c r="G462" s="88"/>
      <c r="H462" s="88"/>
      <c r="I462" s="88"/>
      <c r="J462" s="88"/>
      <c r="K462" s="88"/>
      <c r="L462" s="88"/>
      <c r="M462" s="89"/>
    </row>
    <row r="463" spans="1:13" s="15" customFormat="1">
      <c r="A463" s="295" t="s">
        <v>315</v>
      </c>
      <c r="B463" s="296"/>
      <c r="C463" s="313">
        <f>+C461-C462</f>
        <v>0</v>
      </c>
      <c r="D463" s="315">
        <f t="shared" ref="D463:M463" si="225">+D461-D462</f>
        <v>0</v>
      </c>
      <c r="E463" s="315">
        <f t="shared" si="225"/>
        <v>0</v>
      </c>
      <c r="F463" s="315">
        <f t="shared" si="225"/>
        <v>0</v>
      </c>
      <c r="G463" s="315">
        <f t="shared" si="225"/>
        <v>0</v>
      </c>
      <c r="H463" s="315">
        <f t="shared" si="225"/>
        <v>0</v>
      </c>
      <c r="I463" s="315">
        <f t="shared" si="225"/>
        <v>0</v>
      </c>
      <c r="J463" s="315">
        <f t="shared" si="225"/>
        <v>0</v>
      </c>
      <c r="K463" s="315">
        <f t="shared" si="225"/>
        <v>0</v>
      </c>
      <c r="L463" s="315">
        <f t="shared" si="225"/>
        <v>0</v>
      </c>
      <c r="M463" s="316">
        <f t="shared" si="225"/>
        <v>0</v>
      </c>
    </row>
    <row r="464" spans="1:13" s="13" customFormat="1" ht="10.5">
      <c r="A464" s="300" t="s">
        <v>316</v>
      </c>
      <c r="B464" s="301"/>
      <c r="C464" s="439">
        <f>SUM(D464:M464)</f>
        <v>0</v>
      </c>
      <c r="D464" s="436"/>
      <c r="E464" s="436"/>
      <c r="F464" s="436"/>
      <c r="G464" s="436"/>
      <c r="H464" s="436"/>
      <c r="I464" s="436"/>
      <c r="J464" s="436"/>
      <c r="K464" s="436"/>
      <c r="L464" s="436"/>
      <c r="M464" s="437"/>
    </row>
    <row r="465" spans="1:13" s="13" customFormat="1" ht="10.5">
      <c r="A465" s="302" t="s">
        <v>317</v>
      </c>
      <c r="B465" s="301"/>
      <c r="C465" s="314"/>
      <c r="D465" s="317" t="str">
        <f t="shared" ref="D465:M465" si="226">IF(ISERROR(+D461/D464),"",+D461/D464)</f>
        <v/>
      </c>
      <c r="E465" s="317" t="str">
        <f t="shared" si="226"/>
        <v/>
      </c>
      <c r="F465" s="317" t="str">
        <f t="shared" si="226"/>
        <v/>
      </c>
      <c r="G465" s="317" t="str">
        <f t="shared" si="226"/>
        <v/>
      </c>
      <c r="H465" s="317" t="str">
        <f t="shared" si="226"/>
        <v/>
      </c>
      <c r="I465" s="317" t="str">
        <f t="shared" si="226"/>
        <v/>
      </c>
      <c r="J465" s="317" t="str">
        <f t="shared" si="226"/>
        <v/>
      </c>
      <c r="K465" s="317" t="str">
        <f t="shared" si="226"/>
        <v/>
      </c>
      <c r="L465" s="317" t="str">
        <f t="shared" si="226"/>
        <v/>
      </c>
      <c r="M465" s="318" t="str">
        <f t="shared" si="226"/>
        <v/>
      </c>
    </row>
    <row r="466" spans="1:13" s="13" customFormat="1" ht="10.5">
      <c r="A466" s="302" t="s">
        <v>318</v>
      </c>
      <c r="B466" s="301"/>
      <c r="C466" s="439">
        <f>SUM(D466:M466)</f>
        <v>0</v>
      </c>
      <c r="D466" s="436"/>
      <c r="E466" s="436"/>
      <c r="F466" s="436"/>
      <c r="G466" s="436"/>
      <c r="H466" s="436"/>
      <c r="I466" s="436"/>
      <c r="J466" s="436"/>
      <c r="K466" s="436"/>
      <c r="L466" s="436"/>
      <c r="M466" s="437"/>
    </row>
    <row r="467" spans="1:13" s="13" customFormat="1" ht="10.5">
      <c r="A467" s="302" t="s">
        <v>319</v>
      </c>
      <c r="B467" s="301"/>
      <c r="C467" s="314"/>
      <c r="D467" s="317" t="str">
        <f t="shared" ref="D467:M467" si="227">IF(ISERROR(+D461/D466),"",+D461/D466)</f>
        <v/>
      </c>
      <c r="E467" s="317" t="str">
        <f t="shared" si="227"/>
        <v/>
      </c>
      <c r="F467" s="317" t="str">
        <f t="shared" si="227"/>
        <v/>
      </c>
      <c r="G467" s="317" t="str">
        <f t="shared" si="227"/>
        <v/>
      </c>
      <c r="H467" s="317" t="str">
        <f t="shared" si="227"/>
        <v/>
      </c>
      <c r="I467" s="317" t="str">
        <f t="shared" si="227"/>
        <v/>
      </c>
      <c r="J467" s="317" t="str">
        <f t="shared" si="227"/>
        <v/>
      </c>
      <c r="K467" s="317" t="str">
        <f t="shared" si="227"/>
        <v/>
      </c>
      <c r="L467" s="317" t="str">
        <f t="shared" si="227"/>
        <v/>
      </c>
      <c r="M467" s="318" t="str">
        <f t="shared" si="227"/>
        <v/>
      </c>
    </row>
    <row r="468" spans="1:13" s="13" customFormat="1" ht="10.5">
      <c r="A468" s="302"/>
      <c r="B468" s="301"/>
      <c r="C468" s="314"/>
      <c r="D468" s="143"/>
      <c r="E468" s="143"/>
      <c r="F468" s="143"/>
      <c r="G468" s="143"/>
      <c r="H468" s="143"/>
      <c r="I468" s="143"/>
      <c r="J468" s="143"/>
      <c r="K468" s="143"/>
      <c r="L468" s="143"/>
      <c r="M468" s="144"/>
    </row>
    <row r="469" spans="1:13" s="13" customFormat="1" ht="10.5">
      <c r="A469" s="302" t="s">
        <v>320</v>
      </c>
      <c r="B469" s="301"/>
      <c r="C469" s="439">
        <f>SUM(D469:M469)</f>
        <v>0</v>
      </c>
      <c r="D469" s="436"/>
      <c r="E469" s="436"/>
      <c r="F469" s="436"/>
      <c r="G469" s="436"/>
      <c r="H469" s="436"/>
      <c r="I469" s="436"/>
      <c r="J469" s="436"/>
      <c r="K469" s="436"/>
      <c r="L469" s="436"/>
      <c r="M469" s="437"/>
    </row>
    <row r="470" spans="1:13" s="13" customFormat="1" ht="10.5">
      <c r="A470" s="302" t="s">
        <v>321</v>
      </c>
      <c r="B470" s="301"/>
      <c r="C470" s="439">
        <f>SUM(D470:M470)</f>
        <v>0</v>
      </c>
      <c r="D470" s="436"/>
      <c r="E470" s="436"/>
      <c r="F470" s="436"/>
      <c r="G470" s="436"/>
      <c r="H470" s="436"/>
      <c r="I470" s="436"/>
      <c r="J470" s="436"/>
      <c r="K470" s="436"/>
      <c r="L470" s="436"/>
      <c r="M470" s="437"/>
    </row>
    <row r="471" spans="1:13" s="13" customFormat="1" ht="10.5">
      <c r="A471" s="302" t="s">
        <v>322</v>
      </c>
      <c r="B471" s="301"/>
      <c r="C471" s="439">
        <f>SUM(D471:M471)</f>
        <v>0</v>
      </c>
      <c r="D471" s="436"/>
      <c r="E471" s="436"/>
      <c r="F471" s="436"/>
      <c r="G471" s="436"/>
      <c r="H471" s="436"/>
      <c r="I471" s="436"/>
      <c r="J471" s="436"/>
      <c r="K471" s="436"/>
      <c r="L471" s="436"/>
      <c r="M471" s="437"/>
    </row>
    <row r="472" spans="1:13" s="13" customFormat="1" ht="10.5">
      <c r="A472" s="302" t="s">
        <v>323</v>
      </c>
      <c r="B472" s="301"/>
      <c r="C472" s="439">
        <f t="shared" ref="C472:M472" si="228">SUM(C469:C471)</f>
        <v>0</v>
      </c>
      <c r="D472" s="560">
        <f t="shared" si="228"/>
        <v>0</v>
      </c>
      <c r="E472" s="560">
        <f t="shared" si="228"/>
        <v>0</v>
      </c>
      <c r="F472" s="560">
        <f t="shared" si="228"/>
        <v>0</v>
      </c>
      <c r="G472" s="560">
        <f t="shared" si="228"/>
        <v>0</v>
      </c>
      <c r="H472" s="560">
        <f t="shared" si="228"/>
        <v>0</v>
      </c>
      <c r="I472" s="560">
        <f t="shared" si="228"/>
        <v>0</v>
      </c>
      <c r="J472" s="560">
        <f t="shared" si="228"/>
        <v>0</v>
      </c>
      <c r="K472" s="560">
        <f t="shared" si="228"/>
        <v>0</v>
      </c>
      <c r="L472" s="561">
        <f t="shared" si="228"/>
        <v>0</v>
      </c>
      <c r="M472" s="562">
        <f t="shared" si="228"/>
        <v>0</v>
      </c>
    </row>
    <row r="473" spans="1:13" s="13" customFormat="1" ht="10.5">
      <c r="A473" s="302" t="s">
        <v>324</v>
      </c>
      <c r="B473" s="301"/>
      <c r="C473" s="305" t="str">
        <f>IF(ISERROR(+C472/C466),"", +C472/C466)</f>
        <v/>
      </c>
      <c r="D473" s="319" t="str">
        <f t="shared" ref="D473:M473" si="229">IF(ISERROR(+D472/D466),"", +D472/D466)</f>
        <v/>
      </c>
      <c r="E473" s="319" t="str">
        <f t="shared" si="229"/>
        <v/>
      </c>
      <c r="F473" s="319" t="str">
        <f t="shared" si="229"/>
        <v/>
      </c>
      <c r="G473" s="319" t="str">
        <f t="shared" si="229"/>
        <v/>
      </c>
      <c r="H473" s="319" t="str">
        <f t="shared" si="229"/>
        <v/>
      </c>
      <c r="I473" s="319" t="str">
        <f t="shared" si="229"/>
        <v/>
      </c>
      <c r="J473" s="319" t="str">
        <f t="shared" si="229"/>
        <v/>
      </c>
      <c r="K473" s="319" t="str">
        <f t="shared" si="229"/>
        <v/>
      </c>
      <c r="L473" s="319" t="str">
        <f t="shared" si="229"/>
        <v/>
      </c>
      <c r="M473" s="320" t="str">
        <f t="shared" si="229"/>
        <v/>
      </c>
    </row>
    <row r="474" spans="1:13" s="13" customFormat="1" ht="10.5">
      <c r="A474" s="302" t="s">
        <v>325</v>
      </c>
      <c r="B474" s="301"/>
      <c r="C474" s="306">
        <f>SUM(D474:M474)</f>
        <v>0</v>
      </c>
      <c r="D474" s="317" t="str">
        <f t="shared" ref="D474:M474" si="230">IF(ISERROR(+D469*D467*0.5),"",ROUND((+D469*D467*0.5),2))</f>
        <v/>
      </c>
      <c r="E474" s="317" t="str">
        <f t="shared" si="230"/>
        <v/>
      </c>
      <c r="F474" s="317" t="str">
        <f t="shared" si="230"/>
        <v/>
      </c>
      <c r="G474" s="317" t="str">
        <f t="shared" si="230"/>
        <v/>
      </c>
      <c r="H474" s="317" t="str">
        <f t="shared" si="230"/>
        <v/>
      </c>
      <c r="I474" s="317" t="str">
        <f t="shared" si="230"/>
        <v/>
      </c>
      <c r="J474" s="317" t="str">
        <f t="shared" si="230"/>
        <v/>
      </c>
      <c r="K474" s="317" t="str">
        <f t="shared" si="230"/>
        <v/>
      </c>
      <c r="L474" s="317" t="str">
        <f t="shared" si="230"/>
        <v/>
      </c>
      <c r="M474" s="318" t="str">
        <f t="shared" si="230"/>
        <v/>
      </c>
    </row>
    <row r="475" spans="1:13" s="13" customFormat="1" ht="10.5">
      <c r="A475" s="302" t="s">
        <v>326</v>
      </c>
      <c r="B475" s="301"/>
      <c r="C475" s="306">
        <f>SUM(D475:M475)</f>
        <v>0</v>
      </c>
      <c r="D475" s="317" t="str">
        <f>IF(ISERROR(+D470*D467*0.65),"",ROUND((+D470*D467*0.65),2))</f>
        <v/>
      </c>
      <c r="E475" s="317" t="str">
        <f t="shared" ref="E475:M475" si="231">IF(ISERROR(+E470*E467*0.65),"",ROUND((+E470*E467*0.65),2))</f>
        <v/>
      </c>
      <c r="F475" s="317" t="str">
        <f t="shared" si="231"/>
        <v/>
      </c>
      <c r="G475" s="317" t="str">
        <f t="shared" si="231"/>
        <v/>
      </c>
      <c r="H475" s="317" t="str">
        <f t="shared" si="231"/>
        <v/>
      </c>
      <c r="I475" s="317" t="str">
        <f t="shared" si="231"/>
        <v/>
      </c>
      <c r="J475" s="317" t="str">
        <f t="shared" si="231"/>
        <v/>
      </c>
      <c r="K475" s="317" t="str">
        <f t="shared" si="231"/>
        <v/>
      </c>
      <c r="L475" s="317" t="str">
        <f t="shared" si="231"/>
        <v/>
      </c>
      <c r="M475" s="318" t="str">
        <f t="shared" si="231"/>
        <v/>
      </c>
    </row>
    <row r="476" spans="1:13" s="13" customFormat="1" ht="10.5">
      <c r="A476" s="302" t="s">
        <v>327</v>
      </c>
      <c r="B476" s="307"/>
      <c r="C476" s="559">
        <f>SUM(D476:M476)</f>
        <v>0</v>
      </c>
      <c r="D476" s="564" t="str">
        <f t="shared" ref="D476:M476" si="232">IF(ISERROR(+D471*D467*0.9),"",ROUND((+D471*D467*0.9),2))</f>
        <v/>
      </c>
      <c r="E476" s="564" t="str">
        <f t="shared" si="232"/>
        <v/>
      </c>
      <c r="F476" s="564" t="str">
        <f t="shared" si="232"/>
        <v/>
      </c>
      <c r="G476" s="564" t="str">
        <f t="shared" si="232"/>
        <v/>
      </c>
      <c r="H476" s="564" t="str">
        <f t="shared" si="232"/>
        <v/>
      </c>
      <c r="I476" s="564" t="str">
        <f t="shared" si="232"/>
        <v/>
      </c>
      <c r="J476" s="564" t="str">
        <f t="shared" si="232"/>
        <v/>
      </c>
      <c r="K476" s="564" t="str">
        <f t="shared" si="232"/>
        <v/>
      </c>
      <c r="L476" s="564" t="str">
        <f t="shared" si="232"/>
        <v/>
      </c>
      <c r="M476" s="564" t="str">
        <f t="shared" si="232"/>
        <v/>
      </c>
    </row>
    <row r="477" spans="1:13" s="15" customFormat="1" ht="13" thickBot="1">
      <c r="A477" s="308" t="s">
        <v>328</v>
      </c>
      <c r="B477" s="309"/>
      <c r="C477" s="565">
        <f>SUM(C474:C476)</f>
        <v>0</v>
      </c>
      <c r="D477" s="567">
        <f t="shared" ref="D477:M477" si="233">SUM(D474:D476)</f>
        <v>0</v>
      </c>
      <c r="E477" s="567">
        <f t="shared" si="233"/>
        <v>0</v>
      </c>
      <c r="F477" s="567">
        <f t="shared" si="233"/>
        <v>0</v>
      </c>
      <c r="G477" s="567">
        <f t="shared" si="233"/>
        <v>0</v>
      </c>
      <c r="H477" s="567">
        <f t="shared" si="233"/>
        <v>0</v>
      </c>
      <c r="I477" s="567">
        <f t="shared" si="233"/>
        <v>0</v>
      </c>
      <c r="J477" s="567">
        <f t="shared" si="233"/>
        <v>0</v>
      </c>
      <c r="K477" s="567">
        <f t="shared" si="233"/>
        <v>0</v>
      </c>
      <c r="L477" s="567">
        <f t="shared" si="233"/>
        <v>0</v>
      </c>
      <c r="M477" s="568">
        <f t="shared" si="233"/>
        <v>0</v>
      </c>
    </row>
    <row r="478" spans="1:13" s="15" customFormat="1" ht="13" thickTop="1">
      <c r="A478" s="290" t="s">
        <v>311</v>
      </c>
      <c r="B478" s="543" t="str">
        <f>'Budget Summ Amt'!AE8</f>
        <v xml:space="preserve">PROGRAM NAME </v>
      </c>
      <c r="C478" s="310"/>
      <c r="D478" s="277"/>
      <c r="E478" s="292" t="s">
        <v>312</v>
      </c>
      <c r="F478" s="293"/>
      <c r="G478" s="544" t="str">
        <f>'Budget Summ Amt'!AE9</f>
        <v>FUNDING SOURCE 27</v>
      </c>
      <c r="H478" s="277"/>
      <c r="I478" s="277"/>
      <c r="J478" s="277"/>
      <c r="K478" s="277"/>
      <c r="L478" s="277"/>
      <c r="M478" s="280"/>
    </row>
    <row r="479" spans="1:13" s="15" customFormat="1">
      <c r="A479" s="295" t="s">
        <v>313</v>
      </c>
      <c r="B479" s="296"/>
      <c r="C479" s="311">
        <f>SUM(D479:M479)</f>
        <v>0</v>
      </c>
      <c r="D479" s="281"/>
      <c r="E479" s="90"/>
      <c r="F479" s="90"/>
      <c r="G479" s="90"/>
      <c r="H479" s="90"/>
      <c r="I479" s="90"/>
      <c r="J479" s="90"/>
      <c r="K479" s="90"/>
      <c r="L479" s="90"/>
      <c r="M479" s="91"/>
    </row>
    <row r="480" spans="1:13" s="15" customFormat="1">
      <c r="A480" s="295" t="s">
        <v>314</v>
      </c>
      <c r="B480" s="296"/>
      <c r="C480" s="312">
        <f>SUM(D480:M480)</f>
        <v>0</v>
      </c>
      <c r="D480" s="282"/>
      <c r="E480" s="88"/>
      <c r="F480" s="88"/>
      <c r="G480" s="88"/>
      <c r="H480" s="88"/>
      <c r="I480" s="88"/>
      <c r="J480" s="88"/>
      <c r="K480" s="88"/>
      <c r="L480" s="88"/>
      <c r="M480" s="89"/>
    </row>
    <row r="481" spans="1:13" s="15" customFormat="1">
      <c r="A481" s="295" t="s">
        <v>315</v>
      </c>
      <c r="B481" s="296"/>
      <c r="C481" s="313">
        <f>+C479-C480</f>
        <v>0</v>
      </c>
      <c r="D481" s="315">
        <f t="shared" ref="D481:M481" si="234">+D479-D480</f>
        <v>0</v>
      </c>
      <c r="E481" s="315">
        <f t="shared" si="234"/>
        <v>0</v>
      </c>
      <c r="F481" s="315">
        <f t="shared" si="234"/>
        <v>0</v>
      </c>
      <c r="G481" s="315">
        <f t="shared" si="234"/>
        <v>0</v>
      </c>
      <c r="H481" s="315">
        <f t="shared" si="234"/>
        <v>0</v>
      </c>
      <c r="I481" s="315">
        <f t="shared" si="234"/>
        <v>0</v>
      </c>
      <c r="J481" s="315">
        <f t="shared" si="234"/>
        <v>0</v>
      </c>
      <c r="K481" s="315">
        <f t="shared" si="234"/>
        <v>0</v>
      </c>
      <c r="L481" s="315">
        <f t="shared" si="234"/>
        <v>0</v>
      </c>
      <c r="M481" s="316">
        <f t="shared" si="234"/>
        <v>0</v>
      </c>
    </row>
    <row r="482" spans="1:13" s="13" customFormat="1" ht="10.5">
      <c r="A482" s="300" t="s">
        <v>316</v>
      </c>
      <c r="B482" s="301"/>
      <c r="C482" s="439">
        <f>SUM(D482:M482)</f>
        <v>0</v>
      </c>
      <c r="D482" s="436"/>
      <c r="E482" s="436"/>
      <c r="F482" s="436"/>
      <c r="G482" s="436"/>
      <c r="H482" s="436"/>
      <c r="I482" s="436"/>
      <c r="J482" s="436"/>
      <c r="K482" s="436"/>
      <c r="L482" s="436"/>
      <c r="M482" s="437"/>
    </row>
    <row r="483" spans="1:13" s="13" customFormat="1" ht="10.5">
      <c r="A483" s="302" t="s">
        <v>317</v>
      </c>
      <c r="B483" s="301"/>
      <c r="C483" s="314"/>
      <c r="D483" s="317" t="str">
        <f t="shared" ref="D483:M483" si="235">IF(ISERROR(+D479/D482),"",+D479/D482)</f>
        <v/>
      </c>
      <c r="E483" s="317" t="str">
        <f t="shared" si="235"/>
        <v/>
      </c>
      <c r="F483" s="317" t="str">
        <f t="shared" si="235"/>
        <v/>
      </c>
      <c r="G483" s="317" t="str">
        <f t="shared" si="235"/>
        <v/>
      </c>
      <c r="H483" s="317" t="str">
        <f t="shared" si="235"/>
        <v/>
      </c>
      <c r="I483" s="317" t="str">
        <f t="shared" si="235"/>
        <v/>
      </c>
      <c r="J483" s="317" t="str">
        <f t="shared" si="235"/>
        <v/>
      </c>
      <c r="K483" s="317" t="str">
        <f t="shared" si="235"/>
        <v/>
      </c>
      <c r="L483" s="317" t="str">
        <f t="shared" si="235"/>
        <v/>
      </c>
      <c r="M483" s="318" t="str">
        <f t="shared" si="235"/>
        <v/>
      </c>
    </row>
    <row r="484" spans="1:13" s="13" customFormat="1" ht="10.5">
      <c r="A484" s="302" t="s">
        <v>318</v>
      </c>
      <c r="B484" s="301"/>
      <c r="C484" s="439">
        <f>SUM(D484:M484)</f>
        <v>0</v>
      </c>
      <c r="D484" s="436"/>
      <c r="E484" s="436"/>
      <c r="F484" s="436"/>
      <c r="G484" s="436"/>
      <c r="H484" s="436"/>
      <c r="I484" s="436"/>
      <c r="J484" s="436"/>
      <c r="K484" s="436"/>
      <c r="L484" s="436"/>
      <c r="M484" s="437"/>
    </row>
    <row r="485" spans="1:13" s="13" customFormat="1" ht="10.5">
      <c r="A485" s="302" t="s">
        <v>319</v>
      </c>
      <c r="B485" s="301"/>
      <c r="C485" s="314"/>
      <c r="D485" s="317" t="str">
        <f t="shared" ref="D485:M485" si="236">IF(ISERROR(+D479/D484),"",+D479/D484)</f>
        <v/>
      </c>
      <c r="E485" s="317" t="str">
        <f t="shared" si="236"/>
        <v/>
      </c>
      <c r="F485" s="317" t="str">
        <f t="shared" si="236"/>
        <v/>
      </c>
      <c r="G485" s="317" t="str">
        <f t="shared" si="236"/>
        <v/>
      </c>
      <c r="H485" s="317" t="str">
        <f t="shared" si="236"/>
        <v/>
      </c>
      <c r="I485" s="317" t="str">
        <f t="shared" si="236"/>
        <v/>
      </c>
      <c r="J485" s="317" t="str">
        <f t="shared" si="236"/>
        <v/>
      </c>
      <c r="K485" s="317" t="str">
        <f t="shared" si="236"/>
        <v/>
      </c>
      <c r="L485" s="317" t="str">
        <f t="shared" si="236"/>
        <v/>
      </c>
      <c r="M485" s="318" t="str">
        <f t="shared" si="236"/>
        <v/>
      </c>
    </row>
    <row r="486" spans="1:13" s="13" customFormat="1" ht="10.5">
      <c r="A486" s="302"/>
      <c r="B486" s="301"/>
      <c r="C486" s="314"/>
      <c r="D486" s="143"/>
      <c r="E486" s="143"/>
      <c r="F486" s="143"/>
      <c r="G486" s="143"/>
      <c r="H486" s="143"/>
      <c r="I486" s="143"/>
      <c r="J486" s="143"/>
      <c r="K486" s="143"/>
      <c r="L486" s="143"/>
      <c r="M486" s="144"/>
    </row>
    <row r="487" spans="1:13" s="13" customFormat="1" ht="10.5">
      <c r="A487" s="302" t="s">
        <v>320</v>
      </c>
      <c r="B487" s="301"/>
      <c r="C487" s="439">
        <f>SUM(D487:M487)</f>
        <v>0</v>
      </c>
      <c r="D487" s="436"/>
      <c r="E487" s="436"/>
      <c r="F487" s="436"/>
      <c r="G487" s="436"/>
      <c r="H487" s="436"/>
      <c r="I487" s="436"/>
      <c r="J487" s="436"/>
      <c r="K487" s="436"/>
      <c r="L487" s="436"/>
      <c r="M487" s="437"/>
    </row>
    <row r="488" spans="1:13" s="13" customFormat="1" ht="10.5">
      <c r="A488" s="302" t="s">
        <v>321</v>
      </c>
      <c r="B488" s="301"/>
      <c r="C488" s="439">
        <f>SUM(D488:M488)</f>
        <v>0</v>
      </c>
      <c r="D488" s="436"/>
      <c r="E488" s="436"/>
      <c r="F488" s="436"/>
      <c r="G488" s="436"/>
      <c r="H488" s="436"/>
      <c r="I488" s="436"/>
      <c r="J488" s="436"/>
      <c r="K488" s="436"/>
      <c r="L488" s="436"/>
      <c r="M488" s="437"/>
    </row>
    <row r="489" spans="1:13" s="13" customFormat="1" ht="10.5">
      <c r="A489" s="302" t="s">
        <v>322</v>
      </c>
      <c r="B489" s="301"/>
      <c r="C489" s="439">
        <f>SUM(D489:M489)</f>
        <v>0</v>
      </c>
      <c r="D489" s="436"/>
      <c r="E489" s="436"/>
      <c r="F489" s="436"/>
      <c r="G489" s="436"/>
      <c r="H489" s="436"/>
      <c r="I489" s="436"/>
      <c r="J489" s="436"/>
      <c r="K489" s="436"/>
      <c r="L489" s="436"/>
      <c r="M489" s="437"/>
    </row>
    <row r="490" spans="1:13" s="13" customFormat="1" ht="10.5">
      <c r="A490" s="302" t="s">
        <v>323</v>
      </c>
      <c r="B490" s="301"/>
      <c r="C490" s="439">
        <f t="shared" ref="C490:M490" si="237">SUM(C487:C489)</f>
        <v>0</v>
      </c>
      <c r="D490" s="560">
        <f t="shared" si="237"/>
        <v>0</v>
      </c>
      <c r="E490" s="560">
        <f t="shared" si="237"/>
        <v>0</v>
      </c>
      <c r="F490" s="560">
        <f t="shared" si="237"/>
        <v>0</v>
      </c>
      <c r="G490" s="560">
        <f t="shared" si="237"/>
        <v>0</v>
      </c>
      <c r="H490" s="560">
        <f t="shared" si="237"/>
        <v>0</v>
      </c>
      <c r="I490" s="560">
        <f t="shared" si="237"/>
        <v>0</v>
      </c>
      <c r="J490" s="560">
        <f t="shared" si="237"/>
        <v>0</v>
      </c>
      <c r="K490" s="560">
        <f t="shared" si="237"/>
        <v>0</v>
      </c>
      <c r="L490" s="561">
        <f t="shared" si="237"/>
        <v>0</v>
      </c>
      <c r="M490" s="562">
        <f t="shared" si="237"/>
        <v>0</v>
      </c>
    </row>
    <row r="491" spans="1:13" s="13" customFormat="1" ht="10.5">
      <c r="A491" s="302" t="s">
        <v>324</v>
      </c>
      <c r="B491" s="301"/>
      <c r="C491" s="305" t="str">
        <f>IF(ISERROR(+C490/C484),"", +C490/C484)</f>
        <v/>
      </c>
      <c r="D491" s="319" t="str">
        <f t="shared" ref="D491:M491" si="238">IF(ISERROR(+D490/D484),"", +D490/D484)</f>
        <v/>
      </c>
      <c r="E491" s="319" t="str">
        <f t="shared" si="238"/>
        <v/>
      </c>
      <c r="F491" s="319" t="str">
        <f t="shared" si="238"/>
        <v/>
      </c>
      <c r="G491" s="319" t="str">
        <f t="shared" si="238"/>
        <v/>
      </c>
      <c r="H491" s="319" t="str">
        <f t="shared" si="238"/>
        <v/>
      </c>
      <c r="I491" s="319" t="str">
        <f t="shared" si="238"/>
        <v/>
      </c>
      <c r="J491" s="319" t="str">
        <f t="shared" si="238"/>
        <v/>
      </c>
      <c r="K491" s="319" t="str">
        <f t="shared" si="238"/>
        <v/>
      </c>
      <c r="L491" s="319" t="str">
        <f t="shared" si="238"/>
        <v/>
      </c>
      <c r="M491" s="320" t="str">
        <f t="shared" si="238"/>
        <v/>
      </c>
    </row>
    <row r="492" spans="1:13" s="13" customFormat="1" ht="10.5">
      <c r="A492" s="302" t="s">
        <v>325</v>
      </c>
      <c r="B492" s="301"/>
      <c r="C492" s="306">
        <f>SUM(D492:M492)</f>
        <v>0</v>
      </c>
      <c r="D492" s="317" t="str">
        <f t="shared" ref="D492:M492" si="239">IF(ISERROR(+D487*D485*0.5),"",ROUND((+D487*D485*0.5),2))</f>
        <v/>
      </c>
      <c r="E492" s="317" t="str">
        <f t="shared" si="239"/>
        <v/>
      </c>
      <c r="F492" s="317" t="str">
        <f t="shared" si="239"/>
        <v/>
      </c>
      <c r="G492" s="317" t="str">
        <f t="shared" si="239"/>
        <v/>
      </c>
      <c r="H492" s="317" t="str">
        <f t="shared" si="239"/>
        <v/>
      </c>
      <c r="I492" s="317" t="str">
        <f t="shared" si="239"/>
        <v/>
      </c>
      <c r="J492" s="317" t="str">
        <f t="shared" si="239"/>
        <v/>
      </c>
      <c r="K492" s="317" t="str">
        <f t="shared" si="239"/>
        <v/>
      </c>
      <c r="L492" s="317" t="str">
        <f t="shared" si="239"/>
        <v/>
      </c>
      <c r="M492" s="318" t="str">
        <f t="shared" si="239"/>
        <v/>
      </c>
    </row>
    <row r="493" spans="1:13" s="13" customFormat="1" ht="10.5">
      <c r="A493" s="302" t="s">
        <v>326</v>
      </c>
      <c r="B493" s="301"/>
      <c r="C493" s="306">
        <f>SUM(D493:M493)</f>
        <v>0</v>
      </c>
      <c r="D493" s="317" t="str">
        <f>IF(ISERROR(+D488*D485*0.65),"",ROUND((+D488*D485*0.65),2))</f>
        <v/>
      </c>
      <c r="E493" s="317" t="str">
        <f t="shared" ref="E493:M493" si="240">IF(ISERROR(+E488*E485*0.65),"",ROUND((+E488*E485*0.65),2))</f>
        <v/>
      </c>
      <c r="F493" s="317" t="str">
        <f t="shared" si="240"/>
        <v/>
      </c>
      <c r="G493" s="317" t="str">
        <f t="shared" si="240"/>
        <v/>
      </c>
      <c r="H493" s="317" t="str">
        <f t="shared" si="240"/>
        <v/>
      </c>
      <c r="I493" s="317" t="str">
        <f t="shared" si="240"/>
        <v/>
      </c>
      <c r="J493" s="317" t="str">
        <f t="shared" si="240"/>
        <v/>
      </c>
      <c r="K493" s="317" t="str">
        <f t="shared" si="240"/>
        <v/>
      </c>
      <c r="L493" s="317" t="str">
        <f t="shared" si="240"/>
        <v/>
      </c>
      <c r="M493" s="318" t="str">
        <f t="shared" si="240"/>
        <v/>
      </c>
    </row>
    <row r="494" spans="1:13" s="13" customFormat="1" ht="10.5">
      <c r="A494" s="302" t="s">
        <v>327</v>
      </c>
      <c r="B494" s="307"/>
      <c r="C494" s="559">
        <f>SUM(D494:M494)</f>
        <v>0</v>
      </c>
      <c r="D494" s="564" t="str">
        <f t="shared" ref="D494:M494" si="241">IF(ISERROR(+D489*D485*0.9),"",ROUND((+D489*D485*0.9),2))</f>
        <v/>
      </c>
      <c r="E494" s="564" t="str">
        <f t="shared" si="241"/>
        <v/>
      </c>
      <c r="F494" s="564" t="str">
        <f t="shared" si="241"/>
        <v/>
      </c>
      <c r="G494" s="564" t="str">
        <f t="shared" si="241"/>
        <v/>
      </c>
      <c r="H494" s="564" t="str">
        <f t="shared" si="241"/>
        <v/>
      </c>
      <c r="I494" s="564" t="str">
        <f t="shared" si="241"/>
        <v/>
      </c>
      <c r="J494" s="564" t="str">
        <f t="shared" si="241"/>
        <v/>
      </c>
      <c r="K494" s="564" t="str">
        <f t="shared" si="241"/>
        <v/>
      </c>
      <c r="L494" s="564" t="str">
        <f t="shared" si="241"/>
        <v/>
      </c>
      <c r="M494" s="564" t="str">
        <f t="shared" si="241"/>
        <v/>
      </c>
    </row>
    <row r="495" spans="1:13" s="15" customFormat="1" ht="13" thickBot="1">
      <c r="A495" s="308" t="s">
        <v>328</v>
      </c>
      <c r="B495" s="309"/>
      <c r="C495" s="565">
        <f>SUM(C492:C494)</f>
        <v>0</v>
      </c>
      <c r="D495" s="567">
        <f t="shared" ref="D495:M495" si="242">SUM(D492:D494)</f>
        <v>0</v>
      </c>
      <c r="E495" s="567">
        <f t="shared" si="242"/>
        <v>0</v>
      </c>
      <c r="F495" s="567">
        <f t="shared" si="242"/>
        <v>0</v>
      </c>
      <c r="G495" s="567">
        <f t="shared" si="242"/>
        <v>0</v>
      </c>
      <c r="H495" s="567">
        <f t="shared" si="242"/>
        <v>0</v>
      </c>
      <c r="I495" s="567">
        <f t="shared" si="242"/>
        <v>0</v>
      </c>
      <c r="J495" s="567">
        <f t="shared" si="242"/>
        <v>0</v>
      </c>
      <c r="K495" s="567">
        <f t="shared" si="242"/>
        <v>0</v>
      </c>
      <c r="L495" s="567">
        <f t="shared" si="242"/>
        <v>0</v>
      </c>
      <c r="M495" s="568">
        <f t="shared" si="242"/>
        <v>0</v>
      </c>
    </row>
    <row r="496" spans="1:13" s="15" customFormat="1" ht="13" thickTop="1">
      <c r="A496" s="290" t="s">
        <v>311</v>
      </c>
      <c r="B496" s="543" t="str">
        <f>'Budget Summ Amt'!AF8</f>
        <v xml:space="preserve">PROGRAM NAME </v>
      </c>
      <c r="C496" s="310"/>
      <c r="D496" s="277"/>
      <c r="E496" s="292" t="s">
        <v>312</v>
      </c>
      <c r="F496" s="293"/>
      <c r="G496" s="544" t="str">
        <f>'Budget Summ Amt'!AF9</f>
        <v>FUNDING SOURCE 28</v>
      </c>
      <c r="H496" s="277"/>
      <c r="I496" s="277"/>
      <c r="J496" s="277"/>
      <c r="K496" s="277"/>
      <c r="L496" s="277"/>
      <c r="M496" s="280"/>
    </row>
    <row r="497" spans="1:13" s="15" customFormat="1">
      <c r="A497" s="295" t="s">
        <v>313</v>
      </c>
      <c r="B497" s="296"/>
      <c r="C497" s="311">
        <f>SUM(D497:M497)</f>
        <v>0</v>
      </c>
      <c r="D497" s="281"/>
      <c r="E497" s="90"/>
      <c r="F497" s="90"/>
      <c r="G497" s="90"/>
      <c r="H497" s="90"/>
      <c r="I497" s="90"/>
      <c r="J497" s="90"/>
      <c r="K497" s="90"/>
      <c r="L497" s="90"/>
      <c r="M497" s="91"/>
    </row>
    <row r="498" spans="1:13" s="15" customFormat="1">
      <c r="A498" s="295" t="s">
        <v>314</v>
      </c>
      <c r="B498" s="296"/>
      <c r="C498" s="312">
        <f>SUM(D498:M498)</f>
        <v>0</v>
      </c>
      <c r="D498" s="282"/>
      <c r="E498" s="88"/>
      <c r="F498" s="88"/>
      <c r="G498" s="88"/>
      <c r="H498" s="88"/>
      <c r="I498" s="88"/>
      <c r="J498" s="88"/>
      <c r="K498" s="88"/>
      <c r="L498" s="88"/>
      <c r="M498" s="89"/>
    </row>
    <row r="499" spans="1:13" s="15" customFormat="1">
      <c r="A499" s="295" t="s">
        <v>315</v>
      </c>
      <c r="B499" s="296"/>
      <c r="C499" s="313">
        <f>+C497-C498</f>
        <v>0</v>
      </c>
      <c r="D499" s="315">
        <f t="shared" ref="D499:M499" si="243">+D497-D498</f>
        <v>0</v>
      </c>
      <c r="E499" s="315">
        <f t="shared" si="243"/>
        <v>0</v>
      </c>
      <c r="F499" s="315">
        <f t="shared" si="243"/>
        <v>0</v>
      </c>
      <c r="G499" s="315">
        <f t="shared" si="243"/>
        <v>0</v>
      </c>
      <c r="H499" s="315">
        <f t="shared" si="243"/>
        <v>0</v>
      </c>
      <c r="I499" s="315">
        <f t="shared" si="243"/>
        <v>0</v>
      </c>
      <c r="J499" s="315">
        <f t="shared" si="243"/>
        <v>0</v>
      </c>
      <c r="K499" s="315">
        <f t="shared" si="243"/>
        <v>0</v>
      </c>
      <c r="L499" s="315">
        <f t="shared" si="243"/>
        <v>0</v>
      </c>
      <c r="M499" s="316">
        <f t="shared" si="243"/>
        <v>0</v>
      </c>
    </row>
    <row r="500" spans="1:13" s="13" customFormat="1" ht="10.5">
      <c r="A500" s="300" t="s">
        <v>316</v>
      </c>
      <c r="B500" s="301"/>
      <c r="C500" s="439">
        <f>SUM(D500:M500)</f>
        <v>0</v>
      </c>
      <c r="D500" s="436"/>
      <c r="E500" s="436"/>
      <c r="F500" s="436"/>
      <c r="G500" s="436"/>
      <c r="H500" s="436"/>
      <c r="I500" s="436"/>
      <c r="J500" s="436"/>
      <c r="K500" s="436"/>
      <c r="L500" s="436"/>
      <c r="M500" s="437"/>
    </row>
    <row r="501" spans="1:13" s="13" customFormat="1" ht="10.5">
      <c r="A501" s="302" t="s">
        <v>317</v>
      </c>
      <c r="B501" s="301"/>
      <c r="C501" s="314"/>
      <c r="D501" s="317" t="str">
        <f t="shared" ref="D501:M501" si="244">IF(ISERROR(+D497/D500),"",+D497/D500)</f>
        <v/>
      </c>
      <c r="E501" s="317" t="str">
        <f t="shared" si="244"/>
        <v/>
      </c>
      <c r="F501" s="317" t="str">
        <f t="shared" si="244"/>
        <v/>
      </c>
      <c r="G501" s="317" t="str">
        <f t="shared" si="244"/>
        <v/>
      </c>
      <c r="H501" s="317" t="str">
        <f t="shared" si="244"/>
        <v/>
      </c>
      <c r="I501" s="317" t="str">
        <f t="shared" si="244"/>
        <v/>
      </c>
      <c r="J501" s="317" t="str">
        <f t="shared" si="244"/>
        <v/>
      </c>
      <c r="K501" s="317" t="str">
        <f t="shared" si="244"/>
        <v/>
      </c>
      <c r="L501" s="317" t="str">
        <f t="shared" si="244"/>
        <v/>
      </c>
      <c r="M501" s="318" t="str">
        <f t="shared" si="244"/>
        <v/>
      </c>
    </row>
    <row r="502" spans="1:13" s="13" customFormat="1" ht="10.5">
      <c r="A502" s="302" t="s">
        <v>318</v>
      </c>
      <c r="B502" s="301"/>
      <c r="C502" s="439">
        <f>SUM(D502:M502)</f>
        <v>0</v>
      </c>
      <c r="D502" s="436"/>
      <c r="E502" s="436"/>
      <c r="F502" s="436"/>
      <c r="G502" s="436"/>
      <c r="H502" s="436"/>
      <c r="I502" s="436"/>
      <c r="J502" s="436"/>
      <c r="K502" s="436"/>
      <c r="L502" s="436"/>
      <c r="M502" s="437"/>
    </row>
    <row r="503" spans="1:13" s="13" customFormat="1" ht="10.5">
      <c r="A503" s="302" t="s">
        <v>319</v>
      </c>
      <c r="B503" s="301"/>
      <c r="C503" s="314"/>
      <c r="D503" s="317" t="str">
        <f t="shared" ref="D503:M503" si="245">IF(ISERROR(+D497/D502),"",+D497/D502)</f>
        <v/>
      </c>
      <c r="E503" s="317" t="str">
        <f t="shared" si="245"/>
        <v/>
      </c>
      <c r="F503" s="317" t="str">
        <f t="shared" si="245"/>
        <v/>
      </c>
      <c r="G503" s="317" t="str">
        <f t="shared" si="245"/>
        <v/>
      </c>
      <c r="H503" s="317" t="str">
        <f t="shared" si="245"/>
        <v/>
      </c>
      <c r="I503" s="317" t="str">
        <f t="shared" si="245"/>
        <v/>
      </c>
      <c r="J503" s="317" t="str">
        <f t="shared" si="245"/>
        <v/>
      </c>
      <c r="K503" s="317" t="str">
        <f t="shared" si="245"/>
        <v/>
      </c>
      <c r="L503" s="317" t="str">
        <f t="shared" si="245"/>
        <v/>
      </c>
      <c r="M503" s="318" t="str">
        <f t="shared" si="245"/>
        <v/>
      </c>
    </row>
    <row r="504" spans="1:13" s="13" customFormat="1" ht="10.5">
      <c r="A504" s="302"/>
      <c r="B504" s="301"/>
      <c r="C504" s="314"/>
      <c r="D504" s="143"/>
      <c r="E504" s="143"/>
      <c r="F504" s="143"/>
      <c r="G504" s="143"/>
      <c r="H504" s="143"/>
      <c r="I504" s="143"/>
      <c r="J504" s="143"/>
      <c r="K504" s="143"/>
      <c r="L504" s="143"/>
      <c r="M504" s="144"/>
    </row>
    <row r="505" spans="1:13" s="13" customFormat="1" ht="10.5">
      <c r="A505" s="302" t="s">
        <v>320</v>
      </c>
      <c r="B505" s="301"/>
      <c r="C505" s="439">
        <f>SUM(D505:M505)</f>
        <v>0</v>
      </c>
      <c r="D505" s="436"/>
      <c r="E505" s="436"/>
      <c r="F505" s="436"/>
      <c r="G505" s="436"/>
      <c r="H505" s="436"/>
      <c r="I505" s="436"/>
      <c r="J505" s="436"/>
      <c r="K505" s="436"/>
      <c r="L505" s="436"/>
      <c r="M505" s="437"/>
    </row>
    <row r="506" spans="1:13" s="13" customFormat="1" ht="10.5">
      <c r="A506" s="302" t="s">
        <v>321</v>
      </c>
      <c r="B506" s="301"/>
      <c r="C506" s="439">
        <f>SUM(D506:M506)</f>
        <v>0</v>
      </c>
      <c r="D506" s="436"/>
      <c r="E506" s="436"/>
      <c r="F506" s="436"/>
      <c r="G506" s="436"/>
      <c r="H506" s="436"/>
      <c r="I506" s="436"/>
      <c r="J506" s="436"/>
      <c r="K506" s="436"/>
      <c r="L506" s="436"/>
      <c r="M506" s="437"/>
    </row>
    <row r="507" spans="1:13" s="13" customFormat="1" ht="10.5">
      <c r="A507" s="302" t="s">
        <v>322</v>
      </c>
      <c r="B507" s="301"/>
      <c r="C507" s="439">
        <f>SUM(D507:M507)</f>
        <v>0</v>
      </c>
      <c r="D507" s="436"/>
      <c r="E507" s="436"/>
      <c r="F507" s="436"/>
      <c r="G507" s="436"/>
      <c r="H507" s="436"/>
      <c r="I507" s="436"/>
      <c r="J507" s="436"/>
      <c r="K507" s="436"/>
      <c r="L507" s="436"/>
      <c r="M507" s="437"/>
    </row>
    <row r="508" spans="1:13" s="13" customFormat="1" ht="10.5">
      <c r="A508" s="302" t="s">
        <v>323</v>
      </c>
      <c r="B508" s="301"/>
      <c r="C508" s="439">
        <f t="shared" ref="C508:M508" si="246">SUM(C505:C507)</f>
        <v>0</v>
      </c>
      <c r="D508" s="560">
        <f t="shared" si="246"/>
        <v>0</v>
      </c>
      <c r="E508" s="560">
        <f t="shared" si="246"/>
        <v>0</v>
      </c>
      <c r="F508" s="560">
        <f t="shared" si="246"/>
        <v>0</v>
      </c>
      <c r="G508" s="560">
        <f t="shared" si="246"/>
        <v>0</v>
      </c>
      <c r="H508" s="560">
        <f t="shared" si="246"/>
        <v>0</v>
      </c>
      <c r="I508" s="560">
        <f t="shared" si="246"/>
        <v>0</v>
      </c>
      <c r="J508" s="560">
        <f t="shared" si="246"/>
        <v>0</v>
      </c>
      <c r="K508" s="560">
        <f t="shared" si="246"/>
        <v>0</v>
      </c>
      <c r="L508" s="561">
        <f t="shared" si="246"/>
        <v>0</v>
      </c>
      <c r="M508" s="562">
        <f t="shared" si="246"/>
        <v>0</v>
      </c>
    </row>
    <row r="509" spans="1:13" s="13" customFormat="1" ht="10.5">
      <c r="A509" s="302" t="s">
        <v>324</v>
      </c>
      <c r="B509" s="301"/>
      <c r="C509" s="305" t="str">
        <f>IF(ISERROR(+C508/C502),"", +C508/C502)</f>
        <v/>
      </c>
      <c r="D509" s="319" t="str">
        <f t="shared" ref="D509:M509" si="247">IF(ISERROR(+D508/D502),"", +D508/D502)</f>
        <v/>
      </c>
      <c r="E509" s="319" t="str">
        <f t="shared" si="247"/>
        <v/>
      </c>
      <c r="F509" s="319" t="str">
        <f t="shared" si="247"/>
        <v/>
      </c>
      <c r="G509" s="319" t="str">
        <f t="shared" si="247"/>
        <v/>
      </c>
      <c r="H509" s="319" t="str">
        <f t="shared" si="247"/>
        <v/>
      </c>
      <c r="I509" s="319" t="str">
        <f t="shared" si="247"/>
        <v/>
      </c>
      <c r="J509" s="319" t="str">
        <f t="shared" si="247"/>
        <v/>
      </c>
      <c r="K509" s="319" t="str">
        <f t="shared" si="247"/>
        <v/>
      </c>
      <c r="L509" s="319" t="str">
        <f t="shared" si="247"/>
        <v/>
      </c>
      <c r="M509" s="320" t="str">
        <f t="shared" si="247"/>
        <v/>
      </c>
    </row>
    <row r="510" spans="1:13" s="13" customFormat="1" ht="10.5">
      <c r="A510" s="302" t="s">
        <v>325</v>
      </c>
      <c r="B510" s="301"/>
      <c r="C510" s="306">
        <f>SUM(D510:M510)</f>
        <v>0</v>
      </c>
      <c r="D510" s="317" t="str">
        <f t="shared" ref="D510:M510" si="248">IF(ISERROR(+D505*D503*0.5),"",ROUND((+D505*D503*0.5),2))</f>
        <v/>
      </c>
      <c r="E510" s="317" t="str">
        <f t="shared" si="248"/>
        <v/>
      </c>
      <c r="F510" s="317" t="str">
        <f t="shared" si="248"/>
        <v/>
      </c>
      <c r="G510" s="317" t="str">
        <f t="shared" si="248"/>
        <v/>
      </c>
      <c r="H510" s="317" t="str">
        <f t="shared" si="248"/>
        <v/>
      </c>
      <c r="I510" s="317" t="str">
        <f t="shared" si="248"/>
        <v/>
      </c>
      <c r="J510" s="317" t="str">
        <f t="shared" si="248"/>
        <v/>
      </c>
      <c r="K510" s="317" t="str">
        <f t="shared" si="248"/>
        <v/>
      </c>
      <c r="L510" s="317" t="str">
        <f t="shared" si="248"/>
        <v/>
      </c>
      <c r="M510" s="318" t="str">
        <f t="shared" si="248"/>
        <v/>
      </c>
    </row>
    <row r="511" spans="1:13" s="13" customFormat="1" ht="10.5">
      <c r="A511" s="302" t="s">
        <v>326</v>
      </c>
      <c r="B511" s="301"/>
      <c r="C511" s="306">
        <f>SUM(D511:M511)</f>
        <v>0</v>
      </c>
      <c r="D511" s="317" t="str">
        <f>IF(ISERROR(+D506*D503*0.65),"",ROUND((+D506*D503*0.65),2))</f>
        <v/>
      </c>
      <c r="E511" s="317" t="str">
        <f t="shared" ref="E511:M511" si="249">IF(ISERROR(+E506*E503*0.65),"",ROUND((+E506*E503*0.65),2))</f>
        <v/>
      </c>
      <c r="F511" s="317" t="str">
        <f t="shared" si="249"/>
        <v/>
      </c>
      <c r="G511" s="317" t="str">
        <f t="shared" si="249"/>
        <v/>
      </c>
      <c r="H511" s="317" t="str">
        <f t="shared" si="249"/>
        <v/>
      </c>
      <c r="I511" s="317" t="str">
        <f t="shared" si="249"/>
        <v/>
      </c>
      <c r="J511" s="317" t="str">
        <f t="shared" si="249"/>
        <v/>
      </c>
      <c r="K511" s="317" t="str">
        <f t="shared" si="249"/>
        <v/>
      </c>
      <c r="L511" s="317" t="str">
        <f t="shared" si="249"/>
        <v/>
      </c>
      <c r="M511" s="318" t="str">
        <f t="shared" si="249"/>
        <v/>
      </c>
    </row>
    <row r="512" spans="1:13" s="13" customFormat="1" ht="10.5">
      <c r="A512" s="302" t="s">
        <v>327</v>
      </c>
      <c r="B512" s="307"/>
      <c r="C512" s="559">
        <f>SUM(D512:M512)</f>
        <v>0</v>
      </c>
      <c r="D512" s="564" t="str">
        <f t="shared" ref="D512:M512" si="250">IF(ISERROR(+D507*D503*0.9),"",ROUND((+D507*D503*0.9),2))</f>
        <v/>
      </c>
      <c r="E512" s="564" t="str">
        <f t="shared" si="250"/>
        <v/>
      </c>
      <c r="F512" s="564" t="str">
        <f t="shared" si="250"/>
        <v/>
      </c>
      <c r="G512" s="564" t="str">
        <f t="shared" si="250"/>
        <v/>
      </c>
      <c r="H512" s="564" t="str">
        <f t="shared" si="250"/>
        <v/>
      </c>
      <c r="I512" s="564" t="str">
        <f t="shared" si="250"/>
        <v/>
      </c>
      <c r="J512" s="564" t="str">
        <f t="shared" si="250"/>
        <v/>
      </c>
      <c r="K512" s="564" t="str">
        <f t="shared" si="250"/>
        <v/>
      </c>
      <c r="L512" s="564" t="str">
        <f t="shared" si="250"/>
        <v/>
      </c>
      <c r="M512" s="564" t="str">
        <f t="shared" si="250"/>
        <v/>
      </c>
    </row>
    <row r="513" spans="1:13" s="15" customFormat="1" ht="13" thickBot="1">
      <c r="A513" s="308" t="s">
        <v>328</v>
      </c>
      <c r="B513" s="309"/>
      <c r="C513" s="565">
        <f>SUM(C510:C512)</f>
        <v>0</v>
      </c>
      <c r="D513" s="567">
        <f t="shared" ref="D513:M513" si="251">SUM(D510:D512)</f>
        <v>0</v>
      </c>
      <c r="E513" s="567">
        <f t="shared" si="251"/>
        <v>0</v>
      </c>
      <c r="F513" s="567">
        <f t="shared" si="251"/>
        <v>0</v>
      </c>
      <c r="G513" s="567">
        <f t="shared" si="251"/>
        <v>0</v>
      </c>
      <c r="H513" s="567">
        <f t="shared" si="251"/>
        <v>0</v>
      </c>
      <c r="I513" s="567">
        <f t="shared" si="251"/>
        <v>0</v>
      </c>
      <c r="J513" s="567">
        <f t="shared" si="251"/>
        <v>0</v>
      </c>
      <c r="K513" s="567">
        <f t="shared" si="251"/>
        <v>0</v>
      </c>
      <c r="L513" s="567">
        <f t="shared" si="251"/>
        <v>0</v>
      </c>
      <c r="M513" s="568">
        <f t="shared" si="251"/>
        <v>0</v>
      </c>
    </row>
    <row r="514" spans="1:13" s="15" customFormat="1" ht="13" thickTop="1">
      <c r="A514" s="290" t="s">
        <v>311</v>
      </c>
      <c r="B514" s="543" t="str">
        <f>'Budget Summ Amt'!AG8</f>
        <v xml:space="preserve">PROGRAM NAME </v>
      </c>
      <c r="C514" s="310"/>
      <c r="D514" s="277"/>
      <c r="E514" s="292" t="s">
        <v>312</v>
      </c>
      <c r="F514" s="293"/>
      <c r="G514" s="544" t="str">
        <f>'Budget Summ Amt'!AG9</f>
        <v>FUNDING SOURCE 29</v>
      </c>
      <c r="H514" s="277"/>
      <c r="I514" s="277"/>
      <c r="J514" s="277"/>
      <c r="K514" s="277"/>
      <c r="L514" s="277"/>
      <c r="M514" s="280"/>
    </row>
    <row r="515" spans="1:13" s="15" customFormat="1">
      <c r="A515" s="295" t="s">
        <v>313</v>
      </c>
      <c r="B515" s="296"/>
      <c r="C515" s="311">
        <f>SUM(D515:M515)</f>
        <v>0</v>
      </c>
      <c r="D515" s="281"/>
      <c r="E515" s="90"/>
      <c r="F515" s="90"/>
      <c r="G515" s="90"/>
      <c r="H515" s="90"/>
      <c r="I515" s="90"/>
      <c r="J515" s="90"/>
      <c r="K515" s="90"/>
      <c r="L515" s="90"/>
      <c r="M515" s="91"/>
    </row>
    <row r="516" spans="1:13" s="15" customFormat="1">
      <c r="A516" s="295" t="s">
        <v>314</v>
      </c>
      <c r="B516" s="296"/>
      <c r="C516" s="312">
        <f>SUM(D516:M516)</f>
        <v>0</v>
      </c>
      <c r="D516" s="282"/>
      <c r="E516" s="88"/>
      <c r="F516" s="88"/>
      <c r="G516" s="88"/>
      <c r="H516" s="88"/>
      <c r="I516" s="88"/>
      <c r="J516" s="88"/>
      <c r="K516" s="88"/>
      <c r="L516" s="88"/>
      <c r="M516" s="89"/>
    </row>
    <row r="517" spans="1:13" s="15" customFormat="1">
      <c r="A517" s="295" t="s">
        <v>315</v>
      </c>
      <c r="B517" s="296"/>
      <c r="C517" s="313">
        <f>+C515-C516</f>
        <v>0</v>
      </c>
      <c r="D517" s="315">
        <f t="shared" ref="D517:M517" si="252">+D515-D516</f>
        <v>0</v>
      </c>
      <c r="E517" s="315">
        <f t="shared" si="252"/>
        <v>0</v>
      </c>
      <c r="F517" s="315">
        <f t="shared" si="252"/>
        <v>0</v>
      </c>
      <c r="G517" s="315">
        <f t="shared" si="252"/>
        <v>0</v>
      </c>
      <c r="H517" s="315">
        <f t="shared" si="252"/>
        <v>0</v>
      </c>
      <c r="I517" s="315">
        <f t="shared" si="252"/>
        <v>0</v>
      </c>
      <c r="J517" s="315">
        <f t="shared" si="252"/>
        <v>0</v>
      </c>
      <c r="K517" s="315">
        <f t="shared" si="252"/>
        <v>0</v>
      </c>
      <c r="L517" s="315">
        <f t="shared" si="252"/>
        <v>0</v>
      </c>
      <c r="M517" s="316">
        <f t="shared" si="252"/>
        <v>0</v>
      </c>
    </row>
    <row r="518" spans="1:13" s="13" customFormat="1" ht="10.5">
      <c r="A518" s="300" t="s">
        <v>316</v>
      </c>
      <c r="B518" s="301"/>
      <c r="C518" s="439">
        <f>SUM(D518:M518)</f>
        <v>0</v>
      </c>
      <c r="D518" s="436"/>
      <c r="E518" s="436"/>
      <c r="F518" s="436"/>
      <c r="G518" s="436"/>
      <c r="H518" s="436"/>
      <c r="I518" s="436"/>
      <c r="J518" s="436"/>
      <c r="K518" s="436"/>
      <c r="L518" s="436"/>
      <c r="M518" s="437"/>
    </row>
    <row r="519" spans="1:13" s="13" customFormat="1" ht="10.5">
      <c r="A519" s="302" t="s">
        <v>317</v>
      </c>
      <c r="B519" s="301"/>
      <c r="C519" s="314"/>
      <c r="D519" s="317" t="str">
        <f t="shared" ref="D519:M519" si="253">IF(ISERROR(+D515/D518),"",+D515/D518)</f>
        <v/>
      </c>
      <c r="E519" s="317" t="str">
        <f t="shared" si="253"/>
        <v/>
      </c>
      <c r="F519" s="317" t="str">
        <f t="shared" si="253"/>
        <v/>
      </c>
      <c r="G519" s="317" t="str">
        <f t="shared" si="253"/>
        <v/>
      </c>
      <c r="H519" s="317" t="str">
        <f t="shared" si="253"/>
        <v/>
      </c>
      <c r="I519" s="317" t="str">
        <f t="shared" si="253"/>
        <v/>
      </c>
      <c r="J519" s="317" t="str">
        <f t="shared" si="253"/>
        <v/>
      </c>
      <c r="K519" s="317" t="str">
        <f t="shared" si="253"/>
        <v/>
      </c>
      <c r="L519" s="317" t="str">
        <f t="shared" si="253"/>
        <v/>
      </c>
      <c r="M519" s="318" t="str">
        <f t="shared" si="253"/>
        <v/>
      </c>
    </row>
    <row r="520" spans="1:13" s="13" customFormat="1" ht="10.5">
      <c r="A520" s="302" t="s">
        <v>318</v>
      </c>
      <c r="B520" s="301"/>
      <c r="C520" s="439">
        <f>SUM(D520:M520)</f>
        <v>0</v>
      </c>
      <c r="D520" s="436"/>
      <c r="E520" s="436"/>
      <c r="F520" s="436"/>
      <c r="G520" s="436"/>
      <c r="H520" s="436"/>
      <c r="I520" s="436"/>
      <c r="J520" s="436"/>
      <c r="K520" s="436"/>
      <c r="L520" s="436"/>
      <c r="M520" s="437"/>
    </row>
    <row r="521" spans="1:13" s="13" customFormat="1" ht="10.5">
      <c r="A521" s="302" t="s">
        <v>319</v>
      </c>
      <c r="B521" s="301"/>
      <c r="C521" s="314"/>
      <c r="D521" s="317" t="str">
        <f t="shared" ref="D521:M521" si="254">IF(ISERROR(+D515/D520),"",+D515/D520)</f>
        <v/>
      </c>
      <c r="E521" s="317" t="str">
        <f t="shared" si="254"/>
        <v/>
      </c>
      <c r="F521" s="317" t="str">
        <f t="shared" si="254"/>
        <v/>
      </c>
      <c r="G521" s="317" t="str">
        <f t="shared" si="254"/>
        <v/>
      </c>
      <c r="H521" s="317" t="str">
        <f t="shared" si="254"/>
        <v/>
      </c>
      <c r="I521" s="317" t="str">
        <f t="shared" si="254"/>
        <v/>
      </c>
      <c r="J521" s="317" t="str">
        <f t="shared" si="254"/>
        <v/>
      </c>
      <c r="K521" s="317" t="str">
        <f t="shared" si="254"/>
        <v/>
      </c>
      <c r="L521" s="317" t="str">
        <f t="shared" si="254"/>
        <v/>
      </c>
      <c r="M521" s="318" t="str">
        <f t="shared" si="254"/>
        <v/>
      </c>
    </row>
    <row r="522" spans="1:13" s="13" customFormat="1" ht="10.5">
      <c r="A522" s="302"/>
      <c r="B522" s="301"/>
      <c r="C522" s="314"/>
      <c r="D522" s="143"/>
      <c r="E522" s="143"/>
      <c r="F522" s="143"/>
      <c r="G522" s="143"/>
      <c r="H522" s="143"/>
      <c r="I522" s="143"/>
      <c r="J522" s="143"/>
      <c r="K522" s="143"/>
      <c r="L522" s="143"/>
      <c r="M522" s="144"/>
    </row>
    <row r="523" spans="1:13" s="13" customFormat="1" ht="10.5">
      <c r="A523" s="302" t="s">
        <v>320</v>
      </c>
      <c r="B523" s="301"/>
      <c r="C523" s="439">
        <f>SUM(D523:M523)</f>
        <v>0</v>
      </c>
      <c r="D523" s="436"/>
      <c r="E523" s="436"/>
      <c r="F523" s="436"/>
      <c r="G523" s="436"/>
      <c r="H523" s="436"/>
      <c r="I523" s="436"/>
      <c r="J523" s="436"/>
      <c r="K523" s="436"/>
      <c r="L523" s="436"/>
      <c r="M523" s="437"/>
    </row>
    <row r="524" spans="1:13" s="13" customFormat="1" ht="10.5">
      <c r="A524" s="302" t="s">
        <v>321</v>
      </c>
      <c r="B524" s="301"/>
      <c r="C524" s="439">
        <f>SUM(D524:M524)</f>
        <v>0</v>
      </c>
      <c r="D524" s="436"/>
      <c r="E524" s="436"/>
      <c r="F524" s="436"/>
      <c r="G524" s="436"/>
      <c r="H524" s="436"/>
      <c r="I524" s="436"/>
      <c r="J524" s="436"/>
      <c r="K524" s="436"/>
      <c r="L524" s="436"/>
      <c r="M524" s="437"/>
    </row>
    <row r="525" spans="1:13" s="13" customFormat="1" ht="10.5">
      <c r="A525" s="302" t="s">
        <v>322</v>
      </c>
      <c r="B525" s="301"/>
      <c r="C525" s="439">
        <f>SUM(D525:M525)</f>
        <v>0</v>
      </c>
      <c r="D525" s="436"/>
      <c r="E525" s="436"/>
      <c r="F525" s="436"/>
      <c r="G525" s="436"/>
      <c r="H525" s="436"/>
      <c r="I525" s="436"/>
      <c r="J525" s="436"/>
      <c r="K525" s="436"/>
      <c r="L525" s="436"/>
      <c r="M525" s="437"/>
    </row>
    <row r="526" spans="1:13" s="13" customFormat="1" ht="10.5">
      <c r="A526" s="302" t="s">
        <v>323</v>
      </c>
      <c r="B526" s="301"/>
      <c r="C526" s="439">
        <f t="shared" ref="C526:M526" si="255">SUM(C523:C525)</f>
        <v>0</v>
      </c>
      <c r="D526" s="560">
        <f t="shared" si="255"/>
        <v>0</v>
      </c>
      <c r="E526" s="560">
        <f t="shared" si="255"/>
        <v>0</v>
      </c>
      <c r="F526" s="560">
        <f t="shared" si="255"/>
        <v>0</v>
      </c>
      <c r="G526" s="560">
        <f t="shared" si="255"/>
        <v>0</v>
      </c>
      <c r="H526" s="560">
        <f t="shared" si="255"/>
        <v>0</v>
      </c>
      <c r="I526" s="560">
        <f t="shared" si="255"/>
        <v>0</v>
      </c>
      <c r="J526" s="560">
        <f t="shared" si="255"/>
        <v>0</v>
      </c>
      <c r="K526" s="560">
        <f t="shared" si="255"/>
        <v>0</v>
      </c>
      <c r="L526" s="561">
        <f t="shared" si="255"/>
        <v>0</v>
      </c>
      <c r="M526" s="562">
        <f t="shared" si="255"/>
        <v>0</v>
      </c>
    </row>
    <row r="527" spans="1:13" s="13" customFormat="1" ht="10.5">
      <c r="A527" s="302" t="s">
        <v>324</v>
      </c>
      <c r="B527" s="301"/>
      <c r="C527" s="305" t="str">
        <f>IF(ISERROR(+C526/C520),"", +C526/C520)</f>
        <v/>
      </c>
      <c r="D527" s="319" t="str">
        <f t="shared" ref="D527:M527" si="256">IF(ISERROR(+D526/D520),"", +D526/D520)</f>
        <v/>
      </c>
      <c r="E527" s="319" t="str">
        <f t="shared" si="256"/>
        <v/>
      </c>
      <c r="F527" s="319" t="str">
        <f t="shared" si="256"/>
        <v/>
      </c>
      <c r="G527" s="319" t="str">
        <f t="shared" si="256"/>
        <v/>
      </c>
      <c r="H527" s="319" t="str">
        <f t="shared" si="256"/>
        <v/>
      </c>
      <c r="I527" s="319" t="str">
        <f t="shared" si="256"/>
        <v/>
      </c>
      <c r="J527" s="319" t="str">
        <f t="shared" si="256"/>
        <v/>
      </c>
      <c r="K527" s="319" t="str">
        <f t="shared" si="256"/>
        <v/>
      </c>
      <c r="L527" s="319" t="str">
        <f t="shared" si="256"/>
        <v/>
      </c>
      <c r="M527" s="320" t="str">
        <f t="shared" si="256"/>
        <v/>
      </c>
    </row>
    <row r="528" spans="1:13" s="13" customFormat="1" ht="10.5">
      <c r="A528" s="302" t="s">
        <v>325</v>
      </c>
      <c r="B528" s="301"/>
      <c r="C528" s="306">
        <f>SUM(D528:M528)</f>
        <v>0</v>
      </c>
      <c r="D528" s="317" t="str">
        <f t="shared" ref="D528:M528" si="257">IF(ISERROR(+D523*D521*0.5),"",ROUND((+D523*D521*0.5),2))</f>
        <v/>
      </c>
      <c r="E528" s="317" t="str">
        <f t="shared" si="257"/>
        <v/>
      </c>
      <c r="F528" s="317" t="str">
        <f t="shared" si="257"/>
        <v/>
      </c>
      <c r="G528" s="317" t="str">
        <f t="shared" si="257"/>
        <v/>
      </c>
      <c r="H528" s="317" t="str">
        <f t="shared" si="257"/>
        <v/>
      </c>
      <c r="I528" s="317" t="str">
        <f t="shared" si="257"/>
        <v/>
      </c>
      <c r="J528" s="317" t="str">
        <f t="shared" si="257"/>
        <v/>
      </c>
      <c r="K528" s="317" t="str">
        <f t="shared" si="257"/>
        <v/>
      </c>
      <c r="L528" s="317" t="str">
        <f t="shared" si="257"/>
        <v/>
      </c>
      <c r="M528" s="318" t="str">
        <f t="shared" si="257"/>
        <v/>
      </c>
    </row>
    <row r="529" spans="1:13" s="13" customFormat="1" ht="10.5">
      <c r="A529" s="302" t="s">
        <v>326</v>
      </c>
      <c r="B529" s="301"/>
      <c r="C529" s="306">
        <f>SUM(D529:M529)</f>
        <v>0</v>
      </c>
      <c r="D529" s="317" t="str">
        <f>IF(ISERROR(+D524*D521*0.65),"",ROUND((+D524*D521*0.65),2))</f>
        <v/>
      </c>
      <c r="E529" s="317" t="str">
        <f t="shared" ref="E529:M529" si="258">IF(ISERROR(+E524*E521*0.65),"",ROUND((+E524*E521*0.65),2))</f>
        <v/>
      </c>
      <c r="F529" s="317" t="str">
        <f t="shared" si="258"/>
        <v/>
      </c>
      <c r="G529" s="317" t="str">
        <f t="shared" si="258"/>
        <v/>
      </c>
      <c r="H529" s="317" t="str">
        <f t="shared" si="258"/>
        <v/>
      </c>
      <c r="I529" s="317" t="str">
        <f t="shared" si="258"/>
        <v/>
      </c>
      <c r="J529" s="317" t="str">
        <f t="shared" si="258"/>
        <v/>
      </c>
      <c r="K529" s="317" t="str">
        <f t="shared" si="258"/>
        <v/>
      </c>
      <c r="L529" s="317" t="str">
        <f t="shared" si="258"/>
        <v/>
      </c>
      <c r="M529" s="318" t="str">
        <f t="shared" si="258"/>
        <v/>
      </c>
    </row>
    <row r="530" spans="1:13" s="13" customFormat="1" ht="10.5">
      <c r="A530" s="302" t="s">
        <v>327</v>
      </c>
      <c r="B530" s="307"/>
      <c r="C530" s="559">
        <f>SUM(D530:M530)</f>
        <v>0</v>
      </c>
      <c r="D530" s="564" t="str">
        <f t="shared" ref="D530:M530" si="259">IF(ISERROR(+D525*D521*0.9),"",ROUND((+D525*D521*0.9),2))</f>
        <v/>
      </c>
      <c r="E530" s="564" t="str">
        <f t="shared" si="259"/>
        <v/>
      </c>
      <c r="F530" s="564" t="str">
        <f t="shared" si="259"/>
        <v/>
      </c>
      <c r="G530" s="564" t="str">
        <f t="shared" si="259"/>
        <v/>
      </c>
      <c r="H530" s="564" t="str">
        <f t="shared" si="259"/>
        <v/>
      </c>
      <c r="I530" s="564" t="str">
        <f t="shared" si="259"/>
        <v/>
      </c>
      <c r="J530" s="564" t="str">
        <f t="shared" si="259"/>
        <v/>
      </c>
      <c r="K530" s="564" t="str">
        <f t="shared" si="259"/>
        <v/>
      </c>
      <c r="L530" s="564" t="str">
        <f t="shared" si="259"/>
        <v/>
      </c>
      <c r="M530" s="564" t="str">
        <f t="shared" si="259"/>
        <v/>
      </c>
    </row>
    <row r="531" spans="1:13" s="15" customFormat="1" ht="13" thickBot="1">
      <c r="A531" s="308" t="s">
        <v>328</v>
      </c>
      <c r="B531" s="309"/>
      <c r="C531" s="565">
        <f>SUM(C528:C530)</f>
        <v>0</v>
      </c>
      <c r="D531" s="567">
        <f t="shared" ref="D531:M531" si="260">SUM(D528:D530)</f>
        <v>0</v>
      </c>
      <c r="E531" s="567">
        <f t="shared" si="260"/>
        <v>0</v>
      </c>
      <c r="F531" s="567">
        <f t="shared" si="260"/>
        <v>0</v>
      </c>
      <c r="G531" s="567">
        <f t="shared" si="260"/>
        <v>0</v>
      </c>
      <c r="H531" s="567">
        <f t="shared" si="260"/>
        <v>0</v>
      </c>
      <c r="I531" s="567">
        <f t="shared" si="260"/>
        <v>0</v>
      </c>
      <c r="J531" s="567">
        <f t="shared" si="260"/>
        <v>0</v>
      </c>
      <c r="K531" s="567">
        <f t="shared" si="260"/>
        <v>0</v>
      </c>
      <c r="L531" s="567">
        <f t="shared" si="260"/>
        <v>0</v>
      </c>
      <c r="M531" s="568">
        <f t="shared" si="260"/>
        <v>0</v>
      </c>
    </row>
    <row r="532" spans="1:13" ht="13" thickTop="1">
      <c r="A532" s="290" t="s">
        <v>311</v>
      </c>
      <c r="B532" s="543" t="str">
        <f>'Budget Summ Amt'!AH8</f>
        <v xml:space="preserve">PROGRAM NAME </v>
      </c>
      <c r="C532" s="310"/>
      <c r="D532" s="277"/>
      <c r="E532" s="292" t="s">
        <v>312</v>
      </c>
      <c r="F532" s="293"/>
      <c r="G532" s="544" t="str">
        <f>'Budget Summ Amt'!AH9</f>
        <v>FUNDING SOURCE 30</v>
      </c>
      <c r="H532" s="277"/>
      <c r="I532" s="277"/>
      <c r="J532" s="277"/>
      <c r="K532" s="277"/>
      <c r="L532" s="277"/>
      <c r="M532" s="280"/>
    </row>
    <row r="533" spans="1:13" s="15" customFormat="1" ht="13.5" customHeight="1">
      <c r="A533" s="295" t="s">
        <v>313</v>
      </c>
      <c r="B533" s="296"/>
      <c r="C533" s="311">
        <f>SUM(D533:M533)</f>
        <v>0</v>
      </c>
      <c r="D533" s="281"/>
      <c r="E533" s="90"/>
      <c r="F533" s="90"/>
      <c r="G533" s="90"/>
      <c r="H533" s="90"/>
      <c r="I533" s="90"/>
      <c r="J533" s="90"/>
      <c r="K533" s="90"/>
      <c r="L533" s="90"/>
      <c r="M533" s="91"/>
    </row>
    <row r="534" spans="1:13" s="15" customFormat="1">
      <c r="A534" s="295" t="s">
        <v>314</v>
      </c>
      <c r="B534" s="296"/>
      <c r="C534" s="312">
        <f>SUM(D534:M534)</f>
        <v>0</v>
      </c>
      <c r="D534" s="282"/>
      <c r="E534" s="88"/>
      <c r="F534" s="88"/>
      <c r="G534" s="88"/>
      <c r="H534" s="88"/>
      <c r="I534" s="88"/>
      <c r="J534" s="88"/>
      <c r="K534" s="88"/>
      <c r="L534" s="88"/>
      <c r="M534" s="89"/>
    </row>
    <row r="535" spans="1:13" s="15" customFormat="1">
      <c r="A535" s="295" t="s">
        <v>315</v>
      </c>
      <c r="B535" s="296"/>
      <c r="C535" s="313">
        <f>+C533-C534</f>
        <v>0</v>
      </c>
      <c r="D535" s="315">
        <f t="shared" ref="D535:M535" si="261">+D533-D534</f>
        <v>0</v>
      </c>
      <c r="E535" s="315">
        <f t="shared" si="261"/>
        <v>0</v>
      </c>
      <c r="F535" s="315">
        <f t="shared" si="261"/>
        <v>0</v>
      </c>
      <c r="G535" s="315">
        <f t="shared" si="261"/>
        <v>0</v>
      </c>
      <c r="H535" s="315">
        <f t="shared" si="261"/>
        <v>0</v>
      </c>
      <c r="I535" s="315">
        <f t="shared" si="261"/>
        <v>0</v>
      </c>
      <c r="J535" s="315">
        <f t="shared" si="261"/>
        <v>0</v>
      </c>
      <c r="K535" s="315">
        <f t="shared" si="261"/>
        <v>0</v>
      </c>
      <c r="L535" s="315">
        <f t="shared" si="261"/>
        <v>0</v>
      </c>
      <c r="M535" s="316">
        <f t="shared" si="261"/>
        <v>0</v>
      </c>
    </row>
    <row r="536" spans="1:13" s="13" customFormat="1" ht="10.5">
      <c r="A536" s="300" t="s">
        <v>316</v>
      </c>
      <c r="B536" s="301"/>
      <c r="C536" s="439">
        <f>SUM(D536:M536)</f>
        <v>0</v>
      </c>
      <c r="D536" s="436"/>
      <c r="E536" s="436"/>
      <c r="F536" s="436"/>
      <c r="G536" s="436"/>
      <c r="H536" s="436"/>
      <c r="I536" s="436"/>
      <c r="J536" s="436"/>
      <c r="K536" s="436"/>
      <c r="L536" s="436"/>
      <c r="M536" s="437"/>
    </row>
    <row r="537" spans="1:13" s="13" customFormat="1" ht="10.5">
      <c r="A537" s="302" t="s">
        <v>317</v>
      </c>
      <c r="B537" s="301"/>
      <c r="C537" s="314"/>
      <c r="D537" s="317" t="str">
        <f t="shared" ref="D537:M537" si="262">IF(ISERROR(+D533/D536),"",+D533/D536)</f>
        <v/>
      </c>
      <c r="E537" s="317" t="str">
        <f t="shared" si="262"/>
        <v/>
      </c>
      <c r="F537" s="317" t="str">
        <f t="shared" si="262"/>
        <v/>
      </c>
      <c r="G537" s="317" t="str">
        <f t="shared" si="262"/>
        <v/>
      </c>
      <c r="H537" s="317" t="str">
        <f t="shared" si="262"/>
        <v/>
      </c>
      <c r="I537" s="317" t="str">
        <f t="shared" si="262"/>
        <v/>
      </c>
      <c r="J537" s="317" t="str">
        <f t="shared" si="262"/>
        <v/>
      </c>
      <c r="K537" s="317" t="str">
        <f t="shared" si="262"/>
        <v/>
      </c>
      <c r="L537" s="317" t="str">
        <f t="shared" si="262"/>
        <v/>
      </c>
      <c r="M537" s="318" t="str">
        <f t="shared" si="262"/>
        <v/>
      </c>
    </row>
    <row r="538" spans="1:13" s="13" customFormat="1" ht="10.5">
      <c r="A538" s="302" t="s">
        <v>318</v>
      </c>
      <c r="B538" s="301"/>
      <c r="C538" s="439">
        <f>SUM(D538:M538)</f>
        <v>0</v>
      </c>
      <c r="D538" s="436"/>
      <c r="E538" s="436"/>
      <c r="F538" s="436"/>
      <c r="G538" s="436"/>
      <c r="H538" s="436"/>
      <c r="I538" s="436"/>
      <c r="J538" s="436"/>
      <c r="K538" s="436"/>
      <c r="L538" s="436"/>
      <c r="M538" s="437"/>
    </row>
    <row r="539" spans="1:13" s="13" customFormat="1" ht="10.5">
      <c r="A539" s="302" t="s">
        <v>319</v>
      </c>
      <c r="B539" s="301"/>
      <c r="C539" s="314"/>
      <c r="D539" s="317" t="str">
        <f t="shared" ref="D539:M539" si="263">IF(ISERROR(+D533/D538),"",+D533/D538)</f>
        <v/>
      </c>
      <c r="E539" s="317" t="str">
        <f t="shared" si="263"/>
        <v/>
      </c>
      <c r="F539" s="317" t="str">
        <f t="shared" si="263"/>
        <v/>
      </c>
      <c r="G539" s="317" t="str">
        <f t="shared" si="263"/>
        <v/>
      </c>
      <c r="H539" s="317" t="str">
        <f t="shared" si="263"/>
        <v/>
      </c>
      <c r="I539" s="317" t="str">
        <f t="shared" si="263"/>
        <v/>
      </c>
      <c r="J539" s="317" t="str">
        <f t="shared" si="263"/>
        <v/>
      </c>
      <c r="K539" s="317" t="str">
        <f t="shared" si="263"/>
        <v/>
      </c>
      <c r="L539" s="317" t="str">
        <f t="shared" si="263"/>
        <v/>
      </c>
      <c r="M539" s="318" t="str">
        <f t="shared" si="263"/>
        <v/>
      </c>
    </row>
    <row r="540" spans="1:13" s="13" customFormat="1" ht="10.5">
      <c r="A540" s="302" t="s">
        <v>329</v>
      </c>
      <c r="B540" s="301"/>
      <c r="C540" s="314"/>
      <c r="D540" s="143"/>
      <c r="E540" s="143"/>
      <c r="F540" s="143"/>
      <c r="G540" s="143"/>
      <c r="H540" s="143"/>
      <c r="I540" s="143"/>
      <c r="J540" s="143"/>
      <c r="K540" s="143"/>
      <c r="L540" s="143"/>
      <c r="M540" s="144"/>
    </row>
    <row r="541" spans="1:13" s="13" customFormat="1" ht="10.5">
      <c r="A541" s="302" t="s">
        <v>320</v>
      </c>
      <c r="B541" s="301"/>
      <c r="C541" s="439">
        <f>SUM(D541:M541)</f>
        <v>0</v>
      </c>
      <c r="D541" s="436"/>
      <c r="E541" s="436"/>
      <c r="F541" s="436"/>
      <c r="G541" s="436"/>
      <c r="H541" s="436"/>
      <c r="I541" s="436"/>
      <c r="J541" s="436"/>
      <c r="K541" s="436"/>
      <c r="L541" s="436"/>
      <c r="M541" s="437"/>
    </row>
    <row r="542" spans="1:13" s="13" customFormat="1" ht="10.5">
      <c r="A542" s="302" t="s">
        <v>321</v>
      </c>
      <c r="B542" s="301"/>
      <c r="C542" s="439">
        <f>SUM(D542:M542)</f>
        <v>0</v>
      </c>
      <c r="D542" s="436"/>
      <c r="E542" s="436"/>
      <c r="F542" s="436"/>
      <c r="G542" s="436"/>
      <c r="H542" s="436"/>
      <c r="I542" s="436"/>
      <c r="J542" s="436"/>
      <c r="K542" s="436"/>
      <c r="L542" s="436"/>
      <c r="M542" s="437"/>
    </row>
    <row r="543" spans="1:13" s="13" customFormat="1" ht="10.5">
      <c r="A543" s="302" t="s">
        <v>322</v>
      </c>
      <c r="B543" s="301"/>
      <c r="C543" s="439">
        <f>SUM(D543:M543)</f>
        <v>0</v>
      </c>
      <c r="D543" s="436"/>
      <c r="E543" s="436"/>
      <c r="F543" s="436"/>
      <c r="G543" s="436"/>
      <c r="H543" s="436"/>
      <c r="I543" s="436"/>
      <c r="J543" s="436"/>
      <c r="K543" s="436"/>
      <c r="L543" s="436"/>
      <c r="M543" s="437"/>
    </row>
    <row r="544" spans="1:13" s="13" customFormat="1" ht="10.5">
      <c r="A544" s="302" t="s">
        <v>323</v>
      </c>
      <c r="B544" s="301"/>
      <c r="C544" s="439">
        <f t="shared" ref="C544:M544" si="264">SUM(C541:C543)</f>
        <v>0</v>
      </c>
      <c r="D544" s="560">
        <f t="shared" si="264"/>
        <v>0</v>
      </c>
      <c r="E544" s="560">
        <f t="shared" si="264"/>
        <v>0</v>
      </c>
      <c r="F544" s="560">
        <f t="shared" si="264"/>
        <v>0</v>
      </c>
      <c r="G544" s="560">
        <f t="shared" si="264"/>
        <v>0</v>
      </c>
      <c r="H544" s="560">
        <f t="shared" si="264"/>
        <v>0</v>
      </c>
      <c r="I544" s="560">
        <f t="shared" si="264"/>
        <v>0</v>
      </c>
      <c r="J544" s="560">
        <f t="shared" si="264"/>
        <v>0</v>
      </c>
      <c r="K544" s="560">
        <f t="shared" si="264"/>
        <v>0</v>
      </c>
      <c r="L544" s="561">
        <f t="shared" si="264"/>
        <v>0</v>
      </c>
      <c r="M544" s="562">
        <f t="shared" si="264"/>
        <v>0</v>
      </c>
    </row>
    <row r="545" spans="1:13" s="13" customFormat="1" ht="10.5">
      <c r="A545" s="302" t="s">
        <v>324</v>
      </c>
      <c r="B545" s="301"/>
      <c r="C545" s="305" t="str">
        <f>IF(ISERROR(+C544/C538),"", +C544/C538)</f>
        <v/>
      </c>
      <c r="D545" s="319" t="str">
        <f t="shared" ref="D545:M545" si="265">IF(ISERROR(+D544/D538),"", +D544/D538)</f>
        <v/>
      </c>
      <c r="E545" s="319" t="str">
        <f t="shared" si="265"/>
        <v/>
      </c>
      <c r="F545" s="319" t="str">
        <f t="shared" si="265"/>
        <v/>
      </c>
      <c r="G545" s="319" t="str">
        <f t="shared" si="265"/>
        <v/>
      </c>
      <c r="H545" s="319" t="str">
        <f t="shared" si="265"/>
        <v/>
      </c>
      <c r="I545" s="319" t="str">
        <f t="shared" si="265"/>
        <v/>
      </c>
      <c r="J545" s="319" t="str">
        <f t="shared" si="265"/>
        <v/>
      </c>
      <c r="K545" s="319" t="str">
        <f t="shared" si="265"/>
        <v/>
      </c>
      <c r="L545" s="319" t="str">
        <f t="shared" si="265"/>
        <v/>
      </c>
      <c r="M545" s="320" t="str">
        <f t="shared" si="265"/>
        <v/>
      </c>
    </row>
    <row r="546" spans="1:13" s="13" customFormat="1" ht="10.5">
      <c r="A546" s="302" t="s">
        <v>325</v>
      </c>
      <c r="B546" s="301"/>
      <c r="C546" s="306">
        <f>SUM(D546:M546)</f>
        <v>0</v>
      </c>
      <c r="D546" s="317" t="str">
        <f t="shared" ref="D546:M546" si="266">IF(ISERROR(+D541*D539*0.5),"",ROUND((+D541*D539*0.5),2))</f>
        <v/>
      </c>
      <c r="E546" s="317" t="str">
        <f t="shared" si="266"/>
        <v/>
      </c>
      <c r="F546" s="317" t="str">
        <f t="shared" si="266"/>
        <v/>
      </c>
      <c r="G546" s="317" t="str">
        <f t="shared" si="266"/>
        <v/>
      </c>
      <c r="H546" s="317" t="str">
        <f t="shared" si="266"/>
        <v/>
      </c>
      <c r="I546" s="317" t="str">
        <f t="shared" si="266"/>
        <v/>
      </c>
      <c r="J546" s="317" t="str">
        <f t="shared" si="266"/>
        <v/>
      </c>
      <c r="K546" s="317" t="str">
        <f t="shared" si="266"/>
        <v/>
      </c>
      <c r="L546" s="317" t="str">
        <f t="shared" si="266"/>
        <v/>
      </c>
      <c r="M546" s="318" t="str">
        <f t="shared" si="266"/>
        <v/>
      </c>
    </row>
    <row r="547" spans="1:13" s="13" customFormat="1" ht="10.5">
      <c r="A547" s="302" t="s">
        <v>326</v>
      </c>
      <c r="B547" s="301"/>
      <c r="C547" s="306">
        <f>SUM(D547:M547)</f>
        <v>0</v>
      </c>
      <c r="D547" s="317" t="str">
        <f>IF(ISERROR(+D542*D539*0.65),"",ROUND((+D542*D539*0.65),2))</f>
        <v/>
      </c>
      <c r="E547" s="317" t="str">
        <f t="shared" ref="E547:M547" si="267">IF(ISERROR(+E542*E539*0.65),"",ROUND((+E542*E539*0.65),2))</f>
        <v/>
      </c>
      <c r="F547" s="317" t="str">
        <f t="shared" si="267"/>
        <v/>
      </c>
      <c r="G547" s="317" t="str">
        <f t="shared" si="267"/>
        <v/>
      </c>
      <c r="H547" s="317" t="str">
        <f t="shared" si="267"/>
        <v/>
      </c>
      <c r="I547" s="317" t="str">
        <f t="shared" si="267"/>
        <v/>
      </c>
      <c r="J547" s="317" t="str">
        <f t="shared" si="267"/>
        <v/>
      </c>
      <c r="K547" s="317" t="str">
        <f t="shared" si="267"/>
        <v/>
      </c>
      <c r="L547" s="317" t="str">
        <f t="shared" si="267"/>
        <v/>
      </c>
      <c r="M547" s="318" t="str">
        <f t="shared" si="267"/>
        <v/>
      </c>
    </row>
    <row r="548" spans="1:13" s="13" customFormat="1" ht="10.5">
      <c r="A548" s="302" t="s">
        <v>327</v>
      </c>
      <c r="B548" s="307"/>
      <c r="C548" s="559">
        <f>SUM(D548:M548)</f>
        <v>0</v>
      </c>
      <c r="D548" s="564" t="str">
        <f t="shared" ref="D548:M548" si="268">IF(ISERROR(+D543*D539*0.9),"",ROUND((+D543*D539*0.9),2))</f>
        <v/>
      </c>
      <c r="E548" s="564" t="str">
        <f t="shared" si="268"/>
        <v/>
      </c>
      <c r="F548" s="564" t="str">
        <f t="shared" si="268"/>
        <v/>
      </c>
      <c r="G548" s="564" t="str">
        <f t="shared" si="268"/>
        <v/>
      </c>
      <c r="H548" s="564" t="str">
        <f t="shared" si="268"/>
        <v/>
      </c>
      <c r="I548" s="564" t="str">
        <f t="shared" si="268"/>
        <v/>
      </c>
      <c r="J548" s="564" t="str">
        <f t="shared" si="268"/>
        <v/>
      </c>
      <c r="K548" s="564" t="str">
        <f t="shared" si="268"/>
        <v/>
      </c>
      <c r="L548" s="564" t="str">
        <f t="shared" si="268"/>
        <v/>
      </c>
      <c r="M548" s="564" t="str">
        <f t="shared" si="268"/>
        <v/>
      </c>
    </row>
    <row r="549" spans="1:13" s="15" customFormat="1" ht="13" thickBot="1">
      <c r="A549" s="308" t="s">
        <v>328</v>
      </c>
      <c r="B549" s="309"/>
      <c r="C549" s="565">
        <f>SUM(C546:C548)</f>
        <v>0</v>
      </c>
      <c r="D549" s="567">
        <f t="shared" ref="D549:M549" si="269">SUM(D546:D548)</f>
        <v>0</v>
      </c>
      <c r="E549" s="567">
        <f t="shared" si="269"/>
        <v>0</v>
      </c>
      <c r="F549" s="567">
        <f t="shared" si="269"/>
        <v>0</v>
      </c>
      <c r="G549" s="567">
        <f t="shared" si="269"/>
        <v>0</v>
      </c>
      <c r="H549" s="567">
        <f t="shared" si="269"/>
        <v>0</v>
      </c>
      <c r="I549" s="567">
        <f t="shared" si="269"/>
        <v>0</v>
      </c>
      <c r="J549" s="567">
        <f t="shared" si="269"/>
        <v>0</v>
      </c>
      <c r="K549" s="567">
        <f t="shared" si="269"/>
        <v>0</v>
      </c>
      <c r="L549" s="567">
        <f t="shared" si="269"/>
        <v>0</v>
      </c>
      <c r="M549" s="568">
        <f t="shared" si="269"/>
        <v>0</v>
      </c>
    </row>
    <row r="550" spans="1:13" ht="13" thickTop="1"/>
  </sheetData>
  <sheetProtection algorithmName="SHA-512" hashValue="JcD7bM644Ck5QITrJBULvp4NvRGaeEUXne4Zo5pfRIA4qeAMd2WGkPkaJPQkxxNXxwiTS2ViarqBkPC5hQp7ww==" saltValue="lq72e1buLrXg4E17vT1FEg==" spinCount="100000" sheet="1" formatCells="0" formatColumns="0" formatRows="0" insertColumns="0" insertRows="0"/>
  <mergeCells count="1">
    <mergeCell ref="A3:M3"/>
  </mergeCells>
  <pageMargins left="0" right="0" top="0" bottom="0" header="0" footer="0"/>
  <pageSetup scale="92" orientation="landscape" blackAndWhite="1" cellComments="atEnd" r:id="rId1"/>
  <rowBreaks count="5" manualBreakCount="5">
    <brk id="45" max="16383" man="1"/>
    <brk id="81" max="16383" man="1"/>
    <brk id="117" max="16383" man="1"/>
    <brk id="153" max="16383" man="1"/>
    <brk id="189" max="16383" man="1"/>
  </rowBreaks>
  <ignoredErrors>
    <ignoredError sqref="C13" formula="1"/>
  </ignoredError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61">
    <tabColor rgb="FF7030A0"/>
    <pageSetUpPr fitToPage="1"/>
  </sheetPr>
  <dimension ref="A1:T224"/>
  <sheetViews>
    <sheetView showGridLines="0" zoomScaleNormal="100" workbookViewId="0">
      <selection activeCell="B11" sqref="B11"/>
    </sheetView>
  </sheetViews>
  <sheetFormatPr defaultRowHeight="12.5"/>
  <cols>
    <col min="1" max="1" width="5.26953125" customWidth="1"/>
    <col min="2" max="2" width="13.7265625" customWidth="1"/>
    <col min="3" max="3" width="12.26953125" customWidth="1"/>
    <col min="4" max="4" width="30" customWidth="1"/>
    <col min="5" max="5" width="11" customWidth="1"/>
    <col min="6" max="6" width="9.26953125" customWidth="1"/>
    <col min="7" max="7" width="10.54296875" customWidth="1"/>
    <col min="8" max="9" width="10.1796875" customWidth="1"/>
    <col min="22" max="22" width="7.54296875" customWidth="1"/>
    <col min="23" max="23" width="7" customWidth="1"/>
    <col min="24" max="24" width="3.81640625" customWidth="1"/>
    <col min="25" max="25" width="45.54296875" customWidth="1"/>
  </cols>
  <sheetData>
    <row r="1" spans="1:20" ht="13">
      <c r="A1" s="931" t="s">
        <v>77</v>
      </c>
      <c r="B1" s="931"/>
      <c r="C1" s="931"/>
      <c r="D1" s="931"/>
      <c r="E1" s="931"/>
      <c r="F1" s="931"/>
      <c r="G1" s="126"/>
      <c r="H1" s="368"/>
      <c r="I1" s="147"/>
      <c r="J1" s="147"/>
      <c r="K1" s="147"/>
      <c r="L1" s="373"/>
    </row>
    <row r="2" spans="1:20" ht="13.5" thickBot="1">
      <c r="A2" s="931" t="s">
        <v>330</v>
      </c>
      <c r="B2" s="931"/>
      <c r="C2" s="931"/>
      <c r="D2" s="931"/>
      <c r="E2" s="931"/>
      <c r="F2" s="931"/>
      <c r="G2" s="842"/>
      <c r="H2" s="244"/>
      <c r="I2" s="52"/>
      <c r="J2" s="52"/>
      <c r="K2" s="52"/>
      <c r="L2" s="373"/>
    </row>
    <row r="3" spans="1:20" ht="13" thickBot="1">
      <c r="A3" s="928" t="s">
        <v>298</v>
      </c>
      <c r="B3" s="929"/>
      <c r="C3" s="929"/>
      <c r="D3" s="929"/>
      <c r="E3" s="929"/>
      <c r="F3" s="929"/>
      <c r="G3" s="929"/>
      <c r="H3" s="929"/>
      <c r="I3" s="929"/>
      <c r="J3" s="929"/>
      <c r="K3" s="929"/>
      <c r="L3" s="930"/>
    </row>
    <row r="4" spans="1:20">
      <c r="A4" s="581"/>
      <c r="B4" s="270"/>
      <c r="C4" s="270"/>
      <c r="D4" s="270"/>
      <c r="E4" s="270"/>
      <c r="F4" s="270"/>
      <c r="G4" s="270"/>
      <c r="H4" s="244"/>
      <c r="I4" s="244"/>
      <c r="J4" s="244"/>
      <c r="K4" s="244"/>
      <c r="L4" s="600"/>
      <c r="M4" s="573"/>
      <c r="N4" s="573"/>
      <c r="O4" s="573"/>
      <c r="P4" s="573"/>
      <c r="Q4" s="573"/>
      <c r="R4" s="573"/>
      <c r="S4" s="573"/>
      <c r="T4" s="573"/>
    </row>
    <row r="5" spans="1:20">
      <c r="A5" s="541"/>
      <c r="B5" s="573"/>
      <c r="C5" s="470" t="s">
        <v>331</v>
      </c>
      <c r="D5" s="382">
        <f>'Budget Summ Amt'!D6</f>
        <v>0</v>
      </c>
      <c r="E5" s="573"/>
      <c r="F5" s="470" t="s">
        <v>332</v>
      </c>
      <c r="G5" s="705">
        <f>'Budget Summ Amt'!L6</f>
        <v>0</v>
      </c>
      <c r="H5" s="573"/>
      <c r="I5" s="573"/>
      <c r="J5" s="470" t="s">
        <v>265</v>
      </c>
      <c r="K5" s="705">
        <f>'Budget Summ Amt'!O6</f>
        <v>0</v>
      </c>
      <c r="L5" s="573"/>
      <c r="M5" s="573"/>
      <c r="N5" s="573"/>
      <c r="O5" s="573"/>
      <c r="P5" s="573"/>
      <c r="Q5" s="573"/>
      <c r="R5" s="573"/>
      <c r="S5" s="573"/>
      <c r="T5" s="573"/>
    </row>
    <row r="6" spans="1:20">
      <c r="A6" s="541"/>
      <c r="B6" s="573"/>
      <c r="C6" s="470" t="s">
        <v>333</v>
      </c>
      <c r="D6" s="383">
        <f>'Budget Summ Amt'!I6</f>
        <v>0</v>
      </c>
      <c r="E6" s="573"/>
      <c r="F6" s="470" t="s">
        <v>334</v>
      </c>
      <c r="G6" s="790"/>
      <c r="H6" s="573"/>
      <c r="I6" s="573"/>
      <c r="J6" s="470" t="s">
        <v>335</v>
      </c>
      <c r="K6" s="791"/>
      <c r="L6" s="573"/>
      <c r="M6" s="573"/>
      <c r="N6" s="573"/>
      <c r="O6" s="573"/>
      <c r="P6" s="573"/>
      <c r="Q6" s="573"/>
      <c r="R6" s="573"/>
      <c r="S6" s="573"/>
      <c r="T6" s="573"/>
    </row>
    <row r="7" spans="1:20">
      <c r="A7" s="573"/>
      <c r="B7" s="573"/>
      <c r="C7" s="573"/>
      <c r="D7" s="573"/>
      <c r="E7" s="573"/>
      <c r="F7" s="573"/>
      <c r="G7" s="573"/>
      <c r="H7" s="573"/>
      <c r="I7" s="573"/>
      <c r="J7" s="573"/>
      <c r="K7" s="573"/>
      <c r="L7" s="573"/>
      <c r="M7" s="573"/>
      <c r="N7" s="573"/>
      <c r="O7" s="573"/>
      <c r="P7" s="573"/>
      <c r="Q7" s="573"/>
      <c r="R7" s="573"/>
      <c r="S7" s="573"/>
      <c r="T7" s="573"/>
    </row>
    <row r="8" spans="1:20" ht="65">
      <c r="A8" s="601" t="s">
        <v>336</v>
      </c>
      <c r="B8" s="601" t="s">
        <v>337</v>
      </c>
      <c r="C8" s="601" t="s">
        <v>338</v>
      </c>
      <c r="D8" s="601" t="s">
        <v>339</v>
      </c>
      <c r="E8" s="601" t="s">
        <v>340</v>
      </c>
      <c r="F8" s="602" t="s">
        <v>341</v>
      </c>
      <c r="G8" s="602" t="s">
        <v>342</v>
      </c>
      <c r="H8" s="602" t="s">
        <v>343</v>
      </c>
      <c r="I8" s="601" t="s">
        <v>344</v>
      </c>
      <c r="J8" s="601" t="s">
        <v>345</v>
      </c>
      <c r="K8" s="601" t="s">
        <v>346</v>
      </c>
      <c r="L8" s="601" t="s">
        <v>347</v>
      </c>
      <c r="M8" s="601" t="s">
        <v>348</v>
      </c>
      <c r="N8" s="601" t="s">
        <v>349</v>
      </c>
      <c r="O8" s="601" t="s">
        <v>350</v>
      </c>
      <c r="P8" s="601" t="s">
        <v>351</v>
      </c>
      <c r="Q8" s="601" t="s">
        <v>352</v>
      </c>
      <c r="R8" s="601" t="s">
        <v>353</v>
      </c>
      <c r="S8" s="601" t="s">
        <v>354</v>
      </c>
      <c r="T8" s="601" t="s">
        <v>355</v>
      </c>
    </row>
    <row r="9" spans="1:20" ht="13">
      <c r="A9" s="603">
        <v>1</v>
      </c>
      <c r="B9" s="604"/>
      <c r="C9" s="604"/>
      <c r="D9" s="604"/>
      <c r="E9" s="605"/>
      <c r="F9" s="605"/>
      <c r="G9" s="606">
        <f>IFERROR(SUD_UOS[[#This Row],[Gross Cost $]]-SUD_UOS[[#This Row],[Other Revenues $]],0)</f>
        <v>0</v>
      </c>
      <c r="H9" s="607"/>
      <c r="I9" s="607"/>
      <c r="J9" s="608" t="str">
        <f>IFERROR(SUD_UOS[[#This Row],[Proposed: DMC Units]]/SUD_UOS[[#This Row],[Proposed: Total Units of Service]],"")</f>
        <v/>
      </c>
      <c r="K9" s="609"/>
      <c r="L9" s="606">
        <f>IFERROR(SUD_UOS[[#This Row],[Gross Cost $]]/SUD_UOS[[#This Row],[Proposed: Total Units of Service]],0)</f>
        <v>0</v>
      </c>
      <c r="M9" s="606">
        <f>IFERROR(SUD_UOS[[#This Row],[Net Cost $]]/SUD_UOS[[#This Row],[Proposed: Total Units of Service]],0)</f>
        <v>0</v>
      </c>
      <c r="N9" s="606">
        <f>IFERROR(MIN(SUD_UOS[[#This Row],[Interim Rate (Rate Cap) $]:[Net Cost per Unit $]])*SUD_UOS[[#This Row],[Proposed: DMC Units]],0)</f>
        <v>0</v>
      </c>
      <c r="O9" s="606">
        <f>IFERROR(MIN(SUD_UOS[[#This Row],[Interim Rate (Rate Cap) $]:[Net Cost per Unit $]])*(SUD_UOS[[#This Row],[Proposed: Total Units of Service]]-SUD_UOS[[#This Row],[Proposed: DMC Units]]),0)</f>
        <v>0</v>
      </c>
      <c r="P9" s="607"/>
      <c r="Q9" s="607"/>
      <c r="R9" s="608" t="str">
        <f>IFERROR(SUD_UOS[[#This Row],[Prior Approved: DMC Units]]/SUD_UOS[[#This Row],[Prior Approved: Total Units of Service]],"")</f>
        <v/>
      </c>
      <c r="S9" s="610">
        <f>IFERROR(SUD_UOS[[#This Row],[Proposed: Total Units of Service]]-SUD_UOS[[#This Row],[Prior Approved: Total Units of Service]],0)</f>
        <v>0</v>
      </c>
      <c r="T9" s="610">
        <f>IFERROR(SUD_UOS[[#This Row],[Proposed: DMC Units]]-SUD_UOS[[#This Row],[Prior Approved: DMC Units]],0)</f>
        <v>0</v>
      </c>
    </row>
    <row r="10" spans="1:20" ht="13">
      <c r="A10" s="603">
        <v>2</v>
      </c>
      <c r="B10" s="604"/>
      <c r="C10" s="604"/>
      <c r="D10" s="604"/>
      <c r="E10" s="605"/>
      <c r="F10" s="605"/>
      <c r="G10" s="606">
        <f>IFERROR(SUD_UOS[[#This Row],[Gross Cost $]]-SUD_UOS[[#This Row],[Other Revenues $]],0)</f>
        <v>0</v>
      </c>
      <c r="H10" s="607"/>
      <c r="I10" s="607"/>
      <c r="J10" s="608" t="str">
        <f>IFERROR(SUD_UOS[[#This Row],[Proposed: DMC Units]]/SUD_UOS[[#This Row],[Proposed: Total Units of Service]],"")</f>
        <v/>
      </c>
      <c r="K10" s="611"/>
      <c r="L10" s="606">
        <f>IFERROR(SUD_UOS[[#This Row],[Gross Cost $]]/SUD_UOS[[#This Row],[Proposed: Total Units of Service]],0)</f>
        <v>0</v>
      </c>
      <c r="M10" s="606">
        <f>IFERROR(SUD_UOS[[#This Row],[Net Cost $]]/SUD_UOS[[#This Row],[Proposed: Total Units of Service]],0)</f>
        <v>0</v>
      </c>
      <c r="N10" s="606">
        <f>IFERROR(MIN(SUD_UOS[[#This Row],[Interim Rate (Rate Cap) $]:[Net Cost per Unit $]])*SUD_UOS[[#This Row],[Proposed: DMC Units]],0)</f>
        <v>0</v>
      </c>
      <c r="O10" s="606">
        <f>IFERROR(MIN(SUD_UOS[[#This Row],[Interim Rate (Rate Cap) $]:[Net Cost per Unit $]])*(SUD_UOS[[#This Row],[Proposed: Total Units of Service]]-SUD_UOS[[#This Row],[Proposed: DMC Units]]),0)</f>
        <v>0</v>
      </c>
      <c r="P10" s="607"/>
      <c r="Q10" s="607"/>
      <c r="R10" s="608" t="str">
        <f>IFERROR(SUD_UOS[[#This Row],[Prior Approved: DMC Units]]/SUD_UOS[[#This Row],[Prior Approved: Total Units of Service]],"")</f>
        <v/>
      </c>
      <c r="S10" s="610">
        <f>IFERROR(SUD_UOS[[#This Row],[Proposed: Total Units of Service]]-SUD_UOS[[#This Row],[Prior Approved: Total Units of Service]],0)</f>
        <v>0</v>
      </c>
      <c r="T10" s="610">
        <f>IFERROR(SUD_UOS[[#This Row],[Proposed: DMC Units]]-SUD_UOS[[#This Row],[Prior Approved: DMC Units]],0)</f>
        <v>0</v>
      </c>
    </row>
    <row r="11" spans="1:20" ht="13">
      <c r="A11" s="603">
        <v>3</v>
      </c>
      <c r="B11" s="604"/>
      <c r="C11" s="604"/>
      <c r="D11" s="604"/>
      <c r="E11" s="605"/>
      <c r="F11" s="605"/>
      <c r="G11" s="606">
        <f>IFERROR(SUD_UOS[[#This Row],[Gross Cost $]]-SUD_UOS[[#This Row],[Other Revenues $]],0)</f>
        <v>0</v>
      </c>
      <c r="H11" s="607"/>
      <c r="I11" s="607"/>
      <c r="J11" s="608" t="str">
        <f>IFERROR(SUD_UOS[[#This Row],[Proposed: DMC Units]]/SUD_UOS[[#This Row],[Proposed: Total Units of Service]],"")</f>
        <v/>
      </c>
      <c r="K11" s="611"/>
      <c r="L11" s="606">
        <f>IFERROR(SUD_UOS[[#This Row],[Gross Cost $]]/SUD_UOS[[#This Row],[Proposed: Total Units of Service]],0)</f>
        <v>0</v>
      </c>
      <c r="M11" s="606">
        <f>IFERROR(SUD_UOS[[#This Row],[Net Cost $]]/SUD_UOS[[#This Row],[Proposed: Total Units of Service]],0)</f>
        <v>0</v>
      </c>
      <c r="N11" s="606">
        <f>IFERROR(MIN(SUD_UOS[[#This Row],[Interim Rate (Rate Cap) $]:[Net Cost per Unit $]])*SUD_UOS[[#This Row],[Proposed: DMC Units]],0)</f>
        <v>0</v>
      </c>
      <c r="O11" s="606">
        <f>IFERROR(MIN(SUD_UOS[[#This Row],[Interim Rate (Rate Cap) $]:[Net Cost per Unit $]])*(SUD_UOS[[#This Row],[Proposed: Total Units of Service]]-SUD_UOS[[#This Row],[Proposed: DMC Units]]),0)</f>
        <v>0</v>
      </c>
      <c r="P11" s="607"/>
      <c r="Q11" s="607"/>
      <c r="R11" s="608" t="str">
        <f>IFERROR(SUD_UOS[[#This Row],[Prior Approved: DMC Units]]/SUD_UOS[[#This Row],[Prior Approved: Total Units of Service]],"")</f>
        <v/>
      </c>
      <c r="S11" s="610">
        <f>IFERROR(SUD_UOS[[#This Row],[Proposed: Total Units of Service]]-SUD_UOS[[#This Row],[Prior Approved: Total Units of Service]],0)</f>
        <v>0</v>
      </c>
      <c r="T11" s="610">
        <f>IFERROR(SUD_UOS[[#This Row],[Proposed: DMC Units]]-SUD_UOS[[#This Row],[Prior Approved: DMC Units]],0)</f>
        <v>0</v>
      </c>
    </row>
    <row r="12" spans="1:20" ht="13">
      <c r="A12" s="603">
        <v>4</v>
      </c>
      <c r="B12" s="604"/>
      <c r="C12" s="604"/>
      <c r="D12" s="604"/>
      <c r="E12" s="605"/>
      <c r="F12" s="605"/>
      <c r="G12" s="606">
        <f>IFERROR(SUD_UOS[[#This Row],[Gross Cost $]]-SUD_UOS[[#This Row],[Other Revenues $]],0)</f>
        <v>0</v>
      </c>
      <c r="H12" s="607"/>
      <c r="I12" s="607"/>
      <c r="J12" s="608" t="str">
        <f>IFERROR(SUD_UOS[[#This Row],[Proposed: DMC Units]]/SUD_UOS[[#This Row],[Proposed: Total Units of Service]],"")</f>
        <v/>
      </c>
      <c r="K12" s="611"/>
      <c r="L12" s="606">
        <f>IFERROR(SUD_UOS[[#This Row],[Gross Cost $]]/SUD_UOS[[#This Row],[Proposed: Total Units of Service]],0)</f>
        <v>0</v>
      </c>
      <c r="M12" s="606">
        <f>IFERROR(SUD_UOS[[#This Row],[Net Cost $]]/SUD_UOS[[#This Row],[Proposed: Total Units of Service]],0)</f>
        <v>0</v>
      </c>
      <c r="N12" s="606">
        <f>IFERROR(MIN(SUD_UOS[[#This Row],[Interim Rate (Rate Cap) $]:[Net Cost per Unit $]])*SUD_UOS[[#This Row],[Proposed: DMC Units]],0)</f>
        <v>0</v>
      </c>
      <c r="O12" s="606">
        <f>IFERROR(MIN(SUD_UOS[[#This Row],[Interim Rate (Rate Cap) $]:[Net Cost per Unit $]])*(SUD_UOS[[#This Row],[Proposed: Total Units of Service]]-SUD_UOS[[#This Row],[Proposed: DMC Units]]),0)</f>
        <v>0</v>
      </c>
      <c r="P12" s="607"/>
      <c r="Q12" s="607"/>
      <c r="R12" s="608" t="str">
        <f>IFERROR(SUD_UOS[[#This Row],[Prior Approved: DMC Units]]/SUD_UOS[[#This Row],[Prior Approved: Total Units of Service]],"")</f>
        <v/>
      </c>
      <c r="S12" s="610">
        <f>IFERROR(SUD_UOS[[#This Row],[Proposed: Total Units of Service]]-SUD_UOS[[#This Row],[Prior Approved: Total Units of Service]],0)</f>
        <v>0</v>
      </c>
      <c r="T12" s="610">
        <f>IFERROR(SUD_UOS[[#This Row],[Proposed: DMC Units]]-SUD_UOS[[#This Row],[Prior Approved: DMC Units]],0)</f>
        <v>0</v>
      </c>
    </row>
    <row r="13" spans="1:20" ht="13">
      <c r="A13" s="603">
        <v>5</v>
      </c>
      <c r="B13" s="604"/>
      <c r="C13" s="604"/>
      <c r="D13" s="604"/>
      <c r="E13" s="605"/>
      <c r="F13" s="605"/>
      <c r="G13" s="606">
        <f>IFERROR(SUD_UOS[[#This Row],[Gross Cost $]]-SUD_UOS[[#This Row],[Other Revenues $]],0)</f>
        <v>0</v>
      </c>
      <c r="H13" s="607"/>
      <c r="I13" s="607"/>
      <c r="J13" s="608" t="str">
        <f>IFERROR(SUD_UOS[[#This Row],[Proposed: DMC Units]]/SUD_UOS[[#This Row],[Proposed: Total Units of Service]],"")</f>
        <v/>
      </c>
      <c r="K13" s="611"/>
      <c r="L13" s="606">
        <f>IFERROR(SUD_UOS[[#This Row],[Gross Cost $]]/SUD_UOS[[#This Row],[Proposed: Total Units of Service]],0)</f>
        <v>0</v>
      </c>
      <c r="M13" s="606">
        <f>IFERROR(SUD_UOS[[#This Row],[Net Cost $]]/SUD_UOS[[#This Row],[Proposed: Total Units of Service]],0)</f>
        <v>0</v>
      </c>
      <c r="N13" s="606">
        <f>IFERROR(MIN(SUD_UOS[[#This Row],[Interim Rate (Rate Cap) $]:[Net Cost per Unit $]])*SUD_UOS[[#This Row],[Proposed: DMC Units]],0)</f>
        <v>0</v>
      </c>
      <c r="O13" s="606">
        <f>IFERROR(MIN(SUD_UOS[[#This Row],[Interim Rate (Rate Cap) $]:[Net Cost per Unit $]])*(SUD_UOS[[#This Row],[Proposed: Total Units of Service]]-SUD_UOS[[#This Row],[Proposed: DMC Units]]),0)</f>
        <v>0</v>
      </c>
      <c r="P13" s="607"/>
      <c r="Q13" s="607"/>
      <c r="R13" s="608" t="str">
        <f>IFERROR(SUD_UOS[[#This Row],[Prior Approved: DMC Units]]/SUD_UOS[[#This Row],[Prior Approved: Total Units of Service]],"")</f>
        <v/>
      </c>
      <c r="S13" s="610">
        <f>IFERROR(SUD_UOS[[#This Row],[Proposed: Total Units of Service]]-SUD_UOS[[#This Row],[Prior Approved: Total Units of Service]],0)</f>
        <v>0</v>
      </c>
      <c r="T13" s="610">
        <f>IFERROR(SUD_UOS[[#This Row],[Proposed: DMC Units]]-SUD_UOS[[#This Row],[Prior Approved: DMC Units]],0)</f>
        <v>0</v>
      </c>
    </row>
    <row r="14" spans="1:20" ht="13">
      <c r="A14" s="603">
        <v>6</v>
      </c>
      <c r="B14" s="604"/>
      <c r="C14" s="604"/>
      <c r="D14" s="604"/>
      <c r="E14" s="605"/>
      <c r="F14" s="605"/>
      <c r="G14" s="606">
        <f>IFERROR(SUD_UOS[[#This Row],[Gross Cost $]]-SUD_UOS[[#This Row],[Other Revenues $]],0)</f>
        <v>0</v>
      </c>
      <c r="H14" s="607"/>
      <c r="I14" s="607"/>
      <c r="J14" s="608" t="str">
        <f>IFERROR(SUD_UOS[[#This Row],[Proposed: DMC Units]]/SUD_UOS[[#This Row],[Proposed: Total Units of Service]],"")</f>
        <v/>
      </c>
      <c r="K14" s="611"/>
      <c r="L14" s="606">
        <f>IFERROR(SUD_UOS[[#This Row],[Gross Cost $]]/SUD_UOS[[#This Row],[Proposed: Total Units of Service]],0)</f>
        <v>0</v>
      </c>
      <c r="M14" s="606">
        <f>IFERROR(SUD_UOS[[#This Row],[Net Cost $]]/SUD_UOS[[#This Row],[Proposed: Total Units of Service]],0)</f>
        <v>0</v>
      </c>
      <c r="N14" s="606">
        <f>IFERROR(MIN(SUD_UOS[[#This Row],[Interim Rate (Rate Cap) $]:[Net Cost per Unit $]])*SUD_UOS[[#This Row],[Proposed: DMC Units]],0)</f>
        <v>0</v>
      </c>
      <c r="O14" s="606">
        <f>IFERROR(MIN(SUD_UOS[[#This Row],[Interim Rate (Rate Cap) $]:[Net Cost per Unit $]])*(SUD_UOS[[#This Row],[Proposed: Total Units of Service]]-SUD_UOS[[#This Row],[Proposed: DMC Units]]),0)</f>
        <v>0</v>
      </c>
      <c r="P14" s="607"/>
      <c r="Q14" s="607"/>
      <c r="R14" s="608" t="str">
        <f>IFERROR(SUD_UOS[[#This Row],[Prior Approved: DMC Units]]/SUD_UOS[[#This Row],[Prior Approved: Total Units of Service]],"")</f>
        <v/>
      </c>
      <c r="S14" s="610">
        <f>IFERROR(SUD_UOS[[#This Row],[Proposed: Total Units of Service]]-SUD_UOS[[#This Row],[Prior Approved: Total Units of Service]],0)</f>
        <v>0</v>
      </c>
      <c r="T14" s="610">
        <f>IFERROR(SUD_UOS[[#This Row],[Proposed: DMC Units]]-SUD_UOS[[#This Row],[Prior Approved: DMC Units]],0)</f>
        <v>0</v>
      </c>
    </row>
    <row r="15" spans="1:20" ht="13">
      <c r="A15" s="603">
        <v>7</v>
      </c>
      <c r="B15" s="604"/>
      <c r="C15" s="604"/>
      <c r="D15" s="604"/>
      <c r="E15" s="605"/>
      <c r="F15" s="605"/>
      <c r="G15" s="606">
        <f>IFERROR(SUD_UOS[[#This Row],[Gross Cost $]]-SUD_UOS[[#This Row],[Other Revenues $]],0)</f>
        <v>0</v>
      </c>
      <c r="H15" s="607"/>
      <c r="I15" s="607"/>
      <c r="J15" s="608" t="str">
        <f>IFERROR(SUD_UOS[[#This Row],[Proposed: DMC Units]]/SUD_UOS[[#This Row],[Proposed: Total Units of Service]],"")</f>
        <v/>
      </c>
      <c r="K15" s="611"/>
      <c r="L15" s="606">
        <f>IFERROR(SUD_UOS[[#This Row],[Gross Cost $]]/SUD_UOS[[#This Row],[Proposed: Total Units of Service]],0)</f>
        <v>0</v>
      </c>
      <c r="M15" s="606">
        <f>IFERROR(SUD_UOS[[#This Row],[Net Cost $]]/SUD_UOS[[#This Row],[Proposed: Total Units of Service]],0)</f>
        <v>0</v>
      </c>
      <c r="N15" s="606">
        <f>IFERROR(MIN(SUD_UOS[[#This Row],[Interim Rate (Rate Cap) $]:[Net Cost per Unit $]])*SUD_UOS[[#This Row],[Proposed: DMC Units]],0)</f>
        <v>0</v>
      </c>
      <c r="O15" s="606">
        <f>IFERROR(MIN(SUD_UOS[[#This Row],[Interim Rate (Rate Cap) $]:[Net Cost per Unit $]])*(SUD_UOS[[#This Row],[Proposed: Total Units of Service]]-SUD_UOS[[#This Row],[Proposed: DMC Units]]),0)</f>
        <v>0</v>
      </c>
      <c r="P15" s="607"/>
      <c r="Q15" s="607"/>
      <c r="R15" s="608" t="str">
        <f>IFERROR(SUD_UOS[[#This Row],[Prior Approved: DMC Units]]/SUD_UOS[[#This Row],[Prior Approved: Total Units of Service]],"")</f>
        <v/>
      </c>
      <c r="S15" s="610">
        <f>IFERROR(SUD_UOS[[#This Row],[Proposed: Total Units of Service]]-SUD_UOS[[#This Row],[Prior Approved: Total Units of Service]],0)</f>
        <v>0</v>
      </c>
      <c r="T15" s="610">
        <f>IFERROR(SUD_UOS[[#This Row],[Proposed: DMC Units]]-SUD_UOS[[#This Row],[Prior Approved: DMC Units]],0)</f>
        <v>0</v>
      </c>
    </row>
    <row r="16" spans="1:20" ht="13">
      <c r="A16" s="603">
        <v>8</v>
      </c>
      <c r="B16" s="604"/>
      <c r="C16" s="604"/>
      <c r="D16" s="604"/>
      <c r="E16" s="605"/>
      <c r="F16" s="605"/>
      <c r="G16" s="606">
        <f>IFERROR(SUD_UOS[[#This Row],[Gross Cost $]]-SUD_UOS[[#This Row],[Other Revenues $]],0)</f>
        <v>0</v>
      </c>
      <c r="H16" s="607"/>
      <c r="I16" s="607"/>
      <c r="J16" s="608" t="str">
        <f>IFERROR(SUD_UOS[[#This Row],[Proposed: DMC Units]]/SUD_UOS[[#This Row],[Proposed: Total Units of Service]],"")</f>
        <v/>
      </c>
      <c r="K16" s="611"/>
      <c r="L16" s="606">
        <f>IFERROR(SUD_UOS[[#This Row],[Gross Cost $]]/SUD_UOS[[#This Row],[Proposed: Total Units of Service]],0)</f>
        <v>0</v>
      </c>
      <c r="M16" s="606">
        <f>IFERROR(SUD_UOS[[#This Row],[Net Cost $]]/SUD_UOS[[#This Row],[Proposed: Total Units of Service]],0)</f>
        <v>0</v>
      </c>
      <c r="N16" s="606">
        <f>IFERROR(MIN(SUD_UOS[[#This Row],[Interim Rate (Rate Cap) $]:[Net Cost per Unit $]])*SUD_UOS[[#This Row],[Proposed: DMC Units]],0)</f>
        <v>0</v>
      </c>
      <c r="O16" s="606">
        <f>IFERROR(MIN(SUD_UOS[[#This Row],[Interim Rate (Rate Cap) $]:[Net Cost per Unit $]])*(SUD_UOS[[#This Row],[Proposed: Total Units of Service]]-SUD_UOS[[#This Row],[Proposed: DMC Units]]),0)</f>
        <v>0</v>
      </c>
      <c r="P16" s="607"/>
      <c r="Q16" s="607"/>
      <c r="R16" s="608" t="str">
        <f>IFERROR(SUD_UOS[[#This Row],[Prior Approved: DMC Units]]/SUD_UOS[[#This Row],[Prior Approved: Total Units of Service]],"")</f>
        <v/>
      </c>
      <c r="S16" s="610">
        <f>IFERROR(SUD_UOS[[#This Row],[Proposed: Total Units of Service]]-SUD_UOS[[#This Row],[Prior Approved: Total Units of Service]],0)</f>
        <v>0</v>
      </c>
      <c r="T16" s="610">
        <f>IFERROR(SUD_UOS[[#This Row],[Proposed: DMC Units]]-SUD_UOS[[#This Row],[Prior Approved: DMC Units]],0)</f>
        <v>0</v>
      </c>
    </row>
    <row r="17" spans="1:20" ht="13">
      <c r="A17" s="603">
        <v>9</v>
      </c>
      <c r="B17" s="604"/>
      <c r="C17" s="604"/>
      <c r="D17" s="604"/>
      <c r="E17" s="605"/>
      <c r="F17" s="605"/>
      <c r="G17" s="606">
        <f>IFERROR(SUD_UOS[[#This Row],[Gross Cost $]]-SUD_UOS[[#This Row],[Other Revenues $]],0)</f>
        <v>0</v>
      </c>
      <c r="H17" s="607"/>
      <c r="I17" s="607"/>
      <c r="J17" s="608" t="str">
        <f>IFERROR(SUD_UOS[[#This Row],[Proposed: DMC Units]]/SUD_UOS[[#This Row],[Proposed: Total Units of Service]],"")</f>
        <v/>
      </c>
      <c r="K17" s="611"/>
      <c r="L17" s="606">
        <f>IFERROR(SUD_UOS[[#This Row],[Gross Cost $]]/SUD_UOS[[#This Row],[Proposed: Total Units of Service]],0)</f>
        <v>0</v>
      </c>
      <c r="M17" s="606">
        <f>IFERROR(SUD_UOS[[#This Row],[Net Cost $]]/SUD_UOS[[#This Row],[Proposed: Total Units of Service]],0)</f>
        <v>0</v>
      </c>
      <c r="N17" s="606">
        <f>IFERROR(MIN(SUD_UOS[[#This Row],[Interim Rate (Rate Cap) $]:[Net Cost per Unit $]])*SUD_UOS[[#This Row],[Proposed: DMC Units]],0)</f>
        <v>0</v>
      </c>
      <c r="O17" s="606">
        <f>IFERROR(MIN(SUD_UOS[[#This Row],[Interim Rate (Rate Cap) $]:[Net Cost per Unit $]])*(SUD_UOS[[#This Row],[Proposed: Total Units of Service]]-SUD_UOS[[#This Row],[Proposed: DMC Units]]),0)</f>
        <v>0</v>
      </c>
      <c r="P17" s="607"/>
      <c r="Q17" s="607"/>
      <c r="R17" s="608" t="str">
        <f>IFERROR(SUD_UOS[[#This Row],[Prior Approved: DMC Units]]/SUD_UOS[[#This Row],[Prior Approved: Total Units of Service]],"")</f>
        <v/>
      </c>
      <c r="S17" s="610">
        <f>IFERROR(SUD_UOS[[#This Row],[Proposed: Total Units of Service]]-SUD_UOS[[#This Row],[Prior Approved: Total Units of Service]],0)</f>
        <v>0</v>
      </c>
      <c r="T17" s="610">
        <f>IFERROR(SUD_UOS[[#This Row],[Proposed: DMC Units]]-SUD_UOS[[#This Row],[Prior Approved: DMC Units]],0)</f>
        <v>0</v>
      </c>
    </row>
    <row r="18" spans="1:20" ht="13">
      <c r="A18" s="603">
        <v>10</v>
      </c>
      <c r="B18" s="604"/>
      <c r="C18" s="604"/>
      <c r="D18" s="604"/>
      <c r="E18" s="605"/>
      <c r="F18" s="605"/>
      <c r="G18" s="606">
        <f>IFERROR(SUD_UOS[[#This Row],[Gross Cost $]]-SUD_UOS[[#This Row],[Other Revenues $]],0)</f>
        <v>0</v>
      </c>
      <c r="H18" s="607"/>
      <c r="I18" s="607"/>
      <c r="J18" s="608" t="str">
        <f>IFERROR(SUD_UOS[[#This Row],[Proposed: DMC Units]]/SUD_UOS[[#This Row],[Proposed: Total Units of Service]],"")</f>
        <v/>
      </c>
      <c r="K18" s="611"/>
      <c r="L18" s="606">
        <f>IFERROR(SUD_UOS[[#This Row],[Gross Cost $]]/SUD_UOS[[#This Row],[Proposed: Total Units of Service]],0)</f>
        <v>0</v>
      </c>
      <c r="M18" s="606">
        <f>IFERROR(SUD_UOS[[#This Row],[Net Cost $]]/SUD_UOS[[#This Row],[Proposed: Total Units of Service]],0)</f>
        <v>0</v>
      </c>
      <c r="N18" s="606">
        <f>IFERROR(MIN(SUD_UOS[[#This Row],[Interim Rate (Rate Cap) $]:[Net Cost per Unit $]])*SUD_UOS[[#This Row],[Proposed: DMC Units]],0)</f>
        <v>0</v>
      </c>
      <c r="O18" s="606">
        <f>IFERROR(MIN(SUD_UOS[[#This Row],[Interim Rate (Rate Cap) $]:[Net Cost per Unit $]])*(SUD_UOS[[#This Row],[Proposed: Total Units of Service]]-SUD_UOS[[#This Row],[Proposed: DMC Units]]),0)</f>
        <v>0</v>
      </c>
      <c r="P18" s="607"/>
      <c r="Q18" s="607"/>
      <c r="R18" s="608" t="str">
        <f>IFERROR(SUD_UOS[[#This Row],[Prior Approved: DMC Units]]/SUD_UOS[[#This Row],[Prior Approved: Total Units of Service]],"")</f>
        <v/>
      </c>
      <c r="S18" s="610">
        <f>IFERROR(SUD_UOS[[#This Row],[Proposed: Total Units of Service]]-SUD_UOS[[#This Row],[Prior Approved: Total Units of Service]],0)</f>
        <v>0</v>
      </c>
      <c r="T18" s="610">
        <f>IFERROR(SUD_UOS[[#This Row],[Proposed: DMC Units]]-SUD_UOS[[#This Row],[Prior Approved: DMC Units]],0)</f>
        <v>0</v>
      </c>
    </row>
    <row r="19" spans="1:20" ht="13">
      <c r="A19" s="603">
        <v>11</v>
      </c>
      <c r="B19" s="604"/>
      <c r="C19" s="604"/>
      <c r="D19" s="604"/>
      <c r="E19" s="605"/>
      <c r="F19" s="605"/>
      <c r="G19" s="606">
        <f>IFERROR(SUD_UOS[[#This Row],[Gross Cost $]]-SUD_UOS[[#This Row],[Other Revenues $]],0)</f>
        <v>0</v>
      </c>
      <c r="H19" s="607"/>
      <c r="I19" s="607"/>
      <c r="J19" s="608" t="str">
        <f>IFERROR(SUD_UOS[[#This Row],[Proposed: DMC Units]]/SUD_UOS[[#This Row],[Proposed: Total Units of Service]],"")</f>
        <v/>
      </c>
      <c r="K19" s="611"/>
      <c r="L19" s="606">
        <f>IFERROR(SUD_UOS[[#This Row],[Gross Cost $]]/SUD_UOS[[#This Row],[Proposed: Total Units of Service]],0)</f>
        <v>0</v>
      </c>
      <c r="M19" s="606">
        <f>IFERROR(SUD_UOS[[#This Row],[Net Cost $]]/SUD_UOS[[#This Row],[Proposed: Total Units of Service]],0)</f>
        <v>0</v>
      </c>
      <c r="N19" s="606">
        <f>IFERROR(MIN(SUD_UOS[[#This Row],[Interim Rate (Rate Cap) $]:[Net Cost per Unit $]])*SUD_UOS[[#This Row],[Proposed: DMC Units]],0)</f>
        <v>0</v>
      </c>
      <c r="O19" s="606">
        <f>IFERROR(MIN(SUD_UOS[[#This Row],[Interim Rate (Rate Cap) $]:[Net Cost per Unit $]])*(SUD_UOS[[#This Row],[Proposed: Total Units of Service]]-SUD_UOS[[#This Row],[Proposed: DMC Units]]),0)</f>
        <v>0</v>
      </c>
      <c r="P19" s="607"/>
      <c r="Q19" s="607"/>
      <c r="R19" s="608" t="str">
        <f>IFERROR(SUD_UOS[[#This Row],[Prior Approved: DMC Units]]/SUD_UOS[[#This Row],[Prior Approved: Total Units of Service]],"")</f>
        <v/>
      </c>
      <c r="S19" s="610">
        <f>IFERROR(SUD_UOS[[#This Row],[Proposed: Total Units of Service]]-SUD_UOS[[#This Row],[Prior Approved: Total Units of Service]],0)</f>
        <v>0</v>
      </c>
      <c r="T19" s="610">
        <f>IFERROR(SUD_UOS[[#This Row],[Proposed: DMC Units]]-SUD_UOS[[#This Row],[Prior Approved: DMC Units]],0)</f>
        <v>0</v>
      </c>
    </row>
    <row r="20" spans="1:20" ht="13">
      <c r="A20" s="603">
        <v>12</v>
      </c>
      <c r="B20" s="604"/>
      <c r="C20" s="604"/>
      <c r="D20" s="604"/>
      <c r="E20" s="605"/>
      <c r="F20" s="605"/>
      <c r="G20" s="606">
        <f>IFERROR(SUD_UOS[[#This Row],[Gross Cost $]]-SUD_UOS[[#This Row],[Other Revenues $]],0)</f>
        <v>0</v>
      </c>
      <c r="H20" s="607"/>
      <c r="I20" s="607"/>
      <c r="J20" s="608" t="str">
        <f>IFERROR(SUD_UOS[[#This Row],[Proposed: DMC Units]]/SUD_UOS[[#This Row],[Proposed: Total Units of Service]],"")</f>
        <v/>
      </c>
      <c r="K20" s="611"/>
      <c r="L20" s="606">
        <f>IFERROR(SUD_UOS[[#This Row],[Gross Cost $]]/SUD_UOS[[#This Row],[Proposed: Total Units of Service]],0)</f>
        <v>0</v>
      </c>
      <c r="M20" s="606">
        <f>IFERROR(SUD_UOS[[#This Row],[Net Cost $]]/SUD_UOS[[#This Row],[Proposed: Total Units of Service]],0)</f>
        <v>0</v>
      </c>
      <c r="N20" s="606">
        <f>IFERROR(MIN(SUD_UOS[[#This Row],[Interim Rate (Rate Cap) $]:[Net Cost per Unit $]])*SUD_UOS[[#This Row],[Proposed: DMC Units]],0)</f>
        <v>0</v>
      </c>
      <c r="O20" s="606">
        <f>IFERROR(MIN(SUD_UOS[[#This Row],[Interim Rate (Rate Cap) $]:[Net Cost per Unit $]])*(SUD_UOS[[#This Row],[Proposed: Total Units of Service]]-SUD_UOS[[#This Row],[Proposed: DMC Units]]),0)</f>
        <v>0</v>
      </c>
      <c r="P20" s="607"/>
      <c r="Q20" s="607"/>
      <c r="R20" s="608" t="str">
        <f>IFERROR(SUD_UOS[[#This Row],[Prior Approved: DMC Units]]/SUD_UOS[[#This Row],[Prior Approved: Total Units of Service]],"")</f>
        <v/>
      </c>
      <c r="S20" s="610">
        <f>IFERROR(SUD_UOS[[#This Row],[Proposed: Total Units of Service]]-SUD_UOS[[#This Row],[Prior Approved: Total Units of Service]],0)</f>
        <v>0</v>
      </c>
      <c r="T20" s="610">
        <f>IFERROR(SUD_UOS[[#This Row],[Proposed: DMC Units]]-SUD_UOS[[#This Row],[Prior Approved: DMC Units]],0)</f>
        <v>0</v>
      </c>
    </row>
    <row r="21" spans="1:20" ht="13">
      <c r="A21" s="603">
        <v>13</v>
      </c>
      <c r="B21" s="604"/>
      <c r="C21" s="604"/>
      <c r="D21" s="604"/>
      <c r="E21" s="605"/>
      <c r="F21" s="605"/>
      <c r="G21" s="606">
        <f>IFERROR(SUD_UOS[[#This Row],[Gross Cost $]]-SUD_UOS[[#This Row],[Other Revenues $]],0)</f>
        <v>0</v>
      </c>
      <c r="H21" s="607"/>
      <c r="I21" s="607"/>
      <c r="J21" s="608" t="str">
        <f>IFERROR(SUD_UOS[[#This Row],[Proposed: DMC Units]]/SUD_UOS[[#This Row],[Proposed: Total Units of Service]],"")</f>
        <v/>
      </c>
      <c r="K21" s="611"/>
      <c r="L21" s="606">
        <f>IFERROR(SUD_UOS[[#This Row],[Gross Cost $]]/SUD_UOS[[#This Row],[Proposed: Total Units of Service]],0)</f>
        <v>0</v>
      </c>
      <c r="M21" s="606">
        <f>IFERROR(SUD_UOS[[#This Row],[Net Cost $]]/SUD_UOS[[#This Row],[Proposed: Total Units of Service]],0)</f>
        <v>0</v>
      </c>
      <c r="N21" s="606">
        <f>IFERROR(MIN(SUD_UOS[[#This Row],[Interim Rate (Rate Cap) $]:[Net Cost per Unit $]])*SUD_UOS[[#This Row],[Proposed: DMC Units]],0)</f>
        <v>0</v>
      </c>
      <c r="O21" s="606">
        <f>IFERROR(MIN(SUD_UOS[[#This Row],[Interim Rate (Rate Cap) $]:[Net Cost per Unit $]])*(SUD_UOS[[#This Row],[Proposed: Total Units of Service]]-SUD_UOS[[#This Row],[Proposed: DMC Units]]),0)</f>
        <v>0</v>
      </c>
      <c r="P21" s="607"/>
      <c r="Q21" s="607"/>
      <c r="R21" s="608" t="str">
        <f>IFERROR(SUD_UOS[[#This Row],[Prior Approved: DMC Units]]/SUD_UOS[[#This Row],[Prior Approved: Total Units of Service]],"")</f>
        <v/>
      </c>
      <c r="S21" s="610">
        <f>IFERROR(SUD_UOS[[#This Row],[Proposed: Total Units of Service]]-SUD_UOS[[#This Row],[Prior Approved: Total Units of Service]],0)</f>
        <v>0</v>
      </c>
      <c r="T21" s="610">
        <f>IFERROR(SUD_UOS[[#This Row],[Proposed: DMC Units]]-SUD_UOS[[#This Row],[Prior Approved: DMC Units]],0)</f>
        <v>0</v>
      </c>
    </row>
    <row r="22" spans="1:20" ht="13">
      <c r="A22" s="603">
        <v>14</v>
      </c>
      <c r="B22" s="604"/>
      <c r="C22" s="604"/>
      <c r="D22" s="604"/>
      <c r="E22" s="605"/>
      <c r="F22" s="605"/>
      <c r="G22" s="606">
        <f>IFERROR(SUD_UOS[[#This Row],[Gross Cost $]]-SUD_UOS[[#This Row],[Other Revenues $]],0)</f>
        <v>0</v>
      </c>
      <c r="H22" s="607"/>
      <c r="I22" s="607"/>
      <c r="J22" s="608" t="str">
        <f>IFERROR(SUD_UOS[[#This Row],[Proposed: DMC Units]]/SUD_UOS[[#This Row],[Proposed: Total Units of Service]],"")</f>
        <v/>
      </c>
      <c r="K22" s="611"/>
      <c r="L22" s="606">
        <f>IFERROR(SUD_UOS[[#This Row],[Gross Cost $]]/SUD_UOS[[#This Row],[Proposed: Total Units of Service]],0)</f>
        <v>0</v>
      </c>
      <c r="M22" s="606">
        <f>IFERROR(SUD_UOS[[#This Row],[Net Cost $]]/SUD_UOS[[#This Row],[Proposed: Total Units of Service]],0)</f>
        <v>0</v>
      </c>
      <c r="N22" s="606">
        <f>IFERROR(MIN(SUD_UOS[[#This Row],[Interim Rate (Rate Cap) $]:[Net Cost per Unit $]])*SUD_UOS[[#This Row],[Proposed: DMC Units]],0)</f>
        <v>0</v>
      </c>
      <c r="O22" s="606">
        <f>IFERROR(MIN(SUD_UOS[[#This Row],[Interim Rate (Rate Cap) $]:[Net Cost per Unit $]])*(SUD_UOS[[#This Row],[Proposed: Total Units of Service]]-SUD_UOS[[#This Row],[Proposed: DMC Units]]),0)</f>
        <v>0</v>
      </c>
      <c r="P22" s="607"/>
      <c r="Q22" s="607"/>
      <c r="R22" s="608" t="str">
        <f>IFERROR(SUD_UOS[[#This Row],[Prior Approved: DMC Units]]/SUD_UOS[[#This Row],[Prior Approved: Total Units of Service]],"")</f>
        <v/>
      </c>
      <c r="S22" s="610">
        <f>IFERROR(SUD_UOS[[#This Row],[Proposed: Total Units of Service]]-SUD_UOS[[#This Row],[Prior Approved: Total Units of Service]],0)</f>
        <v>0</v>
      </c>
      <c r="T22" s="610">
        <f>IFERROR(SUD_UOS[[#This Row],[Proposed: DMC Units]]-SUD_UOS[[#This Row],[Prior Approved: DMC Units]],0)</f>
        <v>0</v>
      </c>
    </row>
    <row r="23" spans="1:20" ht="13">
      <c r="A23" s="603">
        <v>15</v>
      </c>
      <c r="B23" s="604"/>
      <c r="C23" s="604"/>
      <c r="D23" s="604"/>
      <c r="E23" s="605"/>
      <c r="F23" s="605"/>
      <c r="G23" s="606">
        <f>IFERROR(SUD_UOS[[#This Row],[Gross Cost $]]-SUD_UOS[[#This Row],[Other Revenues $]],0)</f>
        <v>0</v>
      </c>
      <c r="H23" s="607"/>
      <c r="I23" s="607"/>
      <c r="J23" s="608" t="str">
        <f>IFERROR(SUD_UOS[[#This Row],[Proposed: DMC Units]]/SUD_UOS[[#This Row],[Proposed: Total Units of Service]],"")</f>
        <v/>
      </c>
      <c r="K23" s="611"/>
      <c r="L23" s="606">
        <f>IFERROR(SUD_UOS[[#This Row],[Gross Cost $]]/SUD_UOS[[#This Row],[Proposed: Total Units of Service]],0)</f>
        <v>0</v>
      </c>
      <c r="M23" s="606">
        <f>IFERROR(SUD_UOS[[#This Row],[Net Cost $]]/SUD_UOS[[#This Row],[Proposed: Total Units of Service]],0)</f>
        <v>0</v>
      </c>
      <c r="N23" s="606">
        <f>IFERROR(MIN(SUD_UOS[[#This Row],[Interim Rate (Rate Cap) $]:[Net Cost per Unit $]])*SUD_UOS[[#This Row],[Proposed: DMC Units]],0)</f>
        <v>0</v>
      </c>
      <c r="O23" s="606">
        <f>IFERROR(MIN(SUD_UOS[[#This Row],[Interim Rate (Rate Cap) $]:[Net Cost per Unit $]])*(SUD_UOS[[#This Row],[Proposed: Total Units of Service]]-SUD_UOS[[#This Row],[Proposed: DMC Units]]),0)</f>
        <v>0</v>
      </c>
      <c r="P23" s="607"/>
      <c r="Q23" s="607"/>
      <c r="R23" s="608" t="str">
        <f>IFERROR(SUD_UOS[[#This Row],[Prior Approved: DMC Units]]/SUD_UOS[[#This Row],[Prior Approved: Total Units of Service]],"")</f>
        <v/>
      </c>
      <c r="S23" s="610">
        <f>IFERROR(SUD_UOS[[#This Row],[Proposed: Total Units of Service]]-SUD_UOS[[#This Row],[Prior Approved: Total Units of Service]],0)</f>
        <v>0</v>
      </c>
      <c r="T23" s="610">
        <f>IFERROR(SUD_UOS[[#This Row],[Proposed: DMC Units]]-SUD_UOS[[#This Row],[Prior Approved: DMC Units]],0)</f>
        <v>0</v>
      </c>
    </row>
    <row r="24" spans="1:20" ht="13">
      <c r="A24" s="603">
        <v>16</v>
      </c>
      <c r="B24" s="604"/>
      <c r="C24" s="604"/>
      <c r="D24" s="604"/>
      <c r="E24" s="605"/>
      <c r="F24" s="605"/>
      <c r="G24" s="606">
        <f>IFERROR(SUD_UOS[[#This Row],[Gross Cost $]]-SUD_UOS[[#This Row],[Other Revenues $]],0)</f>
        <v>0</v>
      </c>
      <c r="H24" s="607"/>
      <c r="I24" s="607"/>
      <c r="J24" s="608" t="str">
        <f>IFERROR(SUD_UOS[[#This Row],[Proposed: DMC Units]]/SUD_UOS[[#This Row],[Proposed: Total Units of Service]],"")</f>
        <v/>
      </c>
      <c r="K24" s="611"/>
      <c r="L24" s="606">
        <f>IFERROR(SUD_UOS[[#This Row],[Gross Cost $]]/SUD_UOS[[#This Row],[Proposed: Total Units of Service]],0)</f>
        <v>0</v>
      </c>
      <c r="M24" s="606">
        <f>IFERROR(SUD_UOS[[#This Row],[Net Cost $]]/SUD_UOS[[#This Row],[Proposed: Total Units of Service]],0)</f>
        <v>0</v>
      </c>
      <c r="N24" s="606">
        <f>IFERROR(MIN(SUD_UOS[[#This Row],[Interim Rate (Rate Cap) $]:[Net Cost per Unit $]])*SUD_UOS[[#This Row],[Proposed: DMC Units]],0)</f>
        <v>0</v>
      </c>
      <c r="O24" s="606">
        <f>IFERROR(MIN(SUD_UOS[[#This Row],[Interim Rate (Rate Cap) $]:[Net Cost per Unit $]])*(SUD_UOS[[#This Row],[Proposed: Total Units of Service]]-SUD_UOS[[#This Row],[Proposed: DMC Units]]),0)</f>
        <v>0</v>
      </c>
      <c r="P24" s="607"/>
      <c r="Q24" s="607"/>
      <c r="R24" s="608" t="str">
        <f>IFERROR(SUD_UOS[[#This Row],[Prior Approved: DMC Units]]/SUD_UOS[[#This Row],[Prior Approved: Total Units of Service]],"")</f>
        <v/>
      </c>
      <c r="S24" s="610">
        <f>IFERROR(SUD_UOS[[#This Row],[Proposed: Total Units of Service]]-SUD_UOS[[#This Row],[Prior Approved: Total Units of Service]],0)</f>
        <v>0</v>
      </c>
      <c r="T24" s="610">
        <f>IFERROR(SUD_UOS[[#This Row],[Proposed: DMC Units]]-SUD_UOS[[#This Row],[Prior Approved: DMC Units]],0)</f>
        <v>0</v>
      </c>
    </row>
    <row r="25" spans="1:20" ht="13">
      <c r="A25" s="603">
        <v>17</v>
      </c>
      <c r="B25" s="604"/>
      <c r="C25" s="604"/>
      <c r="D25" s="604"/>
      <c r="E25" s="605"/>
      <c r="F25" s="605"/>
      <c r="G25" s="606">
        <f>IFERROR(SUD_UOS[[#This Row],[Gross Cost $]]-SUD_UOS[[#This Row],[Other Revenues $]],0)</f>
        <v>0</v>
      </c>
      <c r="H25" s="607"/>
      <c r="I25" s="607"/>
      <c r="J25" s="608" t="str">
        <f>IFERROR(SUD_UOS[[#This Row],[Proposed: DMC Units]]/SUD_UOS[[#This Row],[Proposed: Total Units of Service]],"")</f>
        <v/>
      </c>
      <c r="K25" s="611"/>
      <c r="L25" s="606">
        <f>IFERROR(SUD_UOS[[#This Row],[Gross Cost $]]/SUD_UOS[[#This Row],[Proposed: Total Units of Service]],0)</f>
        <v>0</v>
      </c>
      <c r="M25" s="606">
        <f>IFERROR(SUD_UOS[[#This Row],[Net Cost $]]/SUD_UOS[[#This Row],[Proposed: Total Units of Service]],0)</f>
        <v>0</v>
      </c>
      <c r="N25" s="606">
        <f>IFERROR(MIN(SUD_UOS[[#This Row],[Interim Rate (Rate Cap) $]:[Net Cost per Unit $]])*SUD_UOS[[#This Row],[Proposed: DMC Units]],0)</f>
        <v>0</v>
      </c>
      <c r="O25" s="606">
        <f>IFERROR(MIN(SUD_UOS[[#This Row],[Interim Rate (Rate Cap) $]:[Net Cost per Unit $]])*(SUD_UOS[[#This Row],[Proposed: Total Units of Service]]-SUD_UOS[[#This Row],[Proposed: DMC Units]]),0)</f>
        <v>0</v>
      </c>
      <c r="P25" s="607"/>
      <c r="Q25" s="607"/>
      <c r="R25" s="608" t="str">
        <f>IFERROR(SUD_UOS[[#This Row],[Prior Approved: DMC Units]]/SUD_UOS[[#This Row],[Prior Approved: Total Units of Service]],"")</f>
        <v/>
      </c>
      <c r="S25" s="610">
        <f>IFERROR(SUD_UOS[[#This Row],[Proposed: Total Units of Service]]-SUD_UOS[[#This Row],[Prior Approved: Total Units of Service]],0)</f>
        <v>0</v>
      </c>
      <c r="T25" s="610">
        <f>IFERROR(SUD_UOS[[#This Row],[Proposed: DMC Units]]-SUD_UOS[[#This Row],[Prior Approved: DMC Units]],0)</f>
        <v>0</v>
      </c>
    </row>
    <row r="26" spans="1:20" ht="13">
      <c r="A26" s="603">
        <v>18</v>
      </c>
      <c r="B26" s="604"/>
      <c r="C26" s="604"/>
      <c r="D26" s="604"/>
      <c r="E26" s="605"/>
      <c r="F26" s="605"/>
      <c r="G26" s="606">
        <f>IFERROR(SUD_UOS[[#This Row],[Gross Cost $]]-SUD_UOS[[#This Row],[Other Revenues $]],0)</f>
        <v>0</v>
      </c>
      <c r="H26" s="607"/>
      <c r="I26" s="607"/>
      <c r="J26" s="608" t="str">
        <f>IFERROR(SUD_UOS[[#This Row],[Proposed: DMC Units]]/SUD_UOS[[#This Row],[Proposed: Total Units of Service]],"")</f>
        <v/>
      </c>
      <c r="K26" s="611"/>
      <c r="L26" s="606">
        <f>IFERROR(SUD_UOS[[#This Row],[Gross Cost $]]/SUD_UOS[[#This Row],[Proposed: Total Units of Service]],0)</f>
        <v>0</v>
      </c>
      <c r="M26" s="606">
        <f>IFERROR(SUD_UOS[[#This Row],[Net Cost $]]/SUD_UOS[[#This Row],[Proposed: Total Units of Service]],0)</f>
        <v>0</v>
      </c>
      <c r="N26" s="606">
        <f>IFERROR(MIN(SUD_UOS[[#This Row],[Interim Rate (Rate Cap) $]:[Net Cost per Unit $]])*SUD_UOS[[#This Row],[Proposed: DMC Units]],0)</f>
        <v>0</v>
      </c>
      <c r="O26" s="606">
        <f>IFERROR(MIN(SUD_UOS[[#This Row],[Interim Rate (Rate Cap) $]:[Net Cost per Unit $]])*(SUD_UOS[[#This Row],[Proposed: Total Units of Service]]-SUD_UOS[[#This Row],[Proposed: DMC Units]]),0)</f>
        <v>0</v>
      </c>
      <c r="P26" s="607"/>
      <c r="Q26" s="607"/>
      <c r="R26" s="608" t="str">
        <f>IFERROR(SUD_UOS[[#This Row],[Prior Approved: DMC Units]]/SUD_UOS[[#This Row],[Prior Approved: Total Units of Service]],"")</f>
        <v/>
      </c>
      <c r="S26" s="610">
        <f>IFERROR(SUD_UOS[[#This Row],[Proposed: Total Units of Service]]-SUD_UOS[[#This Row],[Prior Approved: Total Units of Service]],0)</f>
        <v>0</v>
      </c>
      <c r="T26" s="610">
        <f>IFERROR(SUD_UOS[[#This Row],[Proposed: DMC Units]]-SUD_UOS[[#This Row],[Prior Approved: DMC Units]],0)</f>
        <v>0</v>
      </c>
    </row>
    <row r="27" spans="1:20" ht="13">
      <c r="A27" s="603">
        <v>19</v>
      </c>
      <c r="B27" s="604"/>
      <c r="C27" s="604"/>
      <c r="D27" s="604"/>
      <c r="E27" s="605"/>
      <c r="F27" s="605"/>
      <c r="G27" s="606">
        <f>IFERROR(SUD_UOS[[#This Row],[Gross Cost $]]-SUD_UOS[[#This Row],[Other Revenues $]],0)</f>
        <v>0</v>
      </c>
      <c r="H27" s="607"/>
      <c r="I27" s="607"/>
      <c r="J27" s="608" t="str">
        <f>IFERROR(SUD_UOS[[#This Row],[Proposed: DMC Units]]/SUD_UOS[[#This Row],[Proposed: Total Units of Service]],"")</f>
        <v/>
      </c>
      <c r="K27" s="611"/>
      <c r="L27" s="606">
        <f>IFERROR(SUD_UOS[[#This Row],[Gross Cost $]]/SUD_UOS[[#This Row],[Proposed: Total Units of Service]],0)</f>
        <v>0</v>
      </c>
      <c r="M27" s="606">
        <f>IFERROR(SUD_UOS[[#This Row],[Net Cost $]]/SUD_UOS[[#This Row],[Proposed: Total Units of Service]],0)</f>
        <v>0</v>
      </c>
      <c r="N27" s="606">
        <f>IFERROR(MIN(SUD_UOS[[#This Row],[Interim Rate (Rate Cap) $]:[Net Cost per Unit $]])*SUD_UOS[[#This Row],[Proposed: DMC Units]],0)</f>
        <v>0</v>
      </c>
      <c r="O27" s="606">
        <f>IFERROR(MIN(SUD_UOS[[#This Row],[Interim Rate (Rate Cap) $]:[Net Cost per Unit $]])*(SUD_UOS[[#This Row],[Proposed: Total Units of Service]]-SUD_UOS[[#This Row],[Proposed: DMC Units]]),0)</f>
        <v>0</v>
      </c>
      <c r="P27" s="607"/>
      <c r="Q27" s="607"/>
      <c r="R27" s="608" t="str">
        <f>IFERROR(SUD_UOS[[#This Row],[Prior Approved: DMC Units]]/SUD_UOS[[#This Row],[Prior Approved: Total Units of Service]],"")</f>
        <v/>
      </c>
      <c r="S27" s="610">
        <f>IFERROR(SUD_UOS[[#This Row],[Proposed: Total Units of Service]]-SUD_UOS[[#This Row],[Prior Approved: Total Units of Service]],0)</f>
        <v>0</v>
      </c>
      <c r="T27" s="610">
        <f>IFERROR(SUD_UOS[[#This Row],[Proposed: DMC Units]]-SUD_UOS[[#This Row],[Prior Approved: DMC Units]],0)</f>
        <v>0</v>
      </c>
    </row>
    <row r="28" spans="1:20" ht="13">
      <c r="A28" s="603">
        <v>20</v>
      </c>
      <c r="B28" s="604"/>
      <c r="C28" s="604"/>
      <c r="D28" s="604"/>
      <c r="E28" s="605"/>
      <c r="F28" s="605"/>
      <c r="G28" s="606">
        <f>IFERROR(SUD_UOS[[#This Row],[Gross Cost $]]-SUD_UOS[[#This Row],[Other Revenues $]],0)</f>
        <v>0</v>
      </c>
      <c r="H28" s="607"/>
      <c r="I28" s="607"/>
      <c r="J28" s="608" t="str">
        <f>IFERROR(SUD_UOS[[#This Row],[Proposed: DMC Units]]/SUD_UOS[[#This Row],[Proposed: Total Units of Service]],"")</f>
        <v/>
      </c>
      <c r="K28" s="611"/>
      <c r="L28" s="606">
        <f>IFERROR(SUD_UOS[[#This Row],[Gross Cost $]]/SUD_UOS[[#This Row],[Proposed: Total Units of Service]],0)</f>
        <v>0</v>
      </c>
      <c r="M28" s="606">
        <f>IFERROR(SUD_UOS[[#This Row],[Net Cost $]]/SUD_UOS[[#This Row],[Proposed: Total Units of Service]],0)</f>
        <v>0</v>
      </c>
      <c r="N28" s="606">
        <f>IFERROR(MIN(SUD_UOS[[#This Row],[Interim Rate (Rate Cap) $]:[Net Cost per Unit $]])*SUD_UOS[[#This Row],[Proposed: DMC Units]],0)</f>
        <v>0</v>
      </c>
      <c r="O28" s="606">
        <f>IFERROR(MIN(SUD_UOS[[#This Row],[Interim Rate (Rate Cap) $]:[Net Cost per Unit $]])*(SUD_UOS[[#This Row],[Proposed: Total Units of Service]]-SUD_UOS[[#This Row],[Proposed: DMC Units]]),0)</f>
        <v>0</v>
      </c>
      <c r="P28" s="607"/>
      <c r="Q28" s="607"/>
      <c r="R28" s="608" t="str">
        <f>IFERROR(SUD_UOS[[#This Row],[Prior Approved: DMC Units]]/SUD_UOS[[#This Row],[Prior Approved: Total Units of Service]],"")</f>
        <v/>
      </c>
      <c r="S28" s="610">
        <f>IFERROR(SUD_UOS[[#This Row],[Proposed: Total Units of Service]]-SUD_UOS[[#This Row],[Prior Approved: Total Units of Service]],0)</f>
        <v>0</v>
      </c>
      <c r="T28" s="610">
        <f>IFERROR(SUD_UOS[[#This Row],[Proposed: DMC Units]]-SUD_UOS[[#This Row],[Prior Approved: DMC Units]],0)</f>
        <v>0</v>
      </c>
    </row>
    <row r="29" spans="1:20" ht="13">
      <c r="A29" s="603">
        <v>21</v>
      </c>
      <c r="B29" s="604"/>
      <c r="C29" s="604"/>
      <c r="D29" s="604"/>
      <c r="E29" s="605"/>
      <c r="F29" s="605"/>
      <c r="G29" s="606">
        <f>IFERROR(SUD_UOS[[#This Row],[Gross Cost $]]-SUD_UOS[[#This Row],[Other Revenues $]],0)</f>
        <v>0</v>
      </c>
      <c r="H29" s="607"/>
      <c r="I29" s="607"/>
      <c r="J29" s="608" t="str">
        <f>IFERROR(SUD_UOS[[#This Row],[Proposed: DMC Units]]/SUD_UOS[[#This Row],[Proposed: Total Units of Service]],"")</f>
        <v/>
      </c>
      <c r="K29" s="611"/>
      <c r="L29" s="606">
        <f>IFERROR(SUD_UOS[[#This Row],[Gross Cost $]]/SUD_UOS[[#This Row],[Proposed: Total Units of Service]],0)</f>
        <v>0</v>
      </c>
      <c r="M29" s="606">
        <f>IFERROR(SUD_UOS[[#This Row],[Net Cost $]]/SUD_UOS[[#This Row],[Proposed: Total Units of Service]],0)</f>
        <v>0</v>
      </c>
      <c r="N29" s="606">
        <f>IFERROR(MIN(SUD_UOS[[#This Row],[Interim Rate (Rate Cap) $]:[Net Cost per Unit $]])*SUD_UOS[[#This Row],[Proposed: DMC Units]],0)</f>
        <v>0</v>
      </c>
      <c r="O29" s="606">
        <f>IFERROR(MIN(SUD_UOS[[#This Row],[Interim Rate (Rate Cap) $]:[Net Cost per Unit $]])*(SUD_UOS[[#This Row],[Proposed: Total Units of Service]]-SUD_UOS[[#This Row],[Proposed: DMC Units]]),0)</f>
        <v>0</v>
      </c>
      <c r="P29" s="607"/>
      <c r="Q29" s="607"/>
      <c r="R29" s="608" t="str">
        <f>IFERROR(SUD_UOS[[#This Row],[Prior Approved: DMC Units]]/SUD_UOS[[#This Row],[Prior Approved: Total Units of Service]],"")</f>
        <v/>
      </c>
      <c r="S29" s="610">
        <f>IFERROR(SUD_UOS[[#This Row],[Proposed: Total Units of Service]]-SUD_UOS[[#This Row],[Prior Approved: Total Units of Service]],0)</f>
        <v>0</v>
      </c>
      <c r="T29" s="610">
        <f>IFERROR(SUD_UOS[[#This Row],[Proposed: DMC Units]]-SUD_UOS[[#This Row],[Prior Approved: DMC Units]],0)</f>
        <v>0</v>
      </c>
    </row>
    <row r="30" spans="1:20" ht="13">
      <c r="A30" s="603">
        <v>22</v>
      </c>
      <c r="B30" s="604"/>
      <c r="C30" s="604"/>
      <c r="D30" s="604"/>
      <c r="E30" s="605"/>
      <c r="F30" s="605"/>
      <c r="G30" s="606">
        <f>IFERROR(SUD_UOS[[#This Row],[Gross Cost $]]-SUD_UOS[[#This Row],[Other Revenues $]],0)</f>
        <v>0</v>
      </c>
      <c r="H30" s="607"/>
      <c r="I30" s="607"/>
      <c r="J30" s="608" t="str">
        <f>IFERROR(SUD_UOS[[#This Row],[Proposed: DMC Units]]/SUD_UOS[[#This Row],[Proposed: Total Units of Service]],"")</f>
        <v/>
      </c>
      <c r="K30" s="611"/>
      <c r="L30" s="606">
        <f>IFERROR(SUD_UOS[[#This Row],[Gross Cost $]]/SUD_UOS[[#This Row],[Proposed: Total Units of Service]],0)</f>
        <v>0</v>
      </c>
      <c r="M30" s="606">
        <f>IFERROR(SUD_UOS[[#This Row],[Net Cost $]]/SUD_UOS[[#This Row],[Proposed: Total Units of Service]],0)</f>
        <v>0</v>
      </c>
      <c r="N30" s="606">
        <f>IFERROR(MIN(SUD_UOS[[#This Row],[Interim Rate (Rate Cap) $]:[Net Cost per Unit $]])*SUD_UOS[[#This Row],[Proposed: DMC Units]],0)</f>
        <v>0</v>
      </c>
      <c r="O30" s="606">
        <f>IFERROR(MIN(SUD_UOS[[#This Row],[Interim Rate (Rate Cap) $]:[Net Cost per Unit $]])*(SUD_UOS[[#This Row],[Proposed: Total Units of Service]]-SUD_UOS[[#This Row],[Proposed: DMC Units]]),0)</f>
        <v>0</v>
      </c>
      <c r="P30" s="607"/>
      <c r="Q30" s="607"/>
      <c r="R30" s="608" t="str">
        <f>IFERROR(SUD_UOS[[#This Row],[Prior Approved: DMC Units]]/SUD_UOS[[#This Row],[Prior Approved: Total Units of Service]],"")</f>
        <v/>
      </c>
      <c r="S30" s="610">
        <f>IFERROR(SUD_UOS[[#This Row],[Proposed: Total Units of Service]]-SUD_UOS[[#This Row],[Prior Approved: Total Units of Service]],0)</f>
        <v>0</v>
      </c>
      <c r="T30" s="610">
        <f>IFERROR(SUD_UOS[[#This Row],[Proposed: DMC Units]]-SUD_UOS[[#This Row],[Prior Approved: DMC Units]],0)</f>
        <v>0</v>
      </c>
    </row>
    <row r="31" spans="1:20" ht="13">
      <c r="A31" s="603">
        <v>23</v>
      </c>
      <c r="B31" s="604"/>
      <c r="C31" s="604"/>
      <c r="D31" s="604"/>
      <c r="E31" s="605"/>
      <c r="F31" s="605"/>
      <c r="G31" s="606">
        <f>IFERROR(SUD_UOS[[#This Row],[Gross Cost $]]-SUD_UOS[[#This Row],[Other Revenues $]],0)</f>
        <v>0</v>
      </c>
      <c r="H31" s="607"/>
      <c r="I31" s="607"/>
      <c r="J31" s="608" t="str">
        <f>IFERROR(SUD_UOS[[#This Row],[Proposed: DMC Units]]/SUD_UOS[[#This Row],[Proposed: Total Units of Service]],"")</f>
        <v/>
      </c>
      <c r="K31" s="611"/>
      <c r="L31" s="606">
        <f>IFERROR(SUD_UOS[[#This Row],[Gross Cost $]]/SUD_UOS[[#This Row],[Proposed: Total Units of Service]],0)</f>
        <v>0</v>
      </c>
      <c r="M31" s="606">
        <f>IFERROR(SUD_UOS[[#This Row],[Net Cost $]]/SUD_UOS[[#This Row],[Proposed: Total Units of Service]],0)</f>
        <v>0</v>
      </c>
      <c r="N31" s="606">
        <f>IFERROR(MIN(SUD_UOS[[#This Row],[Interim Rate (Rate Cap) $]:[Net Cost per Unit $]])*SUD_UOS[[#This Row],[Proposed: DMC Units]],0)</f>
        <v>0</v>
      </c>
      <c r="O31" s="606">
        <f>IFERROR(MIN(SUD_UOS[[#This Row],[Interim Rate (Rate Cap) $]:[Net Cost per Unit $]])*(SUD_UOS[[#This Row],[Proposed: Total Units of Service]]-SUD_UOS[[#This Row],[Proposed: DMC Units]]),0)</f>
        <v>0</v>
      </c>
      <c r="P31" s="607"/>
      <c r="Q31" s="607"/>
      <c r="R31" s="608" t="str">
        <f>IFERROR(SUD_UOS[[#This Row],[Prior Approved: DMC Units]]/SUD_UOS[[#This Row],[Prior Approved: Total Units of Service]],"")</f>
        <v/>
      </c>
      <c r="S31" s="610">
        <f>IFERROR(SUD_UOS[[#This Row],[Proposed: Total Units of Service]]-SUD_UOS[[#This Row],[Prior Approved: Total Units of Service]],0)</f>
        <v>0</v>
      </c>
      <c r="T31" s="610">
        <f>IFERROR(SUD_UOS[[#This Row],[Proposed: DMC Units]]-SUD_UOS[[#This Row],[Prior Approved: DMC Units]],0)</f>
        <v>0</v>
      </c>
    </row>
    <row r="32" spans="1:20" ht="13">
      <c r="A32" s="603">
        <v>24</v>
      </c>
      <c r="B32" s="604"/>
      <c r="C32" s="604"/>
      <c r="D32" s="604"/>
      <c r="E32" s="605"/>
      <c r="F32" s="605"/>
      <c r="G32" s="606">
        <f>IFERROR(SUD_UOS[[#This Row],[Gross Cost $]]-SUD_UOS[[#This Row],[Other Revenues $]],0)</f>
        <v>0</v>
      </c>
      <c r="H32" s="607"/>
      <c r="I32" s="607"/>
      <c r="J32" s="608" t="str">
        <f>IFERROR(SUD_UOS[[#This Row],[Proposed: DMC Units]]/SUD_UOS[[#This Row],[Proposed: Total Units of Service]],"")</f>
        <v/>
      </c>
      <c r="K32" s="611"/>
      <c r="L32" s="606">
        <f>IFERROR(SUD_UOS[[#This Row],[Gross Cost $]]/SUD_UOS[[#This Row],[Proposed: Total Units of Service]],0)</f>
        <v>0</v>
      </c>
      <c r="M32" s="606">
        <f>IFERROR(SUD_UOS[[#This Row],[Net Cost $]]/SUD_UOS[[#This Row],[Proposed: Total Units of Service]],0)</f>
        <v>0</v>
      </c>
      <c r="N32" s="606">
        <f>IFERROR(MIN(SUD_UOS[[#This Row],[Interim Rate (Rate Cap) $]:[Net Cost per Unit $]])*SUD_UOS[[#This Row],[Proposed: DMC Units]],0)</f>
        <v>0</v>
      </c>
      <c r="O32" s="606">
        <f>IFERROR(MIN(SUD_UOS[[#This Row],[Interim Rate (Rate Cap) $]:[Net Cost per Unit $]])*(SUD_UOS[[#This Row],[Proposed: Total Units of Service]]-SUD_UOS[[#This Row],[Proposed: DMC Units]]),0)</f>
        <v>0</v>
      </c>
      <c r="P32" s="607"/>
      <c r="Q32" s="607"/>
      <c r="R32" s="608" t="str">
        <f>IFERROR(SUD_UOS[[#This Row],[Prior Approved: DMC Units]]/SUD_UOS[[#This Row],[Prior Approved: Total Units of Service]],"")</f>
        <v/>
      </c>
      <c r="S32" s="610">
        <f>IFERROR(SUD_UOS[[#This Row],[Proposed: Total Units of Service]]-SUD_UOS[[#This Row],[Prior Approved: Total Units of Service]],0)</f>
        <v>0</v>
      </c>
      <c r="T32" s="610">
        <f>IFERROR(SUD_UOS[[#This Row],[Proposed: DMC Units]]-SUD_UOS[[#This Row],[Prior Approved: DMC Units]],0)</f>
        <v>0</v>
      </c>
    </row>
    <row r="33" spans="1:20" ht="13">
      <c r="A33" s="603">
        <v>25</v>
      </c>
      <c r="B33" s="604"/>
      <c r="C33" s="604"/>
      <c r="D33" s="604"/>
      <c r="E33" s="605"/>
      <c r="F33" s="605"/>
      <c r="G33" s="606">
        <f>IFERROR(SUD_UOS[[#This Row],[Gross Cost $]]-SUD_UOS[[#This Row],[Other Revenues $]],0)</f>
        <v>0</v>
      </c>
      <c r="H33" s="607"/>
      <c r="I33" s="607"/>
      <c r="J33" s="608" t="str">
        <f>IFERROR(SUD_UOS[[#This Row],[Proposed: DMC Units]]/SUD_UOS[[#This Row],[Proposed: Total Units of Service]],"")</f>
        <v/>
      </c>
      <c r="K33" s="611"/>
      <c r="L33" s="606">
        <f>IFERROR(SUD_UOS[[#This Row],[Gross Cost $]]/SUD_UOS[[#This Row],[Proposed: Total Units of Service]],0)</f>
        <v>0</v>
      </c>
      <c r="M33" s="606">
        <f>IFERROR(SUD_UOS[[#This Row],[Net Cost $]]/SUD_UOS[[#This Row],[Proposed: Total Units of Service]],0)</f>
        <v>0</v>
      </c>
      <c r="N33" s="606">
        <f>IFERROR(MIN(SUD_UOS[[#This Row],[Interim Rate (Rate Cap) $]:[Net Cost per Unit $]])*SUD_UOS[[#This Row],[Proposed: DMC Units]],0)</f>
        <v>0</v>
      </c>
      <c r="O33" s="606">
        <f>IFERROR(MIN(SUD_UOS[[#This Row],[Interim Rate (Rate Cap) $]:[Net Cost per Unit $]])*(SUD_UOS[[#This Row],[Proposed: Total Units of Service]]-SUD_UOS[[#This Row],[Proposed: DMC Units]]),0)</f>
        <v>0</v>
      </c>
      <c r="P33" s="607"/>
      <c r="Q33" s="607"/>
      <c r="R33" s="608" t="str">
        <f>IFERROR(SUD_UOS[[#This Row],[Prior Approved: DMC Units]]/SUD_UOS[[#This Row],[Prior Approved: Total Units of Service]],"")</f>
        <v/>
      </c>
      <c r="S33" s="610">
        <f>IFERROR(SUD_UOS[[#This Row],[Proposed: Total Units of Service]]-SUD_UOS[[#This Row],[Prior Approved: Total Units of Service]],0)</f>
        <v>0</v>
      </c>
      <c r="T33" s="610">
        <f>IFERROR(SUD_UOS[[#This Row],[Proposed: DMC Units]]-SUD_UOS[[#This Row],[Prior Approved: DMC Units]],0)</f>
        <v>0</v>
      </c>
    </row>
    <row r="34" spans="1:20" ht="13" hidden="1">
      <c r="A34" s="603">
        <v>26</v>
      </c>
      <c r="B34" s="604"/>
      <c r="C34" s="604"/>
      <c r="D34" s="604"/>
      <c r="E34" s="605"/>
      <c r="F34" s="605"/>
      <c r="G34" s="606">
        <f>IFERROR(SUD_UOS[[#This Row],[Gross Cost $]]-SUD_UOS[[#This Row],[Other Revenues $]],0)</f>
        <v>0</v>
      </c>
      <c r="H34" s="607"/>
      <c r="I34" s="607"/>
      <c r="J34" s="608" t="str">
        <f>IFERROR(SUD_UOS[[#This Row],[Proposed: DMC Units]]/SUD_UOS[[#This Row],[Proposed: Total Units of Service]],"")</f>
        <v/>
      </c>
      <c r="K34" s="611"/>
      <c r="L34" s="606">
        <f>IFERROR(SUD_UOS[[#This Row],[Gross Cost $]]/SUD_UOS[[#This Row],[Proposed: Total Units of Service]],0)</f>
        <v>0</v>
      </c>
      <c r="M34" s="606">
        <f>IFERROR(SUD_UOS[[#This Row],[Net Cost $]]/SUD_UOS[[#This Row],[Proposed: Total Units of Service]],0)</f>
        <v>0</v>
      </c>
      <c r="N34" s="606">
        <f>IFERROR(MIN(SUD_UOS[[#This Row],[Interim Rate (Rate Cap) $]:[Net Cost per Unit $]])*SUD_UOS[[#This Row],[Proposed: DMC Units]],0)</f>
        <v>0</v>
      </c>
      <c r="O34" s="606">
        <f>IFERROR(MIN(SUD_UOS[[#This Row],[Interim Rate (Rate Cap) $]:[Net Cost per Unit $]])*(SUD_UOS[[#This Row],[Proposed: Total Units of Service]]-SUD_UOS[[#This Row],[Proposed: DMC Units]]),0)</f>
        <v>0</v>
      </c>
      <c r="P34" s="607"/>
      <c r="Q34" s="607"/>
      <c r="R34" s="608" t="str">
        <f>IFERROR(SUD_UOS[[#This Row],[Prior Approved: DMC Units]]/SUD_UOS[[#This Row],[Prior Approved: Total Units of Service]],"")</f>
        <v/>
      </c>
      <c r="S34" s="610">
        <f>IFERROR(SUD_UOS[[#This Row],[Proposed: Total Units of Service]]-SUD_UOS[[#This Row],[Prior Approved: Total Units of Service]],0)</f>
        <v>0</v>
      </c>
      <c r="T34" s="610">
        <f>IFERROR(SUD_UOS[[#This Row],[Proposed: DMC Units]]-SUD_UOS[[#This Row],[Prior Approved: DMC Units]],0)</f>
        <v>0</v>
      </c>
    </row>
    <row r="35" spans="1:20" ht="13" hidden="1">
      <c r="A35" s="603">
        <v>27</v>
      </c>
      <c r="B35" s="604"/>
      <c r="C35" s="604"/>
      <c r="D35" s="604"/>
      <c r="E35" s="605"/>
      <c r="F35" s="605"/>
      <c r="G35" s="606">
        <f>IFERROR(SUD_UOS[[#This Row],[Gross Cost $]]-SUD_UOS[[#This Row],[Other Revenues $]],0)</f>
        <v>0</v>
      </c>
      <c r="H35" s="607"/>
      <c r="I35" s="607"/>
      <c r="J35" s="608" t="str">
        <f>IFERROR(SUD_UOS[[#This Row],[Proposed: DMC Units]]/SUD_UOS[[#This Row],[Proposed: Total Units of Service]],"")</f>
        <v/>
      </c>
      <c r="K35" s="611"/>
      <c r="L35" s="606">
        <f>IFERROR(SUD_UOS[[#This Row],[Gross Cost $]]/SUD_UOS[[#This Row],[Proposed: Total Units of Service]],0)</f>
        <v>0</v>
      </c>
      <c r="M35" s="606">
        <f>IFERROR(SUD_UOS[[#This Row],[Net Cost $]]/SUD_UOS[[#This Row],[Proposed: Total Units of Service]],0)</f>
        <v>0</v>
      </c>
      <c r="N35" s="606">
        <f>IFERROR(MIN(SUD_UOS[[#This Row],[Interim Rate (Rate Cap) $]:[Net Cost per Unit $]])*SUD_UOS[[#This Row],[Proposed: DMC Units]],0)</f>
        <v>0</v>
      </c>
      <c r="O35" s="606">
        <f>IFERROR(MIN(SUD_UOS[[#This Row],[Interim Rate (Rate Cap) $]:[Net Cost per Unit $]])*(SUD_UOS[[#This Row],[Proposed: Total Units of Service]]-SUD_UOS[[#This Row],[Proposed: DMC Units]]),0)</f>
        <v>0</v>
      </c>
      <c r="P35" s="607"/>
      <c r="Q35" s="607"/>
      <c r="R35" s="608" t="str">
        <f>IFERROR(SUD_UOS[[#This Row],[Prior Approved: DMC Units]]/SUD_UOS[[#This Row],[Prior Approved: Total Units of Service]],"")</f>
        <v/>
      </c>
      <c r="S35" s="610">
        <f>IFERROR(SUD_UOS[[#This Row],[Proposed: Total Units of Service]]-SUD_UOS[[#This Row],[Prior Approved: Total Units of Service]],0)</f>
        <v>0</v>
      </c>
      <c r="T35" s="610">
        <f>IFERROR(SUD_UOS[[#This Row],[Proposed: DMC Units]]-SUD_UOS[[#This Row],[Prior Approved: DMC Units]],0)</f>
        <v>0</v>
      </c>
    </row>
    <row r="36" spans="1:20" ht="13" hidden="1">
      <c r="A36" s="603">
        <v>28</v>
      </c>
      <c r="B36" s="604"/>
      <c r="C36" s="604"/>
      <c r="D36" s="604"/>
      <c r="E36" s="605"/>
      <c r="F36" s="605"/>
      <c r="G36" s="606">
        <f>IFERROR(SUD_UOS[[#This Row],[Gross Cost $]]-SUD_UOS[[#This Row],[Other Revenues $]],0)</f>
        <v>0</v>
      </c>
      <c r="H36" s="607"/>
      <c r="I36" s="607"/>
      <c r="J36" s="608" t="str">
        <f>IFERROR(SUD_UOS[[#This Row],[Proposed: DMC Units]]/SUD_UOS[[#This Row],[Proposed: Total Units of Service]],"")</f>
        <v/>
      </c>
      <c r="K36" s="611"/>
      <c r="L36" s="606">
        <f>IFERROR(SUD_UOS[[#This Row],[Gross Cost $]]/SUD_UOS[[#This Row],[Proposed: Total Units of Service]],0)</f>
        <v>0</v>
      </c>
      <c r="M36" s="606">
        <f>IFERROR(SUD_UOS[[#This Row],[Net Cost $]]/SUD_UOS[[#This Row],[Proposed: Total Units of Service]],0)</f>
        <v>0</v>
      </c>
      <c r="N36" s="606">
        <f>IFERROR(MIN(SUD_UOS[[#This Row],[Interim Rate (Rate Cap) $]:[Net Cost per Unit $]])*SUD_UOS[[#This Row],[Proposed: DMC Units]],0)</f>
        <v>0</v>
      </c>
      <c r="O36" s="606">
        <f>IFERROR(MIN(SUD_UOS[[#This Row],[Interim Rate (Rate Cap) $]:[Net Cost per Unit $]])*(SUD_UOS[[#This Row],[Proposed: Total Units of Service]]-SUD_UOS[[#This Row],[Proposed: DMC Units]]),0)</f>
        <v>0</v>
      </c>
      <c r="P36" s="607"/>
      <c r="Q36" s="607"/>
      <c r="R36" s="608" t="str">
        <f>IFERROR(SUD_UOS[[#This Row],[Prior Approved: DMC Units]]/SUD_UOS[[#This Row],[Prior Approved: Total Units of Service]],"")</f>
        <v/>
      </c>
      <c r="S36" s="610">
        <f>IFERROR(SUD_UOS[[#This Row],[Proposed: Total Units of Service]]-SUD_UOS[[#This Row],[Prior Approved: Total Units of Service]],0)</f>
        <v>0</v>
      </c>
      <c r="T36" s="610">
        <f>IFERROR(SUD_UOS[[#This Row],[Proposed: DMC Units]]-SUD_UOS[[#This Row],[Prior Approved: DMC Units]],0)</f>
        <v>0</v>
      </c>
    </row>
    <row r="37" spans="1:20" ht="13" hidden="1">
      <c r="A37" s="603">
        <v>29</v>
      </c>
      <c r="B37" s="604"/>
      <c r="C37" s="604"/>
      <c r="D37" s="604"/>
      <c r="E37" s="605"/>
      <c r="F37" s="605"/>
      <c r="G37" s="606">
        <f>IFERROR(SUD_UOS[[#This Row],[Gross Cost $]]-SUD_UOS[[#This Row],[Other Revenues $]],0)</f>
        <v>0</v>
      </c>
      <c r="H37" s="607"/>
      <c r="I37" s="607"/>
      <c r="J37" s="608" t="str">
        <f>IFERROR(SUD_UOS[[#This Row],[Proposed: DMC Units]]/SUD_UOS[[#This Row],[Proposed: Total Units of Service]],"")</f>
        <v/>
      </c>
      <c r="K37" s="611"/>
      <c r="L37" s="606">
        <f>IFERROR(SUD_UOS[[#This Row],[Gross Cost $]]/SUD_UOS[[#This Row],[Proposed: Total Units of Service]],0)</f>
        <v>0</v>
      </c>
      <c r="M37" s="606">
        <f>IFERROR(SUD_UOS[[#This Row],[Net Cost $]]/SUD_UOS[[#This Row],[Proposed: Total Units of Service]],0)</f>
        <v>0</v>
      </c>
      <c r="N37" s="606">
        <f>IFERROR(MIN(SUD_UOS[[#This Row],[Interim Rate (Rate Cap) $]:[Net Cost per Unit $]])*SUD_UOS[[#This Row],[Proposed: DMC Units]],0)</f>
        <v>0</v>
      </c>
      <c r="O37" s="606">
        <f>IFERROR(MIN(SUD_UOS[[#This Row],[Interim Rate (Rate Cap) $]:[Net Cost per Unit $]])*(SUD_UOS[[#This Row],[Proposed: Total Units of Service]]-SUD_UOS[[#This Row],[Proposed: DMC Units]]),0)</f>
        <v>0</v>
      </c>
      <c r="P37" s="607"/>
      <c r="Q37" s="607"/>
      <c r="R37" s="608" t="str">
        <f>IFERROR(SUD_UOS[[#This Row],[Prior Approved: DMC Units]]/SUD_UOS[[#This Row],[Prior Approved: Total Units of Service]],"")</f>
        <v/>
      </c>
      <c r="S37" s="610">
        <f>IFERROR(SUD_UOS[[#This Row],[Proposed: Total Units of Service]]-SUD_UOS[[#This Row],[Prior Approved: Total Units of Service]],0)</f>
        <v>0</v>
      </c>
      <c r="T37" s="610">
        <f>IFERROR(SUD_UOS[[#This Row],[Proposed: DMC Units]]-SUD_UOS[[#This Row],[Prior Approved: DMC Units]],0)</f>
        <v>0</v>
      </c>
    </row>
    <row r="38" spans="1:20" ht="13" hidden="1">
      <c r="A38" s="603">
        <v>30</v>
      </c>
      <c r="B38" s="604"/>
      <c r="C38" s="604"/>
      <c r="D38" s="604"/>
      <c r="E38" s="605"/>
      <c r="F38" s="605"/>
      <c r="G38" s="606">
        <f>IFERROR(SUD_UOS[[#This Row],[Gross Cost $]]-SUD_UOS[[#This Row],[Other Revenues $]],0)</f>
        <v>0</v>
      </c>
      <c r="H38" s="607"/>
      <c r="I38" s="607"/>
      <c r="J38" s="608" t="str">
        <f>IFERROR(SUD_UOS[[#This Row],[Proposed: DMC Units]]/SUD_UOS[[#This Row],[Proposed: Total Units of Service]],"")</f>
        <v/>
      </c>
      <c r="K38" s="611"/>
      <c r="L38" s="606">
        <f>IFERROR(SUD_UOS[[#This Row],[Gross Cost $]]/SUD_UOS[[#This Row],[Proposed: Total Units of Service]],0)</f>
        <v>0</v>
      </c>
      <c r="M38" s="606">
        <f>IFERROR(SUD_UOS[[#This Row],[Net Cost $]]/SUD_UOS[[#This Row],[Proposed: Total Units of Service]],0)</f>
        <v>0</v>
      </c>
      <c r="N38" s="606">
        <f>IFERROR(MIN(SUD_UOS[[#This Row],[Interim Rate (Rate Cap) $]:[Net Cost per Unit $]])*SUD_UOS[[#This Row],[Proposed: DMC Units]],0)</f>
        <v>0</v>
      </c>
      <c r="O38" s="606">
        <f>IFERROR(MIN(SUD_UOS[[#This Row],[Interim Rate (Rate Cap) $]:[Net Cost per Unit $]])*(SUD_UOS[[#This Row],[Proposed: Total Units of Service]]-SUD_UOS[[#This Row],[Proposed: DMC Units]]),0)</f>
        <v>0</v>
      </c>
      <c r="P38" s="607"/>
      <c r="Q38" s="607"/>
      <c r="R38" s="608" t="str">
        <f>IFERROR(SUD_UOS[[#This Row],[Prior Approved: DMC Units]]/SUD_UOS[[#This Row],[Prior Approved: Total Units of Service]],"")</f>
        <v/>
      </c>
      <c r="S38" s="610">
        <f>IFERROR(SUD_UOS[[#This Row],[Proposed: Total Units of Service]]-SUD_UOS[[#This Row],[Prior Approved: Total Units of Service]],0)</f>
        <v>0</v>
      </c>
      <c r="T38" s="610">
        <f>IFERROR(SUD_UOS[[#This Row],[Proposed: DMC Units]]-SUD_UOS[[#This Row],[Prior Approved: DMC Units]],0)</f>
        <v>0</v>
      </c>
    </row>
    <row r="39" spans="1:20" ht="13" hidden="1">
      <c r="A39" s="603">
        <v>31</v>
      </c>
      <c r="B39" s="604"/>
      <c r="C39" s="604"/>
      <c r="D39" s="604"/>
      <c r="E39" s="605"/>
      <c r="F39" s="605"/>
      <c r="G39" s="606">
        <f>IFERROR(SUD_UOS[[#This Row],[Gross Cost $]]-SUD_UOS[[#This Row],[Other Revenues $]],0)</f>
        <v>0</v>
      </c>
      <c r="H39" s="607"/>
      <c r="I39" s="607"/>
      <c r="J39" s="608" t="str">
        <f>IFERROR(SUD_UOS[[#This Row],[Proposed: DMC Units]]/SUD_UOS[[#This Row],[Proposed: Total Units of Service]],"")</f>
        <v/>
      </c>
      <c r="K39" s="611"/>
      <c r="L39" s="606">
        <f>IFERROR(SUD_UOS[[#This Row],[Gross Cost $]]/SUD_UOS[[#This Row],[Proposed: Total Units of Service]],0)</f>
        <v>0</v>
      </c>
      <c r="M39" s="606">
        <f>IFERROR(SUD_UOS[[#This Row],[Net Cost $]]/SUD_UOS[[#This Row],[Proposed: Total Units of Service]],0)</f>
        <v>0</v>
      </c>
      <c r="N39" s="606">
        <f>IFERROR(MIN(SUD_UOS[[#This Row],[Interim Rate (Rate Cap) $]:[Net Cost per Unit $]])*SUD_UOS[[#This Row],[Proposed: DMC Units]],0)</f>
        <v>0</v>
      </c>
      <c r="O39" s="606">
        <f>IFERROR(MIN(SUD_UOS[[#This Row],[Interim Rate (Rate Cap) $]:[Net Cost per Unit $]])*(SUD_UOS[[#This Row],[Proposed: Total Units of Service]]-SUD_UOS[[#This Row],[Proposed: DMC Units]]),0)</f>
        <v>0</v>
      </c>
      <c r="P39" s="607"/>
      <c r="Q39" s="607"/>
      <c r="R39" s="608" t="str">
        <f>IFERROR(SUD_UOS[[#This Row],[Prior Approved: DMC Units]]/SUD_UOS[[#This Row],[Prior Approved: Total Units of Service]],"")</f>
        <v/>
      </c>
      <c r="S39" s="610">
        <f>IFERROR(SUD_UOS[[#This Row],[Proposed: Total Units of Service]]-SUD_UOS[[#This Row],[Prior Approved: Total Units of Service]],0)</f>
        <v>0</v>
      </c>
      <c r="T39" s="610">
        <f>IFERROR(SUD_UOS[[#This Row],[Proposed: DMC Units]]-SUD_UOS[[#This Row],[Prior Approved: DMC Units]],0)</f>
        <v>0</v>
      </c>
    </row>
    <row r="40" spans="1:20" ht="13" hidden="1">
      <c r="A40" s="603">
        <v>32</v>
      </c>
      <c r="B40" s="604"/>
      <c r="C40" s="604"/>
      <c r="D40" s="604"/>
      <c r="E40" s="605"/>
      <c r="F40" s="605"/>
      <c r="G40" s="606">
        <f>IFERROR(SUD_UOS[[#This Row],[Gross Cost $]]-SUD_UOS[[#This Row],[Other Revenues $]],0)</f>
        <v>0</v>
      </c>
      <c r="H40" s="607"/>
      <c r="I40" s="607"/>
      <c r="J40" s="608" t="str">
        <f>IFERROR(SUD_UOS[[#This Row],[Proposed: DMC Units]]/SUD_UOS[[#This Row],[Proposed: Total Units of Service]],"")</f>
        <v/>
      </c>
      <c r="K40" s="611"/>
      <c r="L40" s="606">
        <f>IFERROR(SUD_UOS[[#This Row],[Gross Cost $]]/SUD_UOS[[#This Row],[Proposed: Total Units of Service]],0)</f>
        <v>0</v>
      </c>
      <c r="M40" s="606">
        <f>IFERROR(SUD_UOS[[#This Row],[Net Cost $]]/SUD_UOS[[#This Row],[Proposed: Total Units of Service]],0)</f>
        <v>0</v>
      </c>
      <c r="N40" s="606">
        <f>IFERROR(MIN(SUD_UOS[[#This Row],[Interim Rate (Rate Cap) $]:[Net Cost per Unit $]])*SUD_UOS[[#This Row],[Proposed: DMC Units]],0)</f>
        <v>0</v>
      </c>
      <c r="O40" s="606">
        <f>IFERROR(MIN(SUD_UOS[[#This Row],[Interim Rate (Rate Cap) $]:[Net Cost per Unit $]])*(SUD_UOS[[#This Row],[Proposed: Total Units of Service]]-SUD_UOS[[#This Row],[Proposed: DMC Units]]),0)</f>
        <v>0</v>
      </c>
      <c r="P40" s="607"/>
      <c r="Q40" s="607"/>
      <c r="R40" s="608" t="str">
        <f>IFERROR(SUD_UOS[[#This Row],[Prior Approved: DMC Units]]/SUD_UOS[[#This Row],[Prior Approved: Total Units of Service]],"")</f>
        <v/>
      </c>
      <c r="S40" s="610">
        <f>IFERROR(SUD_UOS[[#This Row],[Proposed: Total Units of Service]]-SUD_UOS[[#This Row],[Prior Approved: Total Units of Service]],0)</f>
        <v>0</v>
      </c>
      <c r="T40" s="610">
        <f>IFERROR(SUD_UOS[[#This Row],[Proposed: DMC Units]]-SUD_UOS[[#This Row],[Prior Approved: DMC Units]],0)</f>
        <v>0</v>
      </c>
    </row>
    <row r="41" spans="1:20" ht="13" hidden="1">
      <c r="A41" s="603">
        <v>33</v>
      </c>
      <c r="B41" s="604"/>
      <c r="C41" s="604"/>
      <c r="D41" s="604"/>
      <c r="E41" s="605"/>
      <c r="F41" s="605"/>
      <c r="G41" s="606">
        <f>IFERROR(SUD_UOS[[#This Row],[Gross Cost $]]-SUD_UOS[[#This Row],[Other Revenues $]],0)</f>
        <v>0</v>
      </c>
      <c r="H41" s="607"/>
      <c r="I41" s="607"/>
      <c r="J41" s="608" t="str">
        <f>IFERROR(SUD_UOS[[#This Row],[Proposed: DMC Units]]/SUD_UOS[[#This Row],[Proposed: Total Units of Service]],"")</f>
        <v/>
      </c>
      <c r="K41" s="611"/>
      <c r="L41" s="606">
        <f>IFERROR(SUD_UOS[[#This Row],[Gross Cost $]]/SUD_UOS[[#This Row],[Proposed: Total Units of Service]],0)</f>
        <v>0</v>
      </c>
      <c r="M41" s="606">
        <f>IFERROR(SUD_UOS[[#This Row],[Net Cost $]]/SUD_UOS[[#This Row],[Proposed: Total Units of Service]],0)</f>
        <v>0</v>
      </c>
      <c r="N41" s="606">
        <f>IFERROR(MIN(SUD_UOS[[#This Row],[Interim Rate (Rate Cap) $]:[Net Cost per Unit $]])*SUD_UOS[[#This Row],[Proposed: DMC Units]],0)</f>
        <v>0</v>
      </c>
      <c r="O41" s="606">
        <f>IFERROR(MIN(SUD_UOS[[#This Row],[Interim Rate (Rate Cap) $]:[Net Cost per Unit $]])*(SUD_UOS[[#This Row],[Proposed: Total Units of Service]]-SUD_UOS[[#This Row],[Proposed: DMC Units]]),0)</f>
        <v>0</v>
      </c>
      <c r="P41" s="607"/>
      <c r="Q41" s="607"/>
      <c r="R41" s="608" t="str">
        <f>IFERROR(SUD_UOS[[#This Row],[Prior Approved: DMC Units]]/SUD_UOS[[#This Row],[Prior Approved: Total Units of Service]],"")</f>
        <v/>
      </c>
      <c r="S41" s="610">
        <f>IFERROR(SUD_UOS[[#This Row],[Proposed: Total Units of Service]]-SUD_UOS[[#This Row],[Prior Approved: Total Units of Service]],0)</f>
        <v>0</v>
      </c>
      <c r="T41" s="610">
        <f>IFERROR(SUD_UOS[[#This Row],[Proposed: DMC Units]]-SUD_UOS[[#This Row],[Prior Approved: DMC Units]],0)</f>
        <v>0</v>
      </c>
    </row>
    <row r="42" spans="1:20" ht="13" hidden="1">
      <c r="A42" s="603">
        <v>34</v>
      </c>
      <c r="B42" s="604"/>
      <c r="C42" s="604"/>
      <c r="D42" s="604"/>
      <c r="E42" s="605"/>
      <c r="F42" s="605"/>
      <c r="G42" s="606">
        <f>IFERROR(SUD_UOS[[#This Row],[Gross Cost $]]-SUD_UOS[[#This Row],[Other Revenues $]],0)</f>
        <v>0</v>
      </c>
      <c r="H42" s="607"/>
      <c r="I42" s="607"/>
      <c r="J42" s="608" t="str">
        <f>IFERROR(SUD_UOS[[#This Row],[Proposed: DMC Units]]/SUD_UOS[[#This Row],[Proposed: Total Units of Service]],"")</f>
        <v/>
      </c>
      <c r="K42" s="611"/>
      <c r="L42" s="606">
        <f>IFERROR(SUD_UOS[[#This Row],[Gross Cost $]]/SUD_UOS[[#This Row],[Proposed: Total Units of Service]],0)</f>
        <v>0</v>
      </c>
      <c r="M42" s="606">
        <f>IFERROR(SUD_UOS[[#This Row],[Net Cost $]]/SUD_UOS[[#This Row],[Proposed: Total Units of Service]],0)</f>
        <v>0</v>
      </c>
      <c r="N42" s="606">
        <f>IFERROR(MIN(SUD_UOS[[#This Row],[Interim Rate (Rate Cap) $]:[Net Cost per Unit $]])*SUD_UOS[[#This Row],[Proposed: DMC Units]],0)</f>
        <v>0</v>
      </c>
      <c r="O42" s="606">
        <f>IFERROR(MIN(SUD_UOS[[#This Row],[Interim Rate (Rate Cap) $]:[Net Cost per Unit $]])*(SUD_UOS[[#This Row],[Proposed: Total Units of Service]]-SUD_UOS[[#This Row],[Proposed: DMC Units]]),0)</f>
        <v>0</v>
      </c>
      <c r="P42" s="607"/>
      <c r="Q42" s="607"/>
      <c r="R42" s="608" t="str">
        <f>IFERROR(SUD_UOS[[#This Row],[Prior Approved: DMC Units]]/SUD_UOS[[#This Row],[Prior Approved: Total Units of Service]],"")</f>
        <v/>
      </c>
      <c r="S42" s="610">
        <f>IFERROR(SUD_UOS[[#This Row],[Proposed: Total Units of Service]]-SUD_UOS[[#This Row],[Prior Approved: Total Units of Service]],0)</f>
        <v>0</v>
      </c>
      <c r="T42" s="610">
        <f>IFERROR(SUD_UOS[[#This Row],[Proposed: DMC Units]]-SUD_UOS[[#This Row],[Prior Approved: DMC Units]],0)</f>
        <v>0</v>
      </c>
    </row>
    <row r="43" spans="1:20" ht="13" hidden="1">
      <c r="A43" s="603">
        <v>35</v>
      </c>
      <c r="B43" s="604"/>
      <c r="C43" s="604"/>
      <c r="D43" s="604"/>
      <c r="E43" s="605"/>
      <c r="F43" s="605"/>
      <c r="G43" s="606">
        <f>IFERROR(SUD_UOS[[#This Row],[Gross Cost $]]-SUD_UOS[[#This Row],[Other Revenues $]],0)</f>
        <v>0</v>
      </c>
      <c r="H43" s="607"/>
      <c r="I43" s="607"/>
      <c r="J43" s="608" t="str">
        <f>IFERROR(SUD_UOS[[#This Row],[Proposed: DMC Units]]/SUD_UOS[[#This Row],[Proposed: Total Units of Service]],"")</f>
        <v/>
      </c>
      <c r="K43" s="611"/>
      <c r="L43" s="606">
        <f>IFERROR(SUD_UOS[[#This Row],[Gross Cost $]]/SUD_UOS[[#This Row],[Proposed: Total Units of Service]],0)</f>
        <v>0</v>
      </c>
      <c r="M43" s="606">
        <f>IFERROR(SUD_UOS[[#This Row],[Net Cost $]]/SUD_UOS[[#This Row],[Proposed: Total Units of Service]],0)</f>
        <v>0</v>
      </c>
      <c r="N43" s="606">
        <f>IFERROR(MIN(SUD_UOS[[#This Row],[Interim Rate (Rate Cap) $]:[Net Cost per Unit $]])*SUD_UOS[[#This Row],[Proposed: DMC Units]],0)</f>
        <v>0</v>
      </c>
      <c r="O43" s="606">
        <f>IFERROR(MIN(SUD_UOS[[#This Row],[Interim Rate (Rate Cap) $]:[Net Cost per Unit $]])*(SUD_UOS[[#This Row],[Proposed: Total Units of Service]]-SUD_UOS[[#This Row],[Proposed: DMC Units]]),0)</f>
        <v>0</v>
      </c>
      <c r="P43" s="607"/>
      <c r="Q43" s="607"/>
      <c r="R43" s="608" t="str">
        <f>IFERROR(SUD_UOS[[#This Row],[Prior Approved: DMC Units]]/SUD_UOS[[#This Row],[Prior Approved: Total Units of Service]],"")</f>
        <v/>
      </c>
      <c r="S43" s="610">
        <f>IFERROR(SUD_UOS[[#This Row],[Proposed: Total Units of Service]]-SUD_UOS[[#This Row],[Prior Approved: Total Units of Service]],0)</f>
        <v>0</v>
      </c>
      <c r="T43" s="610">
        <f>IFERROR(SUD_UOS[[#This Row],[Proposed: DMC Units]]-SUD_UOS[[#This Row],[Prior Approved: DMC Units]],0)</f>
        <v>0</v>
      </c>
    </row>
    <row r="44" spans="1:20" ht="13" hidden="1">
      <c r="A44" s="603">
        <v>36</v>
      </c>
      <c r="B44" s="604"/>
      <c r="C44" s="604"/>
      <c r="D44" s="604"/>
      <c r="E44" s="605"/>
      <c r="F44" s="605"/>
      <c r="G44" s="606">
        <f>IFERROR(SUD_UOS[[#This Row],[Gross Cost $]]-SUD_UOS[[#This Row],[Other Revenues $]],0)</f>
        <v>0</v>
      </c>
      <c r="H44" s="607"/>
      <c r="I44" s="607"/>
      <c r="J44" s="608" t="str">
        <f>IFERROR(SUD_UOS[[#This Row],[Proposed: DMC Units]]/SUD_UOS[[#This Row],[Proposed: Total Units of Service]],"")</f>
        <v/>
      </c>
      <c r="K44" s="611"/>
      <c r="L44" s="606">
        <f>IFERROR(SUD_UOS[[#This Row],[Gross Cost $]]/SUD_UOS[[#This Row],[Proposed: Total Units of Service]],0)</f>
        <v>0</v>
      </c>
      <c r="M44" s="606">
        <f>IFERROR(SUD_UOS[[#This Row],[Net Cost $]]/SUD_UOS[[#This Row],[Proposed: Total Units of Service]],0)</f>
        <v>0</v>
      </c>
      <c r="N44" s="606">
        <f>IFERROR(MIN(SUD_UOS[[#This Row],[Interim Rate (Rate Cap) $]:[Net Cost per Unit $]])*SUD_UOS[[#This Row],[Proposed: DMC Units]],0)</f>
        <v>0</v>
      </c>
      <c r="O44" s="606">
        <f>IFERROR(MIN(SUD_UOS[[#This Row],[Interim Rate (Rate Cap) $]:[Net Cost per Unit $]])*(SUD_UOS[[#This Row],[Proposed: Total Units of Service]]-SUD_UOS[[#This Row],[Proposed: DMC Units]]),0)</f>
        <v>0</v>
      </c>
      <c r="P44" s="607"/>
      <c r="Q44" s="607"/>
      <c r="R44" s="608" t="str">
        <f>IFERROR(SUD_UOS[[#This Row],[Prior Approved: DMC Units]]/SUD_UOS[[#This Row],[Prior Approved: Total Units of Service]],"")</f>
        <v/>
      </c>
      <c r="S44" s="610">
        <f>IFERROR(SUD_UOS[[#This Row],[Proposed: Total Units of Service]]-SUD_UOS[[#This Row],[Prior Approved: Total Units of Service]],0)</f>
        <v>0</v>
      </c>
      <c r="T44" s="610">
        <f>IFERROR(SUD_UOS[[#This Row],[Proposed: DMC Units]]-SUD_UOS[[#This Row],[Prior Approved: DMC Units]],0)</f>
        <v>0</v>
      </c>
    </row>
    <row r="45" spans="1:20" ht="13" hidden="1">
      <c r="A45" s="603">
        <v>37</v>
      </c>
      <c r="B45" s="604"/>
      <c r="C45" s="604"/>
      <c r="D45" s="604"/>
      <c r="E45" s="605"/>
      <c r="F45" s="605"/>
      <c r="G45" s="606">
        <f>IFERROR(SUD_UOS[[#This Row],[Gross Cost $]]-SUD_UOS[[#This Row],[Other Revenues $]],0)</f>
        <v>0</v>
      </c>
      <c r="H45" s="607"/>
      <c r="I45" s="607"/>
      <c r="J45" s="608" t="str">
        <f>IFERROR(SUD_UOS[[#This Row],[Proposed: DMC Units]]/SUD_UOS[[#This Row],[Proposed: Total Units of Service]],"")</f>
        <v/>
      </c>
      <c r="K45" s="611"/>
      <c r="L45" s="606">
        <f>IFERROR(SUD_UOS[[#This Row],[Gross Cost $]]/SUD_UOS[[#This Row],[Proposed: Total Units of Service]],0)</f>
        <v>0</v>
      </c>
      <c r="M45" s="606">
        <f>IFERROR(SUD_UOS[[#This Row],[Net Cost $]]/SUD_UOS[[#This Row],[Proposed: Total Units of Service]],0)</f>
        <v>0</v>
      </c>
      <c r="N45" s="606">
        <f>IFERROR(MIN(SUD_UOS[[#This Row],[Interim Rate (Rate Cap) $]:[Net Cost per Unit $]])*SUD_UOS[[#This Row],[Proposed: DMC Units]],0)</f>
        <v>0</v>
      </c>
      <c r="O45" s="606">
        <f>IFERROR(MIN(SUD_UOS[[#This Row],[Interim Rate (Rate Cap) $]:[Net Cost per Unit $]])*(SUD_UOS[[#This Row],[Proposed: Total Units of Service]]-SUD_UOS[[#This Row],[Proposed: DMC Units]]),0)</f>
        <v>0</v>
      </c>
      <c r="P45" s="607"/>
      <c r="Q45" s="607"/>
      <c r="R45" s="608" t="str">
        <f>IFERROR(SUD_UOS[[#This Row],[Prior Approved: DMC Units]]/SUD_UOS[[#This Row],[Prior Approved: Total Units of Service]],"")</f>
        <v/>
      </c>
      <c r="S45" s="610">
        <f>IFERROR(SUD_UOS[[#This Row],[Proposed: Total Units of Service]]-SUD_UOS[[#This Row],[Prior Approved: Total Units of Service]],0)</f>
        <v>0</v>
      </c>
      <c r="T45" s="610">
        <f>IFERROR(SUD_UOS[[#This Row],[Proposed: DMC Units]]-SUD_UOS[[#This Row],[Prior Approved: DMC Units]],0)</f>
        <v>0</v>
      </c>
    </row>
    <row r="46" spans="1:20" ht="13" hidden="1">
      <c r="A46" s="603">
        <v>38</v>
      </c>
      <c r="B46" s="604"/>
      <c r="C46" s="604"/>
      <c r="D46" s="604"/>
      <c r="E46" s="605"/>
      <c r="F46" s="605"/>
      <c r="G46" s="606">
        <f>IFERROR(SUD_UOS[[#This Row],[Gross Cost $]]-SUD_UOS[[#This Row],[Other Revenues $]],0)</f>
        <v>0</v>
      </c>
      <c r="H46" s="607"/>
      <c r="I46" s="607"/>
      <c r="J46" s="608" t="str">
        <f>IFERROR(SUD_UOS[[#This Row],[Proposed: DMC Units]]/SUD_UOS[[#This Row],[Proposed: Total Units of Service]],"")</f>
        <v/>
      </c>
      <c r="K46" s="611"/>
      <c r="L46" s="606">
        <f>IFERROR(SUD_UOS[[#This Row],[Gross Cost $]]/SUD_UOS[[#This Row],[Proposed: Total Units of Service]],0)</f>
        <v>0</v>
      </c>
      <c r="M46" s="606">
        <f>IFERROR(SUD_UOS[[#This Row],[Net Cost $]]/SUD_UOS[[#This Row],[Proposed: Total Units of Service]],0)</f>
        <v>0</v>
      </c>
      <c r="N46" s="606">
        <f>IFERROR(MIN(SUD_UOS[[#This Row],[Interim Rate (Rate Cap) $]:[Net Cost per Unit $]])*SUD_UOS[[#This Row],[Proposed: DMC Units]],0)</f>
        <v>0</v>
      </c>
      <c r="O46" s="606">
        <f>IFERROR(MIN(SUD_UOS[[#This Row],[Interim Rate (Rate Cap) $]:[Net Cost per Unit $]])*(SUD_UOS[[#This Row],[Proposed: Total Units of Service]]-SUD_UOS[[#This Row],[Proposed: DMC Units]]),0)</f>
        <v>0</v>
      </c>
      <c r="P46" s="607"/>
      <c r="Q46" s="607"/>
      <c r="R46" s="608" t="str">
        <f>IFERROR(SUD_UOS[[#This Row],[Prior Approved: DMC Units]]/SUD_UOS[[#This Row],[Prior Approved: Total Units of Service]],"")</f>
        <v/>
      </c>
      <c r="S46" s="610">
        <f>IFERROR(SUD_UOS[[#This Row],[Proposed: Total Units of Service]]-SUD_UOS[[#This Row],[Prior Approved: Total Units of Service]],0)</f>
        <v>0</v>
      </c>
      <c r="T46" s="610">
        <f>IFERROR(SUD_UOS[[#This Row],[Proposed: DMC Units]]-SUD_UOS[[#This Row],[Prior Approved: DMC Units]],0)</f>
        <v>0</v>
      </c>
    </row>
    <row r="47" spans="1:20" ht="13" hidden="1">
      <c r="A47" s="603">
        <v>39</v>
      </c>
      <c r="B47" s="604"/>
      <c r="C47" s="604"/>
      <c r="D47" s="604"/>
      <c r="E47" s="605"/>
      <c r="F47" s="605"/>
      <c r="G47" s="606">
        <f>IFERROR(SUD_UOS[[#This Row],[Gross Cost $]]-SUD_UOS[[#This Row],[Other Revenues $]],0)</f>
        <v>0</v>
      </c>
      <c r="H47" s="607"/>
      <c r="I47" s="607"/>
      <c r="J47" s="608" t="str">
        <f>IFERROR(SUD_UOS[[#This Row],[Proposed: DMC Units]]/SUD_UOS[[#This Row],[Proposed: Total Units of Service]],"")</f>
        <v/>
      </c>
      <c r="K47" s="611"/>
      <c r="L47" s="606">
        <f>IFERROR(SUD_UOS[[#This Row],[Gross Cost $]]/SUD_UOS[[#This Row],[Proposed: Total Units of Service]],0)</f>
        <v>0</v>
      </c>
      <c r="M47" s="606">
        <f>IFERROR(SUD_UOS[[#This Row],[Net Cost $]]/SUD_UOS[[#This Row],[Proposed: Total Units of Service]],0)</f>
        <v>0</v>
      </c>
      <c r="N47" s="606">
        <f>IFERROR(MIN(SUD_UOS[[#This Row],[Interim Rate (Rate Cap) $]:[Net Cost per Unit $]])*SUD_UOS[[#This Row],[Proposed: DMC Units]],0)</f>
        <v>0</v>
      </c>
      <c r="O47" s="606">
        <f>IFERROR(MIN(SUD_UOS[[#This Row],[Interim Rate (Rate Cap) $]:[Net Cost per Unit $]])*(SUD_UOS[[#This Row],[Proposed: Total Units of Service]]-SUD_UOS[[#This Row],[Proposed: DMC Units]]),0)</f>
        <v>0</v>
      </c>
      <c r="P47" s="607"/>
      <c r="Q47" s="607"/>
      <c r="R47" s="608" t="str">
        <f>IFERROR(SUD_UOS[[#This Row],[Prior Approved: DMC Units]]/SUD_UOS[[#This Row],[Prior Approved: Total Units of Service]],"")</f>
        <v/>
      </c>
      <c r="S47" s="610">
        <f>IFERROR(SUD_UOS[[#This Row],[Proposed: Total Units of Service]]-SUD_UOS[[#This Row],[Prior Approved: Total Units of Service]],0)</f>
        <v>0</v>
      </c>
      <c r="T47" s="610">
        <f>IFERROR(SUD_UOS[[#This Row],[Proposed: DMC Units]]-SUD_UOS[[#This Row],[Prior Approved: DMC Units]],0)</f>
        <v>0</v>
      </c>
    </row>
    <row r="48" spans="1:20" ht="13" hidden="1">
      <c r="A48" s="603">
        <v>40</v>
      </c>
      <c r="B48" s="604"/>
      <c r="C48" s="604"/>
      <c r="D48" s="604"/>
      <c r="E48" s="605"/>
      <c r="F48" s="605"/>
      <c r="G48" s="606">
        <f>IFERROR(SUD_UOS[[#This Row],[Gross Cost $]]-SUD_UOS[[#This Row],[Other Revenues $]],0)</f>
        <v>0</v>
      </c>
      <c r="H48" s="607"/>
      <c r="I48" s="607"/>
      <c r="J48" s="608" t="str">
        <f>IFERROR(SUD_UOS[[#This Row],[Proposed: DMC Units]]/SUD_UOS[[#This Row],[Proposed: Total Units of Service]],"")</f>
        <v/>
      </c>
      <c r="K48" s="611"/>
      <c r="L48" s="606">
        <f>IFERROR(SUD_UOS[[#This Row],[Gross Cost $]]/SUD_UOS[[#This Row],[Proposed: Total Units of Service]],0)</f>
        <v>0</v>
      </c>
      <c r="M48" s="606">
        <f>IFERROR(SUD_UOS[[#This Row],[Net Cost $]]/SUD_UOS[[#This Row],[Proposed: Total Units of Service]],0)</f>
        <v>0</v>
      </c>
      <c r="N48" s="606">
        <f>IFERROR(MIN(SUD_UOS[[#This Row],[Interim Rate (Rate Cap) $]:[Net Cost per Unit $]])*SUD_UOS[[#This Row],[Proposed: DMC Units]],0)</f>
        <v>0</v>
      </c>
      <c r="O48" s="606">
        <f>IFERROR(MIN(SUD_UOS[[#This Row],[Interim Rate (Rate Cap) $]:[Net Cost per Unit $]])*(SUD_UOS[[#This Row],[Proposed: Total Units of Service]]-SUD_UOS[[#This Row],[Proposed: DMC Units]]),0)</f>
        <v>0</v>
      </c>
      <c r="P48" s="607"/>
      <c r="Q48" s="607"/>
      <c r="R48" s="608" t="str">
        <f>IFERROR(SUD_UOS[[#This Row],[Prior Approved: DMC Units]]/SUD_UOS[[#This Row],[Prior Approved: Total Units of Service]],"")</f>
        <v/>
      </c>
      <c r="S48" s="610">
        <f>IFERROR(SUD_UOS[[#This Row],[Proposed: Total Units of Service]]-SUD_UOS[[#This Row],[Prior Approved: Total Units of Service]],0)</f>
        <v>0</v>
      </c>
      <c r="T48" s="610">
        <f>IFERROR(SUD_UOS[[#This Row],[Proposed: DMC Units]]-SUD_UOS[[#This Row],[Prior Approved: DMC Units]],0)</f>
        <v>0</v>
      </c>
    </row>
    <row r="49" spans="1:20" ht="13" hidden="1">
      <c r="A49" s="603">
        <v>41</v>
      </c>
      <c r="B49" s="604"/>
      <c r="C49" s="604"/>
      <c r="D49" s="604"/>
      <c r="E49" s="605"/>
      <c r="F49" s="605"/>
      <c r="G49" s="606">
        <f>IFERROR(SUD_UOS[[#This Row],[Gross Cost $]]-SUD_UOS[[#This Row],[Other Revenues $]],0)</f>
        <v>0</v>
      </c>
      <c r="H49" s="607"/>
      <c r="I49" s="607"/>
      <c r="J49" s="608" t="str">
        <f>IFERROR(SUD_UOS[[#This Row],[Proposed: DMC Units]]/SUD_UOS[[#This Row],[Proposed: Total Units of Service]],"")</f>
        <v/>
      </c>
      <c r="K49" s="611"/>
      <c r="L49" s="606">
        <f>IFERROR(SUD_UOS[[#This Row],[Gross Cost $]]/SUD_UOS[[#This Row],[Proposed: Total Units of Service]],0)</f>
        <v>0</v>
      </c>
      <c r="M49" s="606">
        <f>IFERROR(SUD_UOS[[#This Row],[Net Cost $]]/SUD_UOS[[#This Row],[Proposed: Total Units of Service]],0)</f>
        <v>0</v>
      </c>
      <c r="N49" s="606">
        <f>IFERROR(MIN(SUD_UOS[[#This Row],[Interim Rate (Rate Cap) $]:[Net Cost per Unit $]])*SUD_UOS[[#This Row],[Proposed: DMC Units]],0)</f>
        <v>0</v>
      </c>
      <c r="O49" s="606">
        <f>IFERROR(MIN(SUD_UOS[[#This Row],[Interim Rate (Rate Cap) $]:[Net Cost per Unit $]])*(SUD_UOS[[#This Row],[Proposed: Total Units of Service]]-SUD_UOS[[#This Row],[Proposed: DMC Units]]),0)</f>
        <v>0</v>
      </c>
      <c r="P49" s="607"/>
      <c r="Q49" s="607"/>
      <c r="R49" s="608" t="str">
        <f>IFERROR(SUD_UOS[[#This Row],[Prior Approved: DMC Units]]/SUD_UOS[[#This Row],[Prior Approved: Total Units of Service]],"")</f>
        <v/>
      </c>
      <c r="S49" s="610">
        <f>IFERROR(SUD_UOS[[#This Row],[Proposed: Total Units of Service]]-SUD_UOS[[#This Row],[Prior Approved: Total Units of Service]],0)</f>
        <v>0</v>
      </c>
      <c r="T49" s="610">
        <f>IFERROR(SUD_UOS[[#This Row],[Proposed: DMC Units]]-SUD_UOS[[#This Row],[Prior Approved: DMC Units]],0)</f>
        <v>0</v>
      </c>
    </row>
    <row r="50" spans="1:20" ht="13" hidden="1">
      <c r="A50" s="603">
        <v>42</v>
      </c>
      <c r="B50" s="604"/>
      <c r="C50" s="604"/>
      <c r="D50" s="604"/>
      <c r="E50" s="605"/>
      <c r="F50" s="605"/>
      <c r="G50" s="606">
        <f>IFERROR(SUD_UOS[[#This Row],[Gross Cost $]]-SUD_UOS[[#This Row],[Other Revenues $]],0)</f>
        <v>0</v>
      </c>
      <c r="H50" s="607"/>
      <c r="I50" s="607"/>
      <c r="J50" s="608" t="str">
        <f>IFERROR(SUD_UOS[[#This Row],[Proposed: DMC Units]]/SUD_UOS[[#This Row],[Proposed: Total Units of Service]],"")</f>
        <v/>
      </c>
      <c r="K50" s="611"/>
      <c r="L50" s="606">
        <f>IFERROR(SUD_UOS[[#This Row],[Gross Cost $]]/SUD_UOS[[#This Row],[Proposed: Total Units of Service]],0)</f>
        <v>0</v>
      </c>
      <c r="M50" s="606">
        <f>IFERROR(SUD_UOS[[#This Row],[Net Cost $]]/SUD_UOS[[#This Row],[Proposed: Total Units of Service]],0)</f>
        <v>0</v>
      </c>
      <c r="N50" s="606">
        <f>IFERROR(MIN(SUD_UOS[[#This Row],[Interim Rate (Rate Cap) $]:[Net Cost per Unit $]])*SUD_UOS[[#This Row],[Proposed: DMC Units]],0)</f>
        <v>0</v>
      </c>
      <c r="O50" s="606">
        <f>IFERROR(MIN(SUD_UOS[[#This Row],[Interim Rate (Rate Cap) $]:[Net Cost per Unit $]])*(SUD_UOS[[#This Row],[Proposed: Total Units of Service]]-SUD_UOS[[#This Row],[Proposed: DMC Units]]),0)</f>
        <v>0</v>
      </c>
      <c r="P50" s="607"/>
      <c r="Q50" s="607"/>
      <c r="R50" s="608" t="str">
        <f>IFERROR(SUD_UOS[[#This Row],[Prior Approved: DMC Units]]/SUD_UOS[[#This Row],[Prior Approved: Total Units of Service]],"")</f>
        <v/>
      </c>
      <c r="S50" s="610">
        <f>IFERROR(SUD_UOS[[#This Row],[Proposed: Total Units of Service]]-SUD_UOS[[#This Row],[Prior Approved: Total Units of Service]],0)</f>
        <v>0</v>
      </c>
      <c r="T50" s="610">
        <f>IFERROR(SUD_UOS[[#This Row],[Proposed: DMC Units]]-SUD_UOS[[#This Row],[Prior Approved: DMC Units]],0)</f>
        <v>0</v>
      </c>
    </row>
    <row r="51" spans="1:20" ht="13" hidden="1">
      <c r="A51" s="603">
        <v>43</v>
      </c>
      <c r="B51" s="604"/>
      <c r="C51" s="604"/>
      <c r="D51" s="604"/>
      <c r="E51" s="605"/>
      <c r="F51" s="605"/>
      <c r="G51" s="606">
        <f>IFERROR(SUD_UOS[[#This Row],[Gross Cost $]]-SUD_UOS[[#This Row],[Other Revenues $]],0)</f>
        <v>0</v>
      </c>
      <c r="H51" s="607"/>
      <c r="I51" s="607"/>
      <c r="J51" s="608" t="str">
        <f>IFERROR(SUD_UOS[[#This Row],[Proposed: DMC Units]]/SUD_UOS[[#This Row],[Proposed: Total Units of Service]],"")</f>
        <v/>
      </c>
      <c r="K51" s="611"/>
      <c r="L51" s="606">
        <f>IFERROR(SUD_UOS[[#This Row],[Gross Cost $]]/SUD_UOS[[#This Row],[Proposed: Total Units of Service]],0)</f>
        <v>0</v>
      </c>
      <c r="M51" s="606">
        <f>IFERROR(SUD_UOS[[#This Row],[Net Cost $]]/SUD_UOS[[#This Row],[Proposed: Total Units of Service]],0)</f>
        <v>0</v>
      </c>
      <c r="N51" s="606">
        <f>IFERROR(MIN(SUD_UOS[[#This Row],[Interim Rate (Rate Cap) $]:[Net Cost per Unit $]])*SUD_UOS[[#This Row],[Proposed: DMC Units]],0)</f>
        <v>0</v>
      </c>
      <c r="O51" s="606">
        <f>IFERROR(MIN(SUD_UOS[[#This Row],[Interim Rate (Rate Cap) $]:[Net Cost per Unit $]])*(SUD_UOS[[#This Row],[Proposed: Total Units of Service]]-SUD_UOS[[#This Row],[Proposed: DMC Units]]),0)</f>
        <v>0</v>
      </c>
      <c r="P51" s="607"/>
      <c r="Q51" s="607"/>
      <c r="R51" s="608" t="str">
        <f>IFERROR(SUD_UOS[[#This Row],[Prior Approved: DMC Units]]/SUD_UOS[[#This Row],[Prior Approved: Total Units of Service]],"")</f>
        <v/>
      </c>
      <c r="S51" s="610">
        <f>IFERROR(SUD_UOS[[#This Row],[Proposed: Total Units of Service]]-SUD_UOS[[#This Row],[Prior Approved: Total Units of Service]],0)</f>
        <v>0</v>
      </c>
      <c r="T51" s="610">
        <f>IFERROR(SUD_UOS[[#This Row],[Proposed: DMC Units]]-SUD_UOS[[#This Row],[Prior Approved: DMC Units]],0)</f>
        <v>0</v>
      </c>
    </row>
    <row r="52" spans="1:20" ht="13" hidden="1">
      <c r="A52" s="603">
        <v>44</v>
      </c>
      <c r="B52" s="604"/>
      <c r="C52" s="604"/>
      <c r="D52" s="604"/>
      <c r="E52" s="605"/>
      <c r="F52" s="605"/>
      <c r="G52" s="606">
        <f>IFERROR(SUD_UOS[[#This Row],[Gross Cost $]]-SUD_UOS[[#This Row],[Other Revenues $]],0)</f>
        <v>0</v>
      </c>
      <c r="H52" s="607"/>
      <c r="I52" s="607"/>
      <c r="J52" s="608" t="str">
        <f>IFERROR(SUD_UOS[[#This Row],[Proposed: DMC Units]]/SUD_UOS[[#This Row],[Proposed: Total Units of Service]],"")</f>
        <v/>
      </c>
      <c r="K52" s="611"/>
      <c r="L52" s="606">
        <f>IFERROR(SUD_UOS[[#This Row],[Gross Cost $]]/SUD_UOS[[#This Row],[Proposed: Total Units of Service]],0)</f>
        <v>0</v>
      </c>
      <c r="M52" s="606">
        <f>IFERROR(SUD_UOS[[#This Row],[Net Cost $]]/SUD_UOS[[#This Row],[Proposed: Total Units of Service]],0)</f>
        <v>0</v>
      </c>
      <c r="N52" s="606">
        <f>IFERROR(MIN(SUD_UOS[[#This Row],[Interim Rate (Rate Cap) $]:[Net Cost per Unit $]])*SUD_UOS[[#This Row],[Proposed: DMC Units]],0)</f>
        <v>0</v>
      </c>
      <c r="O52" s="606">
        <f>IFERROR(MIN(SUD_UOS[[#This Row],[Interim Rate (Rate Cap) $]:[Net Cost per Unit $]])*(SUD_UOS[[#This Row],[Proposed: Total Units of Service]]-SUD_UOS[[#This Row],[Proposed: DMC Units]]),0)</f>
        <v>0</v>
      </c>
      <c r="P52" s="607"/>
      <c r="Q52" s="607"/>
      <c r="R52" s="608" t="str">
        <f>IFERROR(SUD_UOS[[#This Row],[Prior Approved: DMC Units]]/SUD_UOS[[#This Row],[Prior Approved: Total Units of Service]],"")</f>
        <v/>
      </c>
      <c r="S52" s="610">
        <f>IFERROR(SUD_UOS[[#This Row],[Proposed: Total Units of Service]]-SUD_UOS[[#This Row],[Prior Approved: Total Units of Service]],0)</f>
        <v>0</v>
      </c>
      <c r="T52" s="610">
        <f>IFERROR(SUD_UOS[[#This Row],[Proposed: DMC Units]]-SUD_UOS[[#This Row],[Prior Approved: DMC Units]],0)</f>
        <v>0</v>
      </c>
    </row>
    <row r="53" spans="1:20" ht="13" hidden="1">
      <c r="A53" s="603">
        <v>45</v>
      </c>
      <c r="B53" s="604"/>
      <c r="C53" s="604"/>
      <c r="D53" s="604"/>
      <c r="E53" s="605"/>
      <c r="F53" s="605"/>
      <c r="G53" s="606">
        <f>IFERROR(SUD_UOS[[#This Row],[Gross Cost $]]-SUD_UOS[[#This Row],[Other Revenues $]],0)</f>
        <v>0</v>
      </c>
      <c r="H53" s="607"/>
      <c r="I53" s="607"/>
      <c r="J53" s="608" t="str">
        <f>IFERROR(SUD_UOS[[#This Row],[Proposed: DMC Units]]/SUD_UOS[[#This Row],[Proposed: Total Units of Service]],"")</f>
        <v/>
      </c>
      <c r="K53" s="611"/>
      <c r="L53" s="606">
        <f>IFERROR(SUD_UOS[[#This Row],[Gross Cost $]]/SUD_UOS[[#This Row],[Proposed: Total Units of Service]],0)</f>
        <v>0</v>
      </c>
      <c r="M53" s="606">
        <f>IFERROR(SUD_UOS[[#This Row],[Net Cost $]]/SUD_UOS[[#This Row],[Proposed: Total Units of Service]],0)</f>
        <v>0</v>
      </c>
      <c r="N53" s="606">
        <f>IFERROR(MIN(SUD_UOS[[#This Row],[Interim Rate (Rate Cap) $]:[Net Cost per Unit $]])*SUD_UOS[[#This Row],[Proposed: DMC Units]],0)</f>
        <v>0</v>
      </c>
      <c r="O53" s="606">
        <f>IFERROR(MIN(SUD_UOS[[#This Row],[Interim Rate (Rate Cap) $]:[Net Cost per Unit $]])*(SUD_UOS[[#This Row],[Proposed: Total Units of Service]]-SUD_UOS[[#This Row],[Proposed: DMC Units]]),0)</f>
        <v>0</v>
      </c>
      <c r="P53" s="607"/>
      <c r="Q53" s="607"/>
      <c r="R53" s="608" t="str">
        <f>IFERROR(SUD_UOS[[#This Row],[Prior Approved: DMC Units]]/SUD_UOS[[#This Row],[Prior Approved: Total Units of Service]],"")</f>
        <v/>
      </c>
      <c r="S53" s="610">
        <f>IFERROR(SUD_UOS[[#This Row],[Proposed: Total Units of Service]]-SUD_UOS[[#This Row],[Prior Approved: Total Units of Service]],0)</f>
        <v>0</v>
      </c>
      <c r="T53" s="610">
        <f>IFERROR(SUD_UOS[[#This Row],[Proposed: DMC Units]]-SUD_UOS[[#This Row],[Prior Approved: DMC Units]],0)</f>
        <v>0</v>
      </c>
    </row>
    <row r="54" spans="1:20" ht="13" hidden="1">
      <c r="A54" s="603">
        <v>46</v>
      </c>
      <c r="B54" s="604"/>
      <c r="C54" s="604"/>
      <c r="D54" s="604"/>
      <c r="E54" s="605"/>
      <c r="F54" s="605"/>
      <c r="G54" s="606">
        <f>IFERROR(SUD_UOS[[#This Row],[Gross Cost $]]-SUD_UOS[[#This Row],[Other Revenues $]],0)</f>
        <v>0</v>
      </c>
      <c r="H54" s="607"/>
      <c r="I54" s="607"/>
      <c r="J54" s="608" t="str">
        <f>IFERROR(SUD_UOS[[#This Row],[Proposed: DMC Units]]/SUD_UOS[[#This Row],[Proposed: Total Units of Service]],"")</f>
        <v/>
      </c>
      <c r="K54" s="611"/>
      <c r="L54" s="606">
        <f>IFERROR(SUD_UOS[[#This Row],[Gross Cost $]]/SUD_UOS[[#This Row],[Proposed: Total Units of Service]],0)</f>
        <v>0</v>
      </c>
      <c r="M54" s="606">
        <f>IFERROR(SUD_UOS[[#This Row],[Net Cost $]]/SUD_UOS[[#This Row],[Proposed: Total Units of Service]],0)</f>
        <v>0</v>
      </c>
      <c r="N54" s="606">
        <f>IFERROR(MIN(SUD_UOS[[#This Row],[Interim Rate (Rate Cap) $]:[Net Cost per Unit $]])*SUD_UOS[[#This Row],[Proposed: DMC Units]],0)</f>
        <v>0</v>
      </c>
      <c r="O54" s="606">
        <f>IFERROR(MIN(SUD_UOS[[#This Row],[Interim Rate (Rate Cap) $]:[Net Cost per Unit $]])*(SUD_UOS[[#This Row],[Proposed: Total Units of Service]]-SUD_UOS[[#This Row],[Proposed: DMC Units]]),0)</f>
        <v>0</v>
      </c>
      <c r="P54" s="607"/>
      <c r="Q54" s="607"/>
      <c r="R54" s="608" t="str">
        <f>IFERROR(SUD_UOS[[#This Row],[Prior Approved: DMC Units]]/SUD_UOS[[#This Row],[Prior Approved: Total Units of Service]],"")</f>
        <v/>
      </c>
      <c r="S54" s="610">
        <f>IFERROR(SUD_UOS[[#This Row],[Proposed: Total Units of Service]]-SUD_UOS[[#This Row],[Prior Approved: Total Units of Service]],0)</f>
        <v>0</v>
      </c>
      <c r="T54" s="610">
        <f>IFERROR(SUD_UOS[[#This Row],[Proposed: DMC Units]]-SUD_UOS[[#This Row],[Prior Approved: DMC Units]],0)</f>
        <v>0</v>
      </c>
    </row>
    <row r="55" spans="1:20" ht="13" hidden="1">
      <c r="A55" s="603">
        <v>47</v>
      </c>
      <c r="B55" s="604"/>
      <c r="C55" s="604"/>
      <c r="D55" s="604"/>
      <c r="E55" s="605"/>
      <c r="F55" s="605"/>
      <c r="G55" s="606">
        <f>IFERROR(SUD_UOS[[#This Row],[Gross Cost $]]-SUD_UOS[[#This Row],[Other Revenues $]],0)</f>
        <v>0</v>
      </c>
      <c r="H55" s="607"/>
      <c r="I55" s="607"/>
      <c r="J55" s="608" t="str">
        <f>IFERROR(SUD_UOS[[#This Row],[Proposed: DMC Units]]/SUD_UOS[[#This Row],[Proposed: Total Units of Service]],"")</f>
        <v/>
      </c>
      <c r="K55" s="611"/>
      <c r="L55" s="606">
        <f>IFERROR(SUD_UOS[[#This Row],[Gross Cost $]]/SUD_UOS[[#This Row],[Proposed: Total Units of Service]],0)</f>
        <v>0</v>
      </c>
      <c r="M55" s="606">
        <f>IFERROR(SUD_UOS[[#This Row],[Net Cost $]]/SUD_UOS[[#This Row],[Proposed: Total Units of Service]],0)</f>
        <v>0</v>
      </c>
      <c r="N55" s="606">
        <f>IFERROR(MIN(SUD_UOS[[#This Row],[Interim Rate (Rate Cap) $]:[Net Cost per Unit $]])*SUD_UOS[[#This Row],[Proposed: DMC Units]],0)</f>
        <v>0</v>
      </c>
      <c r="O55" s="606">
        <f>IFERROR(MIN(SUD_UOS[[#This Row],[Interim Rate (Rate Cap) $]:[Net Cost per Unit $]])*(SUD_UOS[[#This Row],[Proposed: Total Units of Service]]-SUD_UOS[[#This Row],[Proposed: DMC Units]]),0)</f>
        <v>0</v>
      </c>
      <c r="P55" s="607"/>
      <c r="Q55" s="607"/>
      <c r="R55" s="608" t="str">
        <f>IFERROR(SUD_UOS[[#This Row],[Prior Approved: DMC Units]]/SUD_UOS[[#This Row],[Prior Approved: Total Units of Service]],"")</f>
        <v/>
      </c>
      <c r="S55" s="610">
        <f>IFERROR(SUD_UOS[[#This Row],[Proposed: Total Units of Service]]-SUD_UOS[[#This Row],[Prior Approved: Total Units of Service]],0)</f>
        <v>0</v>
      </c>
      <c r="T55" s="610">
        <f>IFERROR(SUD_UOS[[#This Row],[Proposed: DMC Units]]-SUD_UOS[[#This Row],[Prior Approved: DMC Units]],0)</f>
        <v>0</v>
      </c>
    </row>
    <row r="56" spans="1:20" ht="13" hidden="1">
      <c r="A56" s="603">
        <v>48</v>
      </c>
      <c r="B56" s="604"/>
      <c r="C56" s="604"/>
      <c r="D56" s="604"/>
      <c r="E56" s="605"/>
      <c r="F56" s="605"/>
      <c r="G56" s="606">
        <f>IFERROR(SUD_UOS[[#This Row],[Gross Cost $]]-SUD_UOS[[#This Row],[Other Revenues $]],0)</f>
        <v>0</v>
      </c>
      <c r="H56" s="607"/>
      <c r="I56" s="607"/>
      <c r="J56" s="608" t="str">
        <f>IFERROR(SUD_UOS[[#This Row],[Proposed: DMC Units]]/SUD_UOS[[#This Row],[Proposed: Total Units of Service]],"")</f>
        <v/>
      </c>
      <c r="K56" s="611"/>
      <c r="L56" s="606">
        <f>IFERROR(SUD_UOS[[#This Row],[Gross Cost $]]/SUD_UOS[[#This Row],[Proposed: Total Units of Service]],0)</f>
        <v>0</v>
      </c>
      <c r="M56" s="606">
        <f>IFERROR(SUD_UOS[[#This Row],[Net Cost $]]/SUD_UOS[[#This Row],[Proposed: Total Units of Service]],0)</f>
        <v>0</v>
      </c>
      <c r="N56" s="606">
        <f>IFERROR(MIN(SUD_UOS[[#This Row],[Interim Rate (Rate Cap) $]:[Net Cost per Unit $]])*SUD_UOS[[#This Row],[Proposed: DMC Units]],0)</f>
        <v>0</v>
      </c>
      <c r="O56" s="606">
        <f>IFERROR(MIN(SUD_UOS[[#This Row],[Interim Rate (Rate Cap) $]:[Net Cost per Unit $]])*(SUD_UOS[[#This Row],[Proposed: Total Units of Service]]-SUD_UOS[[#This Row],[Proposed: DMC Units]]),0)</f>
        <v>0</v>
      </c>
      <c r="P56" s="607"/>
      <c r="Q56" s="607"/>
      <c r="R56" s="608" t="str">
        <f>IFERROR(SUD_UOS[[#This Row],[Prior Approved: DMC Units]]/SUD_UOS[[#This Row],[Prior Approved: Total Units of Service]],"")</f>
        <v/>
      </c>
      <c r="S56" s="610">
        <f>IFERROR(SUD_UOS[[#This Row],[Proposed: Total Units of Service]]-SUD_UOS[[#This Row],[Prior Approved: Total Units of Service]],0)</f>
        <v>0</v>
      </c>
      <c r="T56" s="610">
        <f>IFERROR(SUD_UOS[[#This Row],[Proposed: DMC Units]]-SUD_UOS[[#This Row],[Prior Approved: DMC Units]],0)</f>
        <v>0</v>
      </c>
    </row>
    <row r="57" spans="1:20" ht="13" hidden="1">
      <c r="A57" s="603">
        <v>49</v>
      </c>
      <c r="B57" s="604"/>
      <c r="C57" s="604"/>
      <c r="D57" s="604"/>
      <c r="E57" s="605"/>
      <c r="F57" s="605"/>
      <c r="G57" s="606">
        <f>IFERROR(SUD_UOS[[#This Row],[Gross Cost $]]-SUD_UOS[[#This Row],[Other Revenues $]],0)</f>
        <v>0</v>
      </c>
      <c r="H57" s="607"/>
      <c r="I57" s="607"/>
      <c r="J57" s="608" t="str">
        <f>IFERROR(SUD_UOS[[#This Row],[Proposed: DMC Units]]/SUD_UOS[[#This Row],[Proposed: Total Units of Service]],"")</f>
        <v/>
      </c>
      <c r="K57" s="611"/>
      <c r="L57" s="606">
        <f>IFERROR(SUD_UOS[[#This Row],[Gross Cost $]]/SUD_UOS[[#This Row],[Proposed: Total Units of Service]],0)</f>
        <v>0</v>
      </c>
      <c r="M57" s="606">
        <f>IFERROR(SUD_UOS[[#This Row],[Net Cost $]]/SUD_UOS[[#This Row],[Proposed: Total Units of Service]],0)</f>
        <v>0</v>
      </c>
      <c r="N57" s="606">
        <f>IFERROR(MIN(SUD_UOS[[#This Row],[Interim Rate (Rate Cap) $]:[Net Cost per Unit $]])*SUD_UOS[[#This Row],[Proposed: DMC Units]],0)</f>
        <v>0</v>
      </c>
      <c r="O57" s="606">
        <f>IFERROR(MIN(SUD_UOS[[#This Row],[Interim Rate (Rate Cap) $]:[Net Cost per Unit $]])*(SUD_UOS[[#This Row],[Proposed: Total Units of Service]]-SUD_UOS[[#This Row],[Proposed: DMC Units]]),0)</f>
        <v>0</v>
      </c>
      <c r="P57" s="607"/>
      <c r="Q57" s="607"/>
      <c r="R57" s="608" t="str">
        <f>IFERROR(SUD_UOS[[#This Row],[Prior Approved: DMC Units]]/SUD_UOS[[#This Row],[Prior Approved: Total Units of Service]],"")</f>
        <v/>
      </c>
      <c r="S57" s="610">
        <f>IFERROR(SUD_UOS[[#This Row],[Proposed: Total Units of Service]]-SUD_UOS[[#This Row],[Prior Approved: Total Units of Service]],0)</f>
        <v>0</v>
      </c>
      <c r="T57" s="610">
        <f>IFERROR(SUD_UOS[[#This Row],[Proposed: DMC Units]]-SUD_UOS[[#This Row],[Prior Approved: DMC Units]],0)</f>
        <v>0</v>
      </c>
    </row>
    <row r="58" spans="1:20" ht="13" hidden="1">
      <c r="A58" s="603">
        <v>50</v>
      </c>
      <c r="B58" s="604"/>
      <c r="C58" s="604"/>
      <c r="D58" s="604"/>
      <c r="E58" s="605"/>
      <c r="F58" s="605"/>
      <c r="G58" s="606">
        <f>IFERROR(SUD_UOS[[#This Row],[Gross Cost $]]-SUD_UOS[[#This Row],[Other Revenues $]],0)</f>
        <v>0</v>
      </c>
      <c r="H58" s="607"/>
      <c r="I58" s="607"/>
      <c r="J58" s="608" t="str">
        <f>IFERROR(SUD_UOS[[#This Row],[Proposed: DMC Units]]/SUD_UOS[[#This Row],[Proposed: Total Units of Service]],"")</f>
        <v/>
      </c>
      <c r="K58" s="611"/>
      <c r="L58" s="606">
        <f>IFERROR(SUD_UOS[[#This Row],[Gross Cost $]]/SUD_UOS[[#This Row],[Proposed: Total Units of Service]],0)</f>
        <v>0</v>
      </c>
      <c r="M58" s="606">
        <f>IFERROR(SUD_UOS[[#This Row],[Net Cost $]]/SUD_UOS[[#This Row],[Proposed: Total Units of Service]],0)</f>
        <v>0</v>
      </c>
      <c r="N58" s="606">
        <f>IFERROR(MIN(SUD_UOS[[#This Row],[Interim Rate (Rate Cap) $]:[Net Cost per Unit $]])*SUD_UOS[[#This Row],[Proposed: DMC Units]],0)</f>
        <v>0</v>
      </c>
      <c r="O58" s="606">
        <f>IFERROR(MIN(SUD_UOS[[#This Row],[Interim Rate (Rate Cap) $]:[Net Cost per Unit $]])*(SUD_UOS[[#This Row],[Proposed: Total Units of Service]]-SUD_UOS[[#This Row],[Proposed: DMC Units]]),0)</f>
        <v>0</v>
      </c>
      <c r="P58" s="607"/>
      <c r="Q58" s="607"/>
      <c r="R58" s="608" t="str">
        <f>IFERROR(SUD_UOS[[#This Row],[Prior Approved: DMC Units]]/SUD_UOS[[#This Row],[Prior Approved: Total Units of Service]],"")</f>
        <v/>
      </c>
      <c r="S58" s="610">
        <f>IFERROR(SUD_UOS[[#This Row],[Proposed: Total Units of Service]]-SUD_UOS[[#This Row],[Prior Approved: Total Units of Service]],0)</f>
        <v>0</v>
      </c>
      <c r="T58" s="610">
        <f>IFERROR(SUD_UOS[[#This Row],[Proposed: DMC Units]]-SUD_UOS[[#This Row],[Prior Approved: DMC Units]],0)</f>
        <v>0</v>
      </c>
    </row>
    <row r="59" spans="1:20" ht="13" hidden="1">
      <c r="A59" s="603">
        <v>51</v>
      </c>
      <c r="B59" s="604"/>
      <c r="C59" s="604"/>
      <c r="D59" s="604"/>
      <c r="E59" s="605"/>
      <c r="F59" s="605"/>
      <c r="G59" s="606">
        <f>IFERROR(SUD_UOS[[#This Row],[Gross Cost $]]-SUD_UOS[[#This Row],[Other Revenues $]],0)</f>
        <v>0</v>
      </c>
      <c r="H59" s="607"/>
      <c r="I59" s="607"/>
      <c r="J59" s="608" t="str">
        <f>IFERROR(SUD_UOS[[#This Row],[Proposed: DMC Units]]/SUD_UOS[[#This Row],[Proposed: Total Units of Service]],"")</f>
        <v/>
      </c>
      <c r="K59" s="612"/>
      <c r="L59" s="606">
        <f>IFERROR(SUD_UOS[[#This Row],[Gross Cost $]]/SUD_UOS[[#This Row],[Proposed: Total Units of Service]],0)</f>
        <v>0</v>
      </c>
      <c r="M59" s="606">
        <f>IFERROR(SUD_UOS[[#This Row],[Net Cost $]]/SUD_UOS[[#This Row],[Proposed: Total Units of Service]],0)</f>
        <v>0</v>
      </c>
      <c r="N59" s="606">
        <f>IFERROR(MIN(SUD_UOS[[#This Row],[Interim Rate (Rate Cap) $]:[Net Cost per Unit $]])*SUD_UOS[[#This Row],[Proposed: DMC Units]],0)</f>
        <v>0</v>
      </c>
      <c r="O59" s="606">
        <f>IFERROR(MIN(SUD_UOS[[#This Row],[Interim Rate (Rate Cap) $]:[Net Cost per Unit $]])*(SUD_UOS[[#This Row],[Proposed: Total Units of Service]]-SUD_UOS[[#This Row],[Proposed: DMC Units]]),0)</f>
        <v>0</v>
      </c>
      <c r="P59" s="607"/>
      <c r="Q59" s="607"/>
      <c r="R59" s="608" t="str">
        <f>IFERROR(SUD_UOS[[#This Row],[Prior Approved: DMC Units]]/SUD_UOS[[#This Row],[Prior Approved: Total Units of Service]],"")</f>
        <v/>
      </c>
      <c r="S59" s="610">
        <f>IFERROR(SUD_UOS[[#This Row],[Proposed: Total Units of Service]]-SUD_UOS[[#This Row],[Prior Approved: Total Units of Service]],0)</f>
        <v>0</v>
      </c>
      <c r="T59" s="610">
        <f>IFERROR(SUD_UOS[[#This Row],[Proposed: DMC Units]]-SUD_UOS[[#This Row],[Prior Approved: DMC Units]],0)</f>
        <v>0</v>
      </c>
    </row>
    <row r="60" spans="1:20" ht="13" hidden="1">
      <c r="A60" s="603">
        <v>52</v>
      </c>
      <c r="B60" s="604"/>
      <c r="C60" s="604"/>
      <c r="D60" s="604"/>
      <c r="E60" s="605"/>
      <c r="F60" s="605"/>
      <c r="G60" s="606">
        <f>IFERROR(SUD_UOS[[#This Row],[Gross Cost $]]-SUD_UOS[[#This Row],[Other Revenues $]],0)</f>
        <v>0</v>
      </c>
      <c r="H60" s="607"/>
      <c r="I60" s="607"/>
      <c r="J60" s="608" t="str">
        <f>IFERROR(SUD_UOS[[#This Row],[Proposed: DMC Units]]/SUD_UOS[[#This Row],[Proposed: Total Units of Service]],"")</f>
        <v/>
      </c>
      <c r="K60" s="612"/>
      <c r="L60" s="606">
        <f>IFERROR(SUD_UOS[[#This Row],[Gross Cost $]]/SUD_UOS[[#This Row],[Proposed: Total Units of Service]],0)</f>
        <v>0</v>
      </c>
      <c r="M60" s="606">
        <f>IFERROR(SUD_UOS[[#This Row],[Net Cost $]]/SUD_UOS[[#This Row],[Proposed: Total Units of Service]],0)</f>
        <v>0</v>
      </c>
      <c r="N60" s="606">
        <f>IFERROR(MIN(SUD_UOS[[#This Row],[Interim Rate (Rate Cap) $]:[Net Cost per Unit $]])*SUD_UOS[[#This Row],[Proposed: DMC Units]],0)</f>
        <v>0</v>
      </c>
      <c r="O60" s="606">
        <f>IFERROR(MIN(SUD_UOS[[#This Row],[Interim Rate (Rate Cap) $]:[Net Cost per Unit $]])*(SUD_UOS[[#This Row],[Proposed: Total Units of Service]]-SUD_UOS[[#This Row],[Proposed: DMC Units]]),0)</f>
        <v>0</v>
      </c>
      <c r="P60" s="607"/>
      <c r="Q60" s="607"/>
      <c r="R60" s="608" t="str">
        <f>IFERROR(SUD_UOS[[#This Row],[Prior Approved: DMC Units]]/SUD_UOS[[#This Row],[Prior Approved: Total Units of Service]],"")</f>
        <v/>
      </c>
      <c r="S60" s="610">
        <f>IFERROR(SUD_UOS[[#This Row],[Proposed: Total Units of Service]]-SUD_UOS[[#This Row],[Prior Approved: Total Units of Service]],0)</f>
        <v>0</v>
      </c>
      <c r="T60" s="610">
        <f>IFERROR(SUD_UOS[[#This Row],[Proposed: DMC Units]]-SUD_UOS[[#This Row],[Prior Approved: DMC Units]],0)</f>
        <v>0</v>
      </c>
    </row>
    <row r="61" spans="1:20" ht="13" hidden="1">
      <c r="A61" s="603">
        <v>53</v>
      </c>
      <c r="B61" s="604"/>
      <c r="C61" s="604"/>
      <c r="D61" s="604"/>
      <c r="E61" s="605"/>
      <c r="F61" s="605"/>
      <c r="G61" s="606">
        <f>IFERROR(SUD_UOS[[#This Row],[Gross Cost $]]-SUD_UOS[[#This Row],[Other Revenues $]],0)</f>
        <v>0</v>
      </c>
      <c r="H61" s="607"/>
      <c r="I61" s="607"/>
      <c r="J61" s="608" t="str">
        <f>IFERROR(SUD_UOS[[#This Row],[Proposed: DMC Units]]/SUD_UOS[[#This Row],[Proposed: Total Units of Service]],"")</f>
        <v/>
      </c>
      <c r="K61" s="612"/>
      <c r="L61" s="606">
        <f>IFERROR(SUD_UOS[[#This Row],[Gross Cost $]]/SUD_UOS[[#This Row],[Proposed: Total Units of Service]],0)</f>
        <v>0</v>
      </c>
      <c r="M61" s="606">
        <f>IFERROR(SUD_UOS[[#This Row],[Net Cost $]]/SUD_UOS[[#This Row],[Proposed: Total Units of Service]],0)</f>
        <v>0</v>
      </c>
      <c r="N61" s="606">
        <f>IFERROR(MIN(SUD_UOS[[#This Row],[Interim Rate (Rate Cap) $]:[Net Cost per Unit $]])*SUD_UOS[[#This Row],[Proposed: DMC Units]],0)</f>
        <v>0</v>
      </c>
      <c r="O61" s="606">
        <f>IFERROR(MIN(SUD_UOS[[#This Row],[Interim Rate (Rate Cap) $]:[Net Cost per Unit $]])*(SUD_UOS[[#This Row],[Proposed: Total Units of Service]]-SUD_UOS[[#This Row],[Proposed: DMC Units]]),0)</f>
        <v>0</v>
      </c>
      <c r="P61" s="607"/>
      <c r="Q61" s="607"/>
      <c r="R61" s="608" t="str">
        <f>IFERROR(SUD_UOS[[#This Row],[Prior Approved: DMC Units]]/SUD_UOS[[#This Row],[Prior Approved: Total Units of Service]],"")</f>
        <v/>
      </c>
      <c r="S61" s="610">
        <f>IFERROR(SUD_UOS[[#This Row],[Proposed: Total Units of Service]]-SUD_UOS[[#This Row],[Prior Approved: Total Units of Service]],0)</f>
        <v>0</v>
      </c>
      <c r="T61" s="610">
        <f>IFERROR(SUD_UOS[[#This Row],[Proposed: DMC Units]]-SUD_UOS[[#This Row],[Prior Approved: DMC Units]],0)</f>
        <v>0</v>
      </c>
    </row>
    <row r="62" spans="1:20" ht="13" hidden="1">
      <c r="A62" s="603">
        <v>54</v>
      </c>
      <c r="B62" s="604"/>
      <c r="C62" s="604"/>
      <c r="D62" s="604"/>
      <c r="E62" s="605"/>
      <c r="F62" s="605"/>
      <c r="G62" s="606">
        <f>IFERROR(SUD_UOS[[#This Row],[Gross Cost $]]-SUD_UOS[[#This Row],[Other Revenues $]],0)</f>
        <v>0</v>
      </c>
      <c r="H62" s="607"/>
      <c r="I62" s="607"/>
      <c r="J62" s="608" t="str">
        <f>IFERROR(SUD_UOS[[#This Row],[Proposed: DMC Units]]/SUD_UOS[[#This Row],[Proposed: Total Units of Service]],"")</f>
        <v/>
      </c>
      <c r="K62" s="612"/>
      <c r="L62" s="606">
        <f>IFERROR(SUD_UOS[[#This Row],[Gross Cost $]]/SUD_UOS[[#This Row],[Proposed: Total Units of Service]],0)</f>
        <v>0</v>
      </c>
      <c r="M62" s="606">
        <f>IFERROR(SUD_UOS[[#This Row],[Net Cost $]]/SUD_UOS[[#This Row],[Proposed: Total Units of Service]],0)</f>
        <v>0</v>
      </c>
      <c r="N62" s="606">
        <f>IFERROR(MIN(SUD_UOS[[#This Row],[Interim Rate (Rate Cap) $]:[Net Cost per Unit $]])*SUD_UOS[[#This Row],[Proposed: DMC Units]],0)</f>
        <v>0</v>
      </c>
      <c r="O62" s="606">
        <f>IFERROR(MIN(SUD_UOS[[#This Row],[Interim Rate (Rate Cap) $]:[Net Cost per Unit $]])*(SUD_UOS[[#This Row],[Proposed: Total Units of Service]]-SUD_UOS[[#This Row],[Proposed: DMC Units]]),0)</f>
        <v>0</v>
      </c>
      <c r="P62" s="607"/>
      <c r="Q62" s="607"/>
      <c r="R62" s="608" t="str">
        <f>IFERROR(SUD_UOS[[#This Row],[Prior Approved: DMC Units]]/SUD_UOS[[#This Row],[Prior Approved: Total Units of Service]],"")</f>
        <v/>
      </c>
      <c r="S62" s="610">
        <f>IFERROR(SUD_UOS[[#This Row],[Proposed: Total Units of Service]]-SUD_UOS[[#This Row],[Prior Approved: Total Units of Service]],0)</f>
        <v>0</v>
      </c>
      <c r="T62" s="610">
        <f>IFERROR(SUD_UOS[[#This Row],[Proposed: DMC Units]]-SUD_UOS[[#This Row],[Prior Approved: DMC Units]],0)</f>
        <v>0</v>
      </c>
    </row>
    <row r="63" spans="1:20" ht="13" hidden="1">
      <c r="A63" s="603">
        <v>55</v>
      </c>
      <c r="B63" s="604"/>
      <c r="C63" s="604"/>
      <c r="D63" s="604"/>
      <c r="E63" s="605"/>
      <c r="F63" s="605"/>
      <c r="G63" s="606">
        <f>IFERROR(SUD_UOS[[#This Row],[Gross Cost $]]-SUD_UOS[[#This Row],[Other Revenues $]],0)</f>
        <v>0</v>
      </c>
      <c r="H63" s="607"/>
      <c r="I63" s="607"/>
      <c r="J63" s="608" t="str">
        <f>IFERROR(SUD_UOS[[#This Row],[Proposed: DMC Units]]/SUD_UOS[[#This Row],[Proposed: Total Units of Service]],"")</f>
        <v/>
      </c>
      <c r="K63" s="612"/>
      <c r="L63" s="606">
        <f>IFERROR(SUD_UOS[[#This Row],[Gross Cost $]]/SUD_UOS[[#This Row],[Proposed: Total Units of Service]],0)</f>
        <v>0</v>
      </c>
      <c r="M63" s="606">
        <f>IFERROR(SUD_UOS[[#This Row],[Net Cost $]]/SUD_UOS[[#This Row],[Proposed: Total Units of Service]],0)</f>
        <v>0</v>
      </c>
      <c r="N63" s="606">
        <f>IFERROR(MIN(SUD_UOS[[#This Row],[Interim Rate (Rate Cap) $]:[Net Cost per Unit $]])*SUD_UOS[[#This Row],[Proposed: DMC Units]],0)</f>
        <v>0</v>
      </c>
      <c r="O63" s="606">
        <f>IFERROR(MIN(SUD_UOS[[#This Row],[Interim Rate (Rate Cap) $]:[Net Cost per Unit $]])*(SUD_UOS[[#This Row],[Proposed: Total Units of Service]]-SUD_UOS[[#This Row],[Proposed: DMC Units]]),0)</f>
        <v>0</v>
      </c>
      <c r="P63" s="607"/>
      <c r="Q63" s="607"/>
      <c r="R63" s="608" t="str">
        <f>IFERROR(SUD_UOS[[#This Row],[Prior Approved: DMC Units]]/SUD_UOS[[#This Row],[Prior Approved: Total Units of Service]],"")</f>
        <v/>
      </c>
      <c r="S63" s="610">
        <f>IFERROR(SUD_UOS[[#This Row],[Proposed: Total Units of Service]]-SUD_UOS[[#This Row],[Prior Approved: Total Units of Service]],0)</f>
        <v>0</v>
      </c>
      <c r="T63" s="610">
        <f>IFERROR(SUD_UOS[[#This Row],[Proposed: DMC Units]]-SUD_UOS[[#This Row],[Prior Approved: DMC Units]],0)</f>
        <v>0</v>
      </c>
    </row>
    <row r="64" spans="1:20" ht="13" hidden="1">
      <c r="A64" s="603">
        <v>56</v>
      </c>
      <c r="B64" s="604"/>
      <c r="C64" s="604"/>
      <c r="D64" s="604"/>
      <c r="E64" s="605"/>
      <c r="F64" s="605"/>
      <c r="G64" s="606">
        <f>IFERROR(SUD_UOS[[#This Row],[Gross Cost $]]-SUD_UOS[[#This Row],[Other Revenues $]],0)</f>
        <v>0</v>
      </c>
      <c r="H64" s="607"/>
      <c r="I64" s="607"/>
      <c r="J64" s="608" t="str">
        <f>IFERROR(SUD_UOS[[#This Row],[Proposed: DMC Units]]/SUD_UOS[[#This Row],[Proposed: Total Units of Service]],"")</f>
        <v/>
      </c>
      <c r="K64" s="612"/>
      <c r="L64" s="606">
        <f>IFERROR(SUD_UOS[[#This Row],[Gross Cost $]]/SUD_UOS[[#This Row],[Proposed: Total Units of Service]],0)</f>
        <v>0</v>
      </c>
      <c r="M64" s="606">
        <f>IFERROR(SUD_UOS[[#This Row],[Net Cost $]]/SUD_UOS[[#This Row],[Proposed: Total Units of Service]],0)</f>
        <v>0</v>
      </c>
      <c r="N64" s="606">
        <f>IFERROR(MIN(SUD_UOS[[#This Row],[Interim Rate (Rate Cap) $]:[Net Cost per Unit $]])*SUD_UOS[[#This Row],[Proposed: DMC Units]],0)</f>
        <v>0</v>
      </c>
      <c r="O64" s="606">
        <f>IFERROR(MIN(SUD_UOS[[#This Row],[Interim Rate (Rate Cap) $]:[Net Cost per Unit $]])*(SUD_UOS[[#This Row],[Proposed: Total Units of Service]]-SUD_UOS[[#This Row],[Proposed: DMC Units]]),0)</f>
        <v>0</v>
      </c>
      <c r="P64" s="607"/>
      <c r="Q64" s="607"/>
      <c r="R64" s="608" t="str">
        <f>IFERROR(SUD_UOS[[#This Row],[Prior Approved: DMC Units]]/SUD_UOS[[#This Row],[Prior Approved: Total Units of Service]],"")</f>
        <v/>
      </c>
      <c r="S64" s="610">
        <f>IFERROR(SUD_UOS[[#This Row],[Proposed: Total Units of Service]]-SUD_UOS[[#This Row],[Prior Approved: Total Units of Service]],0)</f>
        <v>0</v>
      </c>
      <c r="T64" s="610">
        <f>IFERROR(SUD_UOS[[#This Row],[Proposed: DMC Units]]-SUD_UOS[[#This Row],[Prior Approved: DMC Units]],0)</f>
        <v>0</v>
      </c>
    </row>
    <row r="65" spans="1:20" ht="13" hidden="1">
      <c r="A65" s="603">
        <v>57</v>
      </c>
      <c r="B65" s="604"/>
      <c r="C65" s="604"/>
      <c r="D65" s="604"/>
      <c r="E65" s="605"/>
      <c r="F65" s="605"/>
      <c r="G65" s="606">
        <f>IFERROR(SUD_UOS[[#This Row],[Gross Cost $]]-SUD_UOS[[#This Row],[Other Revenues $]],0)</f>
        <v>0</v>
      </c>
      <c r="H65" s="607"/>
      <c r="I65" s="607"/>
      <c r="J65" s="608" t="str">
        <f>IFERROR(SUD_UOS[[#This Row],[Proposed: DMC Units]]/SUD_UOS[[#This Row],[Proposed: Total Units of Service]],"")</f>
        <v/>
      </c>
      <c r="K65" s="612"/>
      <c r="L65" s="606">
        <f>IFERROR(SUD_UOS[[#This Row],[Gross Cost $]]/SUD_UOS[[#This Row],[Proposed: Total Units of Service]],0)</f>
        <v>0</v>
      </c>
      <c r="M65" s="606">
        <f>IFERROR(SUD_UOS[[#This Row],[Net Cost $]]/SUD_UOS[[#This Row],[Proposed: Total Units of Service]],0)</f>
        <v>0</v>
      </c>
      <c r="N65" s="606">
        <f>IFERROR(MIN(SUD_UOS[[#This Row],[Interim Rate (Rate Cap) $]:[Net Cost per Unit $]])*SUD_UOS[[#This Row],[Proposed: DMC Units]],0)</f>
        <v>0</v>
      </c>
      <c r="O65" s="606">
        <f>IFERROR(MIN(SUD_UOS[[#This Row],[Interim Rate (Rate Cap) $]:[Net Cost per Unit $]])*(SUD_UOS[[#This Row],[Proposed: Total Units of Service]]-SUD_UOS[[#This Row],[Proposed: DMC Units]]),0)</f>
        <v>0</v>
      </c>
      <c r="P65" s="607"/>
      <c r="Q65" s="607"/>
      <c r="R65" s="608" t="str">
        <f>IFERROR(SUD_UOS[[#This Row],[Prior Approved: DMC Units]]/SUD_UOS[[#This Row],[Prior Approved: Total Units of Service]],"")</f>
        <v/>
      </c>
      <c r="S65" s="610">
        <f>IFERROR(SUD_UOS[[#This Row],[Proposed: Total Units of Service]]-SUD_UOS[[#This Row],[Prior Approved: Total Units of Service]],0)</f>
        <v>0</v>
      </c>
      <c r="T65" s="610">
        <f>IFERROR(SUD_UOS[[#This Row],[Proposed: DMC Units]]-SUD_UOS[[#This Row],[Prior Approved: DMC Units]],0)</f>
        <v>0</v>
      </c>
    </row>
    <row r="66" spans="1:20" ht="13" hidden="1">
      <c r="A66" s="603">
        <v>58</v>
      </c>
      <c r="B66" s="604"/>
      <c r="C66" s="604"/>
      <c r="D66" s="604"/>
      <c r="E66" s="605"/>
      <c r="F66" s="605"/>
      <c r="G66" s="606">
        <f>IFERROR(SUD_UOS[[#This Row],[Gross Cost $]]-SUD_UOS[[#This Row],[Other Revenues $]],0)</f>
        <v>0</v>
      </c>
      <c r="H66" s="607"/>
      <c r="I66" s="607"/>
      <c r="J66" s="608" t="str">
        <f>IFERROR(SUD_UOS[[#This Row],[Proposed: DMC Units]]/SUD_UOS[[#This Row],[Proposed: Total Units of Service]],"")</f>
        <v/>
      </c>
      <c r="K66" s="612"/>
      <c r="L66" s="606">
        <f>IFERROR(SUD_UOS[[#This Row],[Gross Cost $]]/SUD_UOS[[#This Row],[Proposed: Total Units of Service]],0)</f>
        <v>0</v>
      </c>
      <c r="M66" s="606">
        <f>IFERROR(SUD_UOS[[#This Row],[Net Cost $]]/SUD_UOS[[#This Row],[Proposed: Total Units of Service]],0)</f>
        <v>0</v>
      </c>
      <c r="N66" s="606">
        <f>IFERROR(MIN(SUD_UOS[[#This Row],[Interim Rate (Rate Cap) $]:[Net Cost per Unit $]])*SUD_UOS[[#This Row],[Proposed: DMC Units]],0)</f>
        <v>0</v>
      </c>
      <c r="O66" s="606">
        <f>IFERROR(MIN(SUD_UOS[[#This Row],[Interim Rate (Rate Cap) $]:[Net Cost per Unit $]])*(SUD_UOS[[#This Row],[Proposed: Total Units of Service]]-SUD_UOS[[#This Row],[Proposed: DMC Units]]),0)</f>
        <v>0</v>
      </c>
      <c r="P66" s="607"/>
      <c r="Q66" s="607"/>
      <c r="R66" s="608" t="str">
        <f>IFERROR(SUD_UOS[[#This Row],[Prior Approved: DMC Units]]/SUD_UOS[[#This Row],[Prior Approved: Total Units of Service]],"")</f>
        <v/>
      </c>
      <c r="S66" s="610">
        <f>IFERROR(SUD_UOS[[#This Row],[Proposed: Total Units of Service]]-SUD_UOS[[#This Row],[Prior Approved: Total Units of Service]],0)</f>
        <v>0</v>
      </c>
      <c r="T66" s="610">
        <f>IFERROR(SUD_UOS[[#This Row],[Proposed: DMC Units]]-SUD_UOS[[#This Row],[Prior Approved: DMC Units]],0)</f>
        <v>0</v>
      </c>
    </row>
    <row r="67" spans="1:20" ht="13" hidden="1">
      <c r="A67" s="603">
        <v>59</v>
      </c>
      <c r="B67" s="604"/>
      <c r="C67" s="604"/>
      <c r="D67" s="604"/>
      <c r="E67" s="605"/>
      <c r="F67" s="605"/>
      <c r="G67" s="606">
        <f>IFERROR(SUD_UOS[[#This Row],[Gross Cost $]]-SUD_UOS[[#This Row],[Other Revenues $]],0)</f>
        <v>0</v>
      </c>
      <c r="H67" s="607"/>
      <c r="I67" s="607"/>
      <c r="J67" s="608" t="str">
        <f>IFERROR(SUD_UOS[[#This Row],[Proposed: DMC Units]]/SUD_UOS[[#This Row],[Proposed: Total Units of Service]],"")</f>
        <v/>
      </c>
      <c r="K67" s="612"/>
      <c r="L67" s="606">
        <f>IFERROR(SUD_UOS[[#This Row],[Gross Cost $]]/SUD_UOS[[#This Row],[Proposed: Total Units of Service]],0)</f>
        <v>0</v>
      </c>
      <c r="M67" s="606">
        <f>IFERROR(SUD_UOS[[#This Row],[Net Cost $]]/SUD_UOS[[#This Row],[Proposed: Total Units of Service]],0)</f>
        <v>0</v>
      </c>
      <c r="N67" s="606">
        <f>IFERROR(MIN(SUD_UOS[[#This Row],[Interim Rate (Rate Cap) $]:[Net Cost per Unit $]])*SUD_UOS[[#This Row],[Proposed: DMC Units]],0)</f>
        <v>0</v>
      </c>
      <c r="O67" s="606">
        <f>IFERROR(MIN(SUD_UOS[[#This Row],[Interim Rate (Rate Cap) $]:[Net Cost per Unit $]])*(SUD_UOS[[#This Row],[Proposed: Total Units of Service]]-SUD_UOS[[#This Row],[Proposed: DMC Units]]),0)</f>
        <v>0</v>
      </c>
      <c r="P67" s="607"/>
      <c r="Q67" s="607"/>
      <c r="R67" s="608" t="str">
        <f>IFERROR(SUD_UOS[[#This Row],[Prior Approved: DMC Units]]/SUD_UOS[[#This Row],[Prior Approved: Total Units of Service]],"")</f>
        <v/>
      </c>
      <c r="S67" s="610">
        <f>IFERROR(SUD_UOS[[#This Row],[Proposed: Total Units of Service]]-SUD_UOS[[#This Row],[Prior Approved: Total Units of Service]],0)</f>
        <v>0</v>
      </c>
      <c r="T67" s="610">
        <f>IFERROR(SUD_UOS[[#This Row],[Proposed: DMC Units]]-SUD_UOS[[#This Row],[Prior Approved: DMC Units]],0)</f>
        <v>0</v>
      </c>
    </row>
    <row r="68" spans="1:20" ht="13" hidden="1">
      <c r="A68" s="603">
        <v>60</v>
      </c>
      <c r="B68" s="604"/>
      <c r="C68" s="604"/>
      <c r="D68" s="604"/>
      <c r="E68" s="605"/>
      <c r="F68" s="605"/>
      <c r="G68" s="606">
        <f>IFERROR(SUD_UOS[[#This Row],[Gross Cost $]]-SUD_UOS[[#This Row],[Other Revenues $]],0)</f>
        <v>0</v>
      </c>
      <c r="H68" s="607"/>
      <c r="I68" s="607"/>
      <c r="J68" s="608" t="str">
        <f>IFERROR(SUD_UOS[[#This Row],[Proposed: DMC Units]]/SUD_UOS[[#This Row],[Proposed: Total Units of Service]],"")</f>
        <v/>
      </c>
      <c r="K68" s="612"/>
      <c r="L68" s="606">
        <f>IFERROR(SUD_UOS[[#This Row],[Gross Cost $]]/SUD_UOS[[#This Row],[Proposed: Total Units of Service]],0)</f>
        <v>0</v>
      </c>
      <c r="M68" s="606">
        <f>IFERROR(SUD_UOS[[#This Row],[Net Cost $]]/SUD_UOS[[#This Row],[Proposed: Total Units of Service]],0)</f>
        <v>0</v>
      </c>
      <c r="N68" s="606">
        <f>IFERROR(MIN(SUD_UOS[[#This Row],[Interim Rate (Rate Cap) $]:[Net Cost per Unit $]])*SUD_UOS[[#This Row],[Proposed: DMC Units]],0)</f>
        <v>0</v>
      </c>
      <c r="O68" s="606">
        <f>IFERROR(MIN(SUD_UOS[[#This Row],[Interim Rate (Rate Cap) $]:[Net Cost per Unit $]])*(SUD_UOS[[#This Row],[Proposed: Total Units of Service]]-SUD_UOS[[#This Row],[Proposed: DMC Units]]),0)</f>
        <v>0</v>
      </c>
      <c r="P68" s="607"/>
      <c r="Q68" s="607"/>
      <c r="R68" s="608" t="str">
        <f>IFERROR(SUD_UOS[[#This Row],[Prior Approved: DMC Units]]/SUD_UOS[[#This Row],[Prior Approved: Total Units of Service]],"")</f>
        <v/>
      </c>
      <c r="S68" s="610">
        <f>IFERROR(SUD_UOS[[#This Row],[Proposed: Total Units of Service]]-SUD_UOS[[#This Row],[Prior Approved: Total Units of Service]],0)</f>
        <v>0</v>
      </c>
      <c r="T68" s="610">
        <f>IFERROR(SUD_UOS[[#This Row],[Proposed: DMC Units]]-SUD_UOS[[#This Row],[Prior Approved: DMC Units]],0)</f>
        <v>0</v>
      </c>
    </row>
    <row r="69" spans="1:20" ht="13" hidden="1">
      <c r="A69" s="603">
        <v>61</v>
      </c>
      <c r="B69" s="604"/>
      <c r="C69" s="604"/>
      <c r="D69" s="604"/>
      <c r="E69" s="605"/>
      <c r="F69" s="605"/>
      <c r="G69" s="606">
        <f>IFERROR(SUD_UOS[[#This Row],[Gross Cost $]]-SUD_UOS[[#This Row],[Other Revenues $]],0)</f>
        <v>0</v>
      </c>
      <c r="H69" s="607"/>
      <c r="I69" s="607"/>
      <c r="J69" s="608" t="str">
        <f>IFERROR(SUD_UOS[[#This Row],[Proposed: DMC Units]]/SUD_UOS[[#This Row],[Proposed: Total Units of Service]],"")</f>
        <v/>
      </c>
      <c r="K69" s="612"/>
      <c r="L69" s="606">
        <f>IFERROR(SUD_UOS[[#This Row],[Gross Cost $]]/SUD_UOS[[#This Row],[Proposed: Total Units of Service]],0)</f>
        <v>0</v>
      </c>
      <c r="M69" s="606">
        <f>IFERROR(SUD_UOS[[#This Row],[Net Cost $]]/SUD_UOS[[#This Row],[Proposed: Total Units of Service]],0)</f>
        <v>0</v>
      </c>
      <c r="N69" s="606">
        <f>IFERROR(MIN(SUD_UOS[[#This Row],[Interim Rate (Rate Cap) $]:[Net Cost per Unit $]])*SUD_UOS[[#This Row],[Proposed: DMC Units]],0)</f>
        <v>0</v>
      </c>
      <c r="O69" s="606">
        <f>IFERROR(MIN(SUD_UOS[[#This Row],[Interim Rate (Rate Cap) $]:[Net Cost per Unit $]])*(SUD_UOS[[#This Row],[Proposed: Total Units of Service]]-SUD_UOS[[#This Row],[Proposed: DMC Units]]),0)</f>
        <v>0</v>
      </c>
      <c r="P69" s="607"/>
      <c r="Q69" s="607"/>
      <c r="R69" s="608" t="str">
        <f>IFERROR(SUD_UOS[[#This Row],[Prior Approved: DMC Units]]/SUD_UOS[[#This Row],[Prior Approved: Total Units of Service]],"")</f>
        <v/>
      </c>
      <c r="S69" s="610">
        <f>IFERROR(SUD_UOS[[#This Row],[Proposed: Total Units of Service]]-SUD_UOS[[#This Row],[Prior Approved: Total Units of Service]],0)</f>
        <v>0</v>
      </c>
      <c r="T69" s="610">
        <f>IFERROR(SUD_UOS[[#This Row],[Proposed: DMC Units]]-SUD_UOS[[#This Row],[Prior Approved: DMC Units]],0)</f>
        <v>0</v>
      </c>
    </row>
    <row r="70" spans="1:20" ht="13" hidden="1">
      <c r="A70" s="603">
        <v>62</v>
      </c>
      <c r="B70" s="604"/>
      <c r="C70" s="604"/>
      <c r="D70" s="604"/>
      <c r="E70" s="605"/>
      <c r="F70" s="605"/>
      <c r="G70" s="606">
        <f>IFERROR(SUD_UOS[[#This Row],[Gross Cost $]]-SUD_UOS[[#This Row],[Other Revenues $]],0)</f>
        <v>0</v>
      </c>
      <c r="H70" s="607"/>
      <c r="I70" s="607"/>
      <c r="J70" s="608" t="str">
        <f>IFERROR(SUD_UOS[[#This Row],[Proposed: DMC Units]]/SUD_UOS[[#This Row],[Proposed: Total Units of Service]],"")</f>
        <v/>
      </c>
      <c r="K70" s="612"/>
      <c r="L70" s="606">
        <f>IFERROR(SUD_UOS[[#This Row],[Gross Cost $]]/SUD_UOS[[#This Row],[Proposed: Total Units of Service]],0)</f>
        <v>0</v>
      </c>
      <c r="M70" s="606">
        <f>IFERROR(SUD_UOS[[#This Row],[Net Cost $]]/SUD_UOS[[#This Row],[Proposed: Total Units of Service]],0)</f>
        <v>0</v>
      </c>
      <c r="N70" s="606">
        <f>IFERROR(MIN(SUD_UOS[[#This Row],[Interim Rate (Rate Cap) $]:[Net Cost per Unit $]])*SUD_UOS[[#This Row],[Proposed: DMC Units]],0)</f>
        <v>0</v>
      </c>
      <c r="O70" s="606">
        <f>IFERROR(MIN(SUD_UOS[[#This Row],[Interim Rate (Rate Cap) $]:[Net Cost per Unit $]])*(SUD_UOS[[#This Row],[Proposed: Total Units of Service]]-SUD_UOS[[#This Row],[Proposed: DMC Units]]),0)</f>
        <v>0</v>
      </c>
      <c r="P70" s="607"/>
      <c r="Q70" s="607"/>
      <c r="R70" s="608" t="str">
        <f>IFERROR(SUD_UOS[[#This Row],[Prior Approved: DMC Units]]/SUD_UOS[[#This Row],[Prior Approved: Total Units of Service]],"")</f>
        <v/>
      </c>
      <c r="S70" s="610">
        <f>IFERROR(SUD_UOS[[#This Row],[Proposed: Total Units of Service]]-SUD_UOS[[#This Row],[Prior Approved: Total Units of Service]],0)</f>
        <v>0</v>
      </c>
      <c r="T70" s="610">
        <f>IFERROR(SUD_UOS[[#This Row],[Proposed: DMC Units]]-SUD_UOS[[#This Row],[Prior Approved: DMC Units]],0)</f>
        <v>0</v>
      </c>
    </row>
    <row r="71" spans="1:20" ht="13" hidden="1">
      <c r="A71" s="603">
        <v>63</v>
      </c>
      <c r="B71" s="604"/>
      <c r="C71" s="604"/>
      <c r="D71" s="604"/>
      <c r="E71" s="605"/>
      <c r="F71" s="605"/>
      <c r="G71" s="606">
        <f>IFERROR(SUD_UOS[[#This Row],[Gross Cost $]]-SUD_UOS[[#This Row],[Other Revenues $]],0)</f>
        <v>0</v>
      </c>
      <c r="H71" s="607"/>
      <c r="I71" s="607"/>
      <c r="J71" s="608" t="str">
        <f>IFERROR(SUD_UOS[[#This Row],[Proposed: DMC Units]]/SUD_UOS[[#This Row],[Proposed: Total Units of Service]],"")</f>
        <v/>
      </c>
      <c r="K71" s="612"/>
      <c r="L71" s="606">
        <f>IFERROR(SUD_UOS[[#This Row],[Gross Cost $]]/SUD_UOS[[#This Row],[Proposed: Total Units of Service]],0)</f>
        <v>0</v>
      </c>
      <c r="M71" s="606">
        <f>IFERROR(SUD_UOS[[#This Row],[Net Cost $]]/SUD_UOS[[#This Row],[Proposed: Total Units of Service]],0)</f>
        <v>0</v>
      </c>
      <c r="N71" s="606">
        <f>IFERROR(MIN(SUD_UOS[[#This Row],[Interim Rate (Rate Cap) $]:[Net Cost per Unit $]])*SUD_UOS[[#This Row],[Proposed: DMC Units]],0)</f>
        <v>0</v>
      </c>
      <c r="O71" s="606">
        <f>IFERROR(MIN(SUD_UOS[[#This Row],[Interim Rate (Rate Cap) $]:[Net Cost per Unit $]])*(SUD_UOS[[#This Row],[Proposed: Total Units of Service]]-SUD_UOS[[#This Row],[Proposed: DMC Units]]),0)</f>
        <v>0</v>
      </c>
      <c r="P71" s="607"/>
      <c r="Q71" s="607"/>
      <c r="R71" s="608" t="str">
        <f>IFERROR(SUD_UOS[[#This Row],[Prior Approved: DMC Units]]/SUD_UOS[[#This Row],[Prior Approved: Total Units of Service]],"")</f>
        <v/>
      </c>
      <c r="S71" s="610">
        <f>IFERROR(SUD_UOS[[#This Row],[Proposed: Total Units of Service]]-SUD_UOS[[#This Row],[Prior Approved: Total Units of Service]],0)</f>
        <v>0</v>
      </c>
      <c r="T71" s="610">
        <f>IFERROR(SUD_UOS[[#This Row],[Proposed: DMC Units]]-SUD_UOS[[#This Row],[Prior Approved: DMC Units]],0)</f>
        <v>0</v>
      </c>
    </row>
    <row r="72" spans="1:20" ht="13" hidden="1">
      <c r="A72" s="603">
        <v>64</v>
      </c>
      <c r="B72" s="604"/>
      <c r="C72" s="604"/>
      <c r="D72" s="604"/>
      <c r="E72" s="605"/>
      <c r="F72" s="605"/>
      <c r="G72" s="606">
        <f>IFERROR(SUD_UOS[[#This Row],[Gross Cost $]]-SUD_UOS[[#This Row],[Other Revenues $]],0)</f>
        <v>0</v>
      </c>
      <c r="H72" s="607"/>
      <c r="I72" s="607"/>
      <c r="J72" s="608" t="str">
        <f>IFERROR(SUD_UOS[[#This Row],[Proposed: DMC Units]]/SUD_UOS[[#This Row],[Proposed: Total Units of Service]],"")</f>
        <v/>
      </c>
      <c r="K72" s="612"/>
      <c r="L72" s="606">
        <f>IFERROR(SUD_UOS[[#This Row],[Gross Cost $]]/SUD_UOS[[#This Row],[Proposed: Total Units of Service]],0)</f>
        <v>0</v>
      </c>
      <c r="M72" s="606">
        <f>IFERROR(SUD_UOS[[#This Row],[Net Cost $]]/SUD_UOS[[#This Row],[Proposed: Total Units of Service]],0)</f>
        <v>0</v>
      </c>
      <c r="N72" s="606">
        <f>IFERROR(MIN(SUD_UOS[[#This Row],[Interim Rate (Rate Cap) $]:[Net Cost per Unit $]])*SUD_UOS[[#This Row],[Proposed: DMC Units]],0)</f>
        <v>0</v>
      </c>
      <c r="O72" s="606">
        <f>IFERROR(MIN(SUD_UOS[[#This Row],[Interim Rate (Rate Cap) $]:[Net Cost per Unit $]])*(SUD_UOS[[#This Row],[Proposed: Total Units of Service]]-SUD_UOS[[#This Row],[Proposed: DMC Units]]),0)</f>
        <v>0</v>
      </c>
      <c r="P72" s="607"/>
      <c r="Q72" s="607"/>
      <c r="R72" s="608" t="str">
        <f>IFERROR(SUD_UOS[[#This Row],[Prior Approved: DMC Units]]/SUD_UOS[[#This Row],[Prior Approved: Total Units of Service]],"")</f>
        <v/>
      </c>
      <c r="S72" s="610">
        <f>IFERROR(SUD_UOS[[#This Row],[Proposed: Total Units of Service]]-SUD_UOS[[#This Row],[Prior Approved: Total Units of Service]],0)</f>
        <v>0</v>
      </c>
      <c r="T72" s="610">
        <f>IFERROR(SUD_UOS[[#This Row],[Proposed: DMC Units]]-SUD_UOS[[#This Row],[Prior Approved: DMC Units]],0)</f>
        <v>0</v>
      </c>
    </row>
    <row r="73" spans="1:20" ht="13" hidden="1">
      <c r="A73" s="603">
        <v>65</v>
      </c>
      <c r="B73" s="604"/>
      <c r="C73" s="604"/>
      <c r="D73" s="604"/>
      <c r="E73" s="605"/>
      <c r="F73" s="605"/>
      <c r="G73" s="606">
        <f>IFERROR(SUD_UOS[[#This Row],[Gross Cost $]]-SUD_UOS[[#This Row],[Other Revenues $]],0)</f>
        <v>0</v>
      </c>
      <c r="H73" s="607"/>
      <c r="I73" s="607"/>
      <c r="J73" s="608" t="str">
        <f>IFERROR(SUD_UOS[[#This Row],[Proposed: DMC Units]]/SUD_UOS[[#This Row],[Proposed: Total Units of Service]],"")</f>
        <v/>
      </c>
      <c r="K73" s="612"/>
      <c r="L73" s="606">
        <f>IFERROR(SUD_UOS[[#This Row],[Gross Cost $]]/SUD_UOS[[#This Row],[Proposed: Total Units of Service]],0)</f>
        <v>0</v>
      </c>
      <c r="M73" s="606">
        <f>IFERROR(SUD_UOS[[#This Row],[Net Cost $]]/SUD_UOS[[#This Row],[Proposed: Total Units of Service]],0)</f>
        <v>0</v>
      </c>
      <c r="N73" s="606">
        <f>IFERROR(MIN(SUD_UOS[[#This Row],[Interim Rate (Rate Cap) $]:[Net Cost per Unit $]])*SUD_UOS[[#This Row],[Proposed: DMC Units]],0)</f>
        <v>0</v>
      </c>
      <c r="O73" s="606">
        <f>IFERROR(MIN(SUD_UOS[[#This Row],[Interim Rate (Rate Cap) $]:[Net Cost per Unit $]])*(SUD_UOS[[#This Row],[Proposed: Total Units of Service]]-SUD_UOS[[#This Row],[Proposed: DMC Units]]),0)</f>
        <v>0</v>
      </c>
      <c r="P73" s="607"/>
      <c r="Q73" s="607"/>
      <c r="R73" s="608" t="str">
        <f>IFERROR(SUD_UOS[[#This Row],[Prior Approved: DMC Units]]/SUD_UOS[[#This Row],[Prior Approved: Total Units of Service]],"")</f>
        <v/>
      </c>
      <c r="S73" s="610">
        <f>IFERROR(SUD_UOS[[#This Row],[Proposed: Total Units of Service]]-SUD_UOS[[#This Row],[Prior Approved: Total Units of Service]],0)</f>
        <v>0</v>
      </c>
      <c r="T73" s="610">
        <f>IFERROR(SUD_UOS[[#This Row],[Proposed: DMC Units]]-SUD_UOS[[#This Row],[Prior Approved: DMC Units]],0)</f>
        <v>0</v>
      </c>
    </row>
    <row r="74" spans="1:20" ht="13" hidden="1">
      <c r="A74" s="603">
        <v>66</v>
      </c>
      <c r="B74" s="604"/>
      <c r="C74" s="604"/>
      <c r="D74" s="604"/>
      <c r="E74" s="605"/>
      <c r="F74" s="605"/>
      <c r="G74" s="606">
        <f>IFERROR(SUD_UOS[[#This Row],[Gross Cost $]]-SUD_UOS[[#This Row],[Other Revenues $]],0)</f>
        <v>0</v>
      </c>
      <c r="H74" s="607"/>
      <c r="I74" s="607"/>
      <c r="J74" s="608" t="str">
        <f>IFERROR(SUD_UOS[[#This Row],[Proposed: DMC Units]]/SUD_UOS[[#This Row],[Proposed: Total Units of Service]],"")</f>
        <v/>
      </c>
      <c r="K74" s="612"/>
      <c r="L74" s="606">
        <f>IFERROR(SUD_UOS[[#This Row],[Gross Cost $]]/SUD_UOS[[#This Row],[Proposed: Total Units of Service]],0)</f>
        <v>0</v>
      </c>
      <c r="M74" s="606">
        <f>IFERROR(SUD_UOS[[#This Row],[Net Cost $]]/SUD_UOS[[#This Row],[Proposed: Total Units of Service]],0)</f>
        <v>0</v>
      </c>
      <c r="N74" s="606">
        <f>IFERROR(MIN(SUD_UOS[[#This Row],[Interim Rate (Rate Cap) $]:[Net Cost per Unit $]])*SUD_UOS[[#This Row],[Proposed: DMC Units]],0)</f>
        <v>0</v>
      </c>
      <c r="O74" s="606">
        <f>IFERROR(MIN(SUD_UOS[[#This Row],[Interim Rate (Rate Cap) $]:[Net Cost per Unit $]])*(SUD_UOS[[#This Row],[Proposed: Total Units of Service]]-SUD_UOS[[#This Row],[Proposed: DMC Units]]),0)</f>
        <v>0</v>
      </c>
      <c r="P74" s="607"/>
      <c r="Q74" s="607"/>
      <c r="R74" s="608" t="str">
        <f>IFERROR(SUD_UOS[[#This Row],[Prior Approved: DMC Units]]/SUD_UOS[[#This Row],[Prior Approved: Total Units of Service]],"")</f>
        <v/>
      </c>
      <c r="S74" s="610">
        <f>IFERROR(SUD_UOS[[#This Row],[Proposed: Total Units of Service]]-SUD_UOS[[#This Row],[Prior Approved: Total Units of Service]],0)</f>
        <v>0</v>
      </c>
      <c r="T74" s="610">
        <f>IFERROR(SUD_UOS[[#This Row],[Proposed: DMC Units]]-SUD_UOS[[#This Row],[Prior Approved: DMC Units]],0)</f>
        <v>0</v>
      </c>
    </row>
    <row r="75" spans="1:20" ht="13" hidden="1">
      <c r="A75" s="603">
        <v>67</v>
      </c>
      <c r="B75" s="604"/>
      <c r="C75" s="604"/>
      <c r="D75" s="604"/>
      <c r="E75" s="605"/>
      <c r="F75" s="605"/>
      <c r="G75" s="606">
        <f>IFERROR(SUD_UOS[[#This Row],[Gross Cost $]]-SUD_UOS[[#This Row],[Other Revenues $]],0)</f>
        <v>0</v>
      </c>
      <c r="H75" s="607"/>
      <c r="I75" s="607"/>
      <c r="J75" s="608" t="str">
        <f>IFERROR(SUD_UOS[[#This Row],[Proposed: DMC Units]]/SUD_UOS[[#This Row],[Proposed: Total Units of Service]],"")</f>
        <v/>
      </c>
      <c r="K75" s="612"/>
      <c r="L75" s="606">
        <f>IFERROR(SUD_UOS[[#This Row],[Gross Cost $]]/SUD_UOS[[#This Row],[Proposed: Total Units of Service]],0)</f>
        <v>0</v>
      </c>
      <c r="M75" s="606">
        <f>IFERROR(SUD_UOS[[#This Row],[Net Cost $]]/SUD_UOS[[#This Row],[Proposed: Total Units of Service]],0)</f>
        <v>0</v>
      </c>
      <c r="N75" s="606">
        <f>IFERROR(MIN(SUD_UOS[[#This Row],[Interim Rate (Rate Cap) $]:[Net Cost per Unit $]])*SUD_UOS[[#This Row],[Proposed: DMC Units]],0)</f>
        <v>0</v>
      </c>
      <c r="O75" s="606">
        <f>IFERROR(MIN(SUD_UOS[[#This Row],[Interim Rate (Rate Cap) $]:[Net Cost per Unit $]])*(SUD_UOS[[#This Row],[Proposed: Total Units of Service]]-SUD_UOS[[#This Row],[Proposed: DMC Units]]),0)</f>
        <v>0</v>
      </c>
      <c r="P75" s="607"/>
      <c r="Q75" s="607"/>
      <c r="R75" s="608" t="str">
        <f>IFERROR(SUD_UOS[[#This Row],[Prior Approved: DMC Units]]/SUD_UOS[[#This Row],[Prior Approved: Total Units of Service]],"")</f>
        <v/>
      </c>
      <c r="S75" s="610">
        <f>IFERROR(SUD_UOS[[#This Row],[Proposed: Total Units of Service]]-SUD_UOS[[#This Row],[Prior Approved: Total Units of Service]],0)</f>
        <v>0</v>
      </c>
      <c r="T75" s="610">
        <f>IFERROR(SUD_UOS[[#This Row],[Proposed: DMC Units]]-SUD_UOS[[#This Row],[Prior Approved: DMC Units]],0)</f>
        <v>0</v>
      </c>
    </row>
    <row r="76" spans="1:20" ht="13" hidden="1">
      <c r="A76" s="603">
        <v>68</v>
      </c>
      <c r="B76" s="604"/>
      <c r="C76" s="604"/>
      <c r="D76" s="604"/>
      <c r="E76" s="605"/>
      <c r="F76" s="605"/>
      <c r="G76" s="606">
        <f>IFERROR(SUD_UOS[[#This Row],[Gross Cost $]]-SUD_UOS[[#This Row],[Other Revenues $]],0)</f>
        <v>0</v>
      </c>
      <c r="H76" s="607"/>
      <c r="I76" s="607"/>
      <c r="J76" s="608" t="str">
        <f>IFERROR(SUD_UOS[[#This Row],[Proposed: DMC Units]]/SUD_UOS[[#This Row],[Proposed: Total Units of Service]],"")</f>
        <v/>
      </c>
      <c r="K76" s="612"/>
      <c r="L76" s="606">
        <f>IFERROR(SUD_UOS[[#This Row],[Gross Cost $]]/SUD_UOS[[#This Row],[Proposed: Total Units of Service]],0)</f>
        <v>0</v>
      </c>
      <c r="M76" s="606">
        <f>IFERROR(SUD_UOS[[#This Row],[Net Cost $]]/SUD_UOS[[#This Row],[Proposed: Total Units of Service]],0)</f>
        <v>0</v>
      </c>
      <c r="N76" s="606">
        <f>IFERROR(MIN(SUD_UOS[[#This Row],[Interim Rate (Rate Cap) $]:[Net Cost per Unit $]])*SUD_UOS[[#This Row],[Proposed: DMC Units]],0)</f>
        <v>0</v>
      </c>
      <c r="O76" s="606">
        <f>IFERROR(MIN(SUD_UOS[[#This Row],[Interim Rate (Rate Cap) $]:[Net Cost per Unit $]])*(SUD_UOS[[#This Row],[Proposed: Total Units of Service]]-SUD_UOS[[#This Row],[Proposed: DMC Units]]),0)</f>
        <v>0</v>
      </c>
      <c r="P76" s="607"/>
      <c r="Q76" s="607"/>
      <c r="R76" s="608" t="str">
        <f>IFERROR(SUD_UOS[[#This Row],[Prior Approved: DMC Units]]/SUD_UOS[[#This Row],[Prior Approved: Total Units of Service]],"")</f>
        <v/>
      </c>
      <c r="S76" s="610">
        <f>IFERROR(SUD_UOS[[#This Row],[Proposed: Total Units of Service]]-SUD_UOS[[#This Row],[Prior Approved: Total Units of Service]],0)</f>
        <v>0</v>
      </c>
      <c r="T76" s="610">
        <f>IFERROR(SUD_UOS[[#This Row],[Proposed: DMC Units]]-SUD_UOS[[#This Row],[Prior Approved: DMC Units]],0)</f>
        <v>0</v>
      </c>
    </row>
    <row r="77" spans="1:20" ht="13" hidden="1">
      <c r="A77" s="603">
        <v>69</v>
      </c>
      <c r="B77" s="604"/>
      <c r="C77" s="604"/>
      <c r="D77" s="604"/>
      <c r="E77" s="605"/>
      <c r="F77" s="605"/>
      <c r="G77" s="606">
        <f>IFERROR(SUD_UOS[[#This Row],[Gross Cost $]]-SUD_UOS[[#This Row],[Other Revenues $]],0)</f>
        <v>0</v>
      </c>
      <c r="H77" s="607"/>
      <c r="I77" s="607"/>
      <c r="J77" s="608" t="str">
        <f>IFERROR(SUD_UOS[[#This Row],[Proposed: DMC Units]]/SUD_UOS[[#This Row],[Proposed: Total Units of Service]],"")</f>
        <v/>
      </c>
      <c r="K77" s="612"/>
      <c r="L77" s="606">
        <f>IFERROR(SUD_UOS[[#This Row],[Gross Cost $]]/SUD_UOS[[#This Row],[Proposed: Total Units of Service]],0)</f>
        <v>0</v>
      </c>
      <c r="M77" s="606">
        <f>IFERROR(SUD_UOS[[#This Row],[Net Cost $]]/SUD_UOS[[#This Row],[Proposed: Total Units of Service]],0)</f>
        <v>0</v>
      </c>
      <c r="N77" s="606">
        <f>IFERROR(MIN(SUD_UOS[[#This Row],[Interim Rate (Rate Cap) $]:[Net Cost per Unit $]])*SUD_UOS[[#This Row],[Proposed: DMC Units]],0)</f>
        <v>0</v>
      </c>
      <c r="O77" s="606">
        <f>IFERROR(MIN(SUD_UOS[[#This Row],[Interim Rate (Rate Cap) $]:[Net Cost per Unit $]])*(SUD_UOS[[#This Row],[Proposed: Total Units of Service]]-SUD_UOS[[#This Row],[Proposed: DMC Units]]),0)</f>
        <v>0</v>
      </c>
      <c r="P77" s="607"/>
      <c r="Q77" s="607"/>
      <c r="R77" s="608" t="str">
        <f>IFERROR(SUD_UOS[[#This Row],[Prior Approved: DMC Units]]/SUD_UOS[[#This Row],[Prior Approved: Total Units of Service]],"")</f>
        <v/>
      </c>
      <c r="S77" s="610">
        <f>IFERROR(SUD_UOS[[#This Row],[Proposed: Total Units of Service]]-SUD_UOS[[#This Row],[Prior Approved: Total Units of Service]],0)</f>
        <v>0</v>
      </c>
      <c r="T77" s="610">
        <f>IFERROR(SUD_UOS[[#This Row],[Proposed: DMC Units]]-SUD_UOS[[#This Row],[Prior Approved: DMC Units]],0)</f>
        <v>0</v>
      </c>
    </row>
    <row r="78" spans="1:20" ht="13" hidden="1">
      <c r="A78" s="603">
        <v>70</v>
      </c>
      <c r="B78" s="604"/>
      <c r="C78" s="604"/>
      <c r="D78" s="604"/>
      <c r="E78" s="605"/>
      <c r="F78" s="605"/>
      <c r="G78" s="606">
        <f>IFERROR(SUD_UOS[[#This Row],[Gross Cost $]]-SUD_UOS[[#This Row],[Other Revenues $]],0)</f>
        <v>0</v>
      </c>
      <c r="H78" s="607"/>
      <c r="I78" s="607"/>
      <c r="J78" s="608" t="str">
        <f>IFERROR(SUD_UOS[[#This Row],[Proposed: DMC Units]]/SUD_UOS[[#This Row],[Proposed: Total Units of Service]],"")</f>
        <v/>
      </c>
      <c r="K78" s="612"/>
      <c r="L78" s="606">
        <f>IFERROR(SUD_UOS[[#This Row],[Gross Cost $]]/SUD_UOS[[#This Row],[Proposed: Total Units of Service]],0)</f>
        <v>0</v>
      </c>
      <c r="M78" s="606">
        <f>IFERROR(SUD_UOS[[#This Row],[Net Cost $]]/SUD_UOS[[#This Row],[Proposed: Total Units of Service]],0)</f>
        <v>0</v>
      </c>
      <c r="N78" s="606">
        <f>IFERROR(MIN(SUD_UOS[[#This Row],[Interim Rate (Rate Cap) $]:[Net Cost per Unit $]])*SUD_UOS[[#This Row],[Proposed: DMC Units]],0)</f>
        <v>0</v>
      </c>
      <c r="O78" s="606">
        <f>IFERROR(MIN(SUD_UOS[[#This Row],[Interim Rate (Rate Cap) $]:[Net Cost per Unit $]])*(SUD_UOS[[#This Row],[Proposed: Total Units of Service]]-SUD_UOS[[#This Row],[Proposed: DMC Units]]),0)</f>
        <v>0</v>
      </c>
      <c r="P78" s="607"/>
      <c r="Q78" s="607"/>
      <c r="R78" s="608" t="str">
        <f>IFERROR(SUD_UOS[[#This Row],[Prior Approved: DMC Units]]/SUD_UOS[[#This Row],[Prior Approved: Total Units of Service]],"")</f>
        <v/>
      </c>
      <c r="S78" s="610">
        <f>IFERROR(SUD_UOS[[#This Row],[Proposed: Total Units of Service]]-SUD_UOS[[#This Row],[Prior Approved: Total Units of Service]],0)</f>
        <v>0</v>
      </c>
      <c r="T78" s="610">
        <f>IFERROR(SUD_UOS[[#This Row],[Proposed: DMC Units]]-SUD_UOS[[#This Row],[Prior Approved: DMC Units]],0)</f>
        <v>0</v>
      </c>
    </row>
    <row r="79" spans="1:20" ht="13" hidden="1">
      <c r="A79" s="603">
        <v>71</v>
      </c>
      <c r="B79" s="604"/>
      <c r="C79" s="604"/>
      <c r="D79" s="604"/>
      <c r="E79" s="605"/>
      <c r="F79" s="605"/>
      <c r="G79" s="606">
        <f>IFERROR(SUD_UOS[[#This Row],[Gross Cost $]]-SUD_UOS[[#This Row],[Other Revenues $]],0)</f>
        <v>0</v>
      </c>
      <c r="H79" s="607"/>
      <c r="I79" s="607"/>
      <c r="J79" s="608" t="str">
        <f>IFERROR(SUD_UOS[[#This Row],[Proposed: DMC Units]]/SUD_UOS[[#This Row],[Proposed: Total Units of Service]],"")</f>
        <v/>
      </c>
      <c r="K79" s="612"/>
      <c r="L79" s="606">
        <f>IFERROR(SUD_UOS[[#This Row],[Gross Cost $]]/SUD_UOS[[#This Row],[Proposed: Total Units of Service]],0)</f>
        <v>0</v>
      </c>
      <c r="M79" s="606">
        <f>IFERROR(SUD_UOS[[#This Row],[Net Cost $]]/SUD_UOS[[#This Row],[Proposed: Total Units of Service]],0)</f>
        <v>0</v>
      </c>
      <c r="N79" s="606">
        <f>IFERROR(MIN(SUD_UOS[[#This Row],[Interim Rate (Rate Cap) $]:[Net Cost per Unit $]])*SUD_UOS[[#This Row],[Proposed: DMC Units]],0)</f>
        <v>0</v>
      </c>
      <c r="O79" s="606">
        <f>IFERROR(MIN(SUD_UOS[[#This Row],[Interim Rate (Rate Cap) $]:[Net Cost per Unit $]])*(SUD_UOS[[#This Row],[Proposed: Total Units of Service]]-SUD_UOS[[#This Row],[Proposed: DMC Units]]),0)</f>
        <v>0</v>
      </c>
      <c r="P79" s="607"/>
      <c r="Q79" s="607"/>
      <c r="R79" s="608" t="str">
        <f>IFERROR(SUD_UOS[[#This Row],[Prior Approved: DMC Units]]/SUD_UOS[[#This Row],[Prior Approved: Total Units of Service]],"")</f>
        <v/>
      </c>
      <c r="S79" s="610">
        <f>IFERROR(SUD_UOS[[#This Row],[Proposed: Total Units of Service]]-SUD_UOS[[#This Row],[Prior Approved: Total Units of Service]],0)</f>
        <v>0</v>
      </c>
      <c r="T79" s="610">
        <f>IFERROR(SUD_UOS[[#This Row],[Proposed: DMC Units]]-SUD_UOS[[#This Row],[Prior Approved: DMC Units]],0)</f>
        <v>0</v>
      </c>
    </row>
    <row r="80" spans="1:20" ht="13" hidden="1">
      <c r="A80" s="603">
        <v>72</v>
      </c>
      <c r="B80" s="604"/>
      <c r="C80" s="604"/>
      <c r="D80" s="604"/>
      <c r="E80" s="605"/>
      <c r="F80" s="605"/>
      <c r="G80" s="606">
        <f>IFERROR(SUD_UOS[[#This Row],[Gross Cost $]]-SUD_UOS[[#This Row],[Other Revenues $]],0)</f>
        <v>0</v>
      </c>
      <c r="H80" s="607"/>
      <c r="I80" s="607"/>
      <c r="J80" s="608" t="str">
        <f>IFERROR(SUD_UOS[[#This Row],[Proposed: DMC Units]]/SUD_UOS[[#This Row],[Proposed: Total Units of Service]],"")</f>
        <v/>
      </c>
      <c r="K80" s="612"/>
      <c r="L80" s="606">
        <f>IFERROR(SUD_UOS[[#This Row],[Gross Cost $]]/SUD_UOS[[#This Row],[Proposed: Total Units of Service]],0)</f>
        <v>0</v>
      </c>
      <c r="M80" s="606">
        <f>IFERROR(SUD_UOS[[#This Row],[Net Cost $]]/SUD_UOS[[#This Row],[Proposed: Total Units of Service]],0)</f>
        <v>0</v>
      </c>
      <c r="N80" s="606">
        <f>IFERROR(MIN(SUD_UOS[[#This Row],[Interim Rate (Rate Cap) $]:[Net Cost per Unit $]])*SUD_UOS[[#This Row],[Proposed: DMC Units]],0)</f>
        <v>0</v>
      </c>
      <c r="O80" s="606">
        <f>IFERROR(MIN(SUD_UOS[[#This Row],[Interim Rate (Rate Cap) $]:[Net Cost per Unit $]])*(SUD_UOS[[#This Row],[Proposed: Total Units of Service]]-SUD_UOS[[#This Row],[Proposed: DMC Units]]),0)</f>
        <v>0</v>
      </c>
      <c r="P80" s="607"/>
      <c r="Q80" s="607"/>
      <c r="R80" s="608" t="str">
        <f>IFERROR(SUD_UOS[[#This Row],[Prior Approved: DMC Units]]/SUD_UOS[[#This Row],[Prior Approved: Total Units of Service]],"")</f>
        <v/>
      </c>
      <c r="S80" s="610">
        <f>IFERROR(SUD_UOS[[#This Row],[Proposed: Total Units of Service]]-SUD_UOS[[#This Row],[Prior Approved: Total Units of Service]],0)</f>
        <v>0</v>
      </c>
      <c r="T80" s="610">
        <f>IFERROR(SUD_UOS[[#This Row],[Proposed: DMC Units]]-SUD_UOS[[#This Row],[Prior Approved: DMC Units]],0)</f>
        <v>0</v>
      </c>
    </row>
    <row r="81" spans="1:20" ht="13" hidden="1">
      <c r="A81" s="603">
        <v>73</v>
      </c>
      <c r="B81" s="604"/>
      <c r="C81" s="604"/>
      <c r="D81" s="604"/>
      <c r="E81" s="605"/>
      <c r="F81" s="605"/>
      <c r="G81" s="606">
        <f>IFERROR(SUD_UOS[[#This Row],[Gross Cost $]]-SUD_UOS[[#This Row],[Other Revenues $]],0)</f>
        <v>0</v>
      </c>
      <c r="H81" s="607"/>
      <c r="I81" s="607"/>
      <c r="J81" s="608" t="str">
        <f>IFERROR(SUD_UOS[[#This Row],[Proposed: DMC Units]]/SUD_UOS[[#This Row],[Proposed: Total Units of Service]],"")</f>
        <v/>
      </c>
      <c r="K81" s="612"/>
      <c r="L81" s="606">
        <f>IFERROR(SUD_UOS[[#This Row],[Gross Cost $]]/SUD_UOS[[#This Row],[Proposed: Total Units of Service]],0)</f>
        <v>0</v>
      </c>
      <c r="M81" s="606">
        <f>IFERROR(SUD_UOS[[#This Row],[Net Cost $]]/SUD_UOS[[#This Row],[Proposed: Total Units of Service]],0)</f>
        <v>0</v>
      </c>
      <c r="N81" s="606">
        <f>IFERROR(MIN(SUD_UOS[[#This Row],[Interim Rate (Rate Cap) $]:[Net Cost per Unit $]])*SUD_UOS[[#This Row],[Proposed: DMC Units]],0)</f>
        <v>0</v>
      </c>
      <c r="O81" s="606">
        <f>IFERROR(MIN(SUD_UOS[[#This Row],[Interim Rate (Rate Cap) $]:[Net Cost per Unit $]])*(SUD_UOS[[#This Row],[Proposed: Total Units of Service]]-SUD_UOS[[#This Row],[Proposed: DMC Units]]),0)</f>
        <v>0</v>
      </c>
      <c r="P81" s="607"/>
      <c r="Q81" s="607"/>
      <c r="R81" s="608" t="str">
        <f>IFERROR(SUD_UOS[[#This Row],[Prior Approved: DMC Units]]/SUD_UOS[[#This Row],[Prior Approved: Total Units of Service]],"")</f>
        <v/>
      </c>
      <c r="S81" s="610">
        <f>IFERROR(SUD_UOS[[#This Row],[Proposed: Total Units of Service]]-SUD_UOS[[#This Row],[Prior Approved: Total Units of Service]],0)</f>
        <v>0</v>
      </c>
      <c r="T81" s="610">
        <f>IFERROR(SUD_UOS[[#This Row],[Proposed: DMC Units]]-SUD_UOS[[#This Row],[Prior Approved: DMC Units]],0)</f>
        <v>0</v>
      </c>
    </row>
    <row r="82" spans="1:20" ht="13" hidden="1">
      <c r="A82" s="603">
        <v>74</v>
      </c>
      <c r="B82" s="604"/>
      <c r="C82" s="604"/>
      <c r="D82" s="604"/>
      <c r="E82" s="605"/>
      <c r="F82" s="605"/>
      <c r="G82" s="606">
        <f>IFERROR(SUD_UOS[[#This Row],[Gross Cost $]]-SUD_UOS[[#This Row],[Other Revenues $]],0)</f>
        <v>0</v>
      </c>
      <c r="H82" s="607"/>
      <c r="I82" s="607"/>
      <c r="J82" s="608" t="str">
        <f>IFERROR(SUD_UOS[[#This Row],[Proposed: DMC Units]]/SUD_UOS[[#This Row],[Proposed: Total Units of Service]],"")</f>
        <v/>
      </c>
      <c r="K82" s="612"/>
      <c r="L82" s="606">
        <f>IFERROR(SUD_UOS[[#This Row],[Gross Cost $]]/SUD_UOS[[#This Row],[Proposed: Total Units of Service]],0)</f>
        <v>0</v>
      </c>
      <c r="M82" s="606">
        <f>IFERROR(SUD_UOS[[#This Row],[Net Cost $]]/SUD_UOS[[#This Row],[Proposed: Total Units of Service]],0)</f>
        <v>0</v>
      </c>
      <c r="N82" s="606">
        <f>IFERROR(MIN(SUD_UOS[[#This Row],[Interim Rate (Rate Cap) $]:[Net Cost per Unit $]])*SUD_UOS[[#This Row],[Proposed: DMC Units]],0)</f>
        <v>0</v>
      </c>
      <c r="O82" s="606">
        <f>IFERROR(MIN(SUD_UOS[[#This Row],[Interim Rate (Rate Cap) $]:[Net Cost per Unit $]])*(SUD_UOS[[#This Row],[Proposed: Total Units of Service]]-SUD_UOS[[#This Row],[Proposed: DMC Units]]),0)</f>
        <v>0</v>
      </c>
      <c r="P82" s="607"/>
      <c r="Q82" s="607"/>
      <c r="R82" s="608" t="str">
        <f>IFERROR(SUD_UOS[[#This Row],[Prior Approved: DMC Units]]/SUD_UOS[[#This Row],[Prior Approved: Total Units of Service]],"")</f>
        <v/>
      </c>
      <c r="S82" s="610">
        <f>IFERROR(SUD_UOS[[#This Row],[Proposed: Total Units of Service]]-SUD_UOS[[#This Row],[Prior Approved: Total Units of Service]],0)</f>
        <v>0</v>
      </c>
      <c r="T82" s="610">
        <f>IFERROR(SUD_UOS[[#This Row],[Proposed: DMC Units]]-SUD_UOS[[#This Row],[Prior Approved: DMC Units]],0)</f>
        <v>0</v>
      </c>
    </row>
    <row r="83" spans="1:20" ht="13" hidden="1">
      <c r="A83" s="603">
        <v>75</v>
      </c>
      <c r="B83" s="604"/>
      <c r="C83" s="604"/>
      <c r="D83" s="604"/>
      <c r="E83" s="605"/>
      <c r="F83" s="605"/>
      <c r="G83" s="606">
        <f>IFERROR(SUD_UOS[[#This Row],[Gross Cost $]]-SUD_UOS[[#This Row],[Other Revenues $]],0)</f>
        <v>0</v>
      </c>
      <c r="H83" s="607"/>
      <c r="I83" s="607"/>
      <c r="J83" s="608" t="str">
        <f>IFERROR(SUD_UOS[[#This Row],[Proposed: DMC Units]]/SUD_UOS[[#This Row],[Proposed: Total Units of Service]],"")</f>
        <v/>
      </c>
      <c r="K83" s="612"/>
      <c r="L83" s="606">
        <f>IFERROR(SUD_UOS[[#This Row],[Gross Cost $]]/SUD_UOS[[#This Row],[Proposed: Total Units of Service]],0)</f>
        <v>0</v>
      </c>
      <c r="M83" s="606">
        <f>IFERROR(SUD_UOS[[#This Row],[Net Cost $]]/SUD_UOS[[#This Row],[Proposed: Total Units of Service]],0)</f>
        <v>0</v>
      </c>
      <c r="N83" s="606">
        <f>IFERROR(MIN(SUD_UOS[[#This Row],[Interim Rate (Rate Cap) $]:[Net Cost per Unit $]])*SUD_UOS[[#This Row],[Proposed: DMC Units]],0)</f>
        <v>0</v>
      </c>
      <c r="O83" s="606">
        <f>IFERROR(MIN(SUD_UOS[[#This Row],[Interim Rate (Rate Cap) $]:[Net Cost per Unit $]])*(SUD_UOS[[#This Row],[Proposed: Total Units of Service]]-SUD_UOS[[#This Row],[Proposed: DMC Units]]),0)</f>
        <v>0</v>
      </c>
      <c r="P83" s="607"/>
      <c r="Q83" s="607"/>
      <c r="R83" s="608" t="str">
        <f>IFERROR(SUD_UOS[[#This Row],[Prior Approved: DMC Units]]/SUD_UOS[[#This Row],[Prior Approved: Total Units of Service]],"")</f>
        <v/>
      </c>
      <c r="S83" s="610">
        <f>IFERROR(SUD_UOS[[#This Row],[Proposed: Total Units of Service]]-SUD_UOS[[#This Row],[Prior Approved: Total Units of Service]],0)</f>
        <v>0</v>
      </c>
      <c r="T83" s="610">
        <f>IFERROR(SUD_UOS[[#This Row],[Proposed: DMC Units]]-SUD_UOS[[#This Row],[Prior Approved: DMC Units]],0)</f>
        <v>0</v>
      </c>
    </row>
    <row r="84" spans="1:20" ht="13" hidden="1">
      <c r="A84" s="603">
        <v>76</v>
      </c>
      <c r="B84" s="604"/>
      <c r="C84" s="604"/>
      <c r="D84" s="604"/>
      <c r="E84" s="605"/>
      <c r="F84" s="605"/>
      <c r="G84" s="606">
        <f>IFERROR(SUD_UOS[[#This Row],[Gross Cost $]]-SUD_UOS[[#This Row],[Other Revenues $]],0)</f>
        <v>0</v>
      </c>
      <c r="H84" s="607"/>
      <c r="I84" s="607"/>
      <c r="J84" s="608" t="str">
        <f>IFERROR(SUD_UOS[[#This Row],[Proposed: DMC Units]]/SUD_UOS[[#This Row],[Proposed: Total Units of Service]],"")</f>
        <v/>
      </c>
      <c r="K84" s="612"/>
      <c r="L84" s="606">
        <f>IFERROR(SUD_UOS[[#This Row],[Gross Cost $]]/SUD_UOS[[#This Row],[Proposed: Total Units of Service]],0)</f>
        <v>0</v>
      </c>
      <c r="M84" s="606">
        <f>IFERROR(SUD_UOS[[#This Row],[Net Cost $]]/SUD_UOS[[#This Row],[Proposed: Total Units of Service]],0)</f>
        <v>0</v>
      </c>
      <c r="N84" s="606">
        <f>IFERROR(MIN(SUD_UOS[[#This Row],[Interim Rate (Rate Cap) $]:[Net Cost per Unit $]])*SUD_UOS[[#This Row],[Proposed: DMC Units]],0)</f>
        <v>0</v>
      </c>
      <c r="O84" s="606">
        <f>IFERROR(MIN(SUD_UOS[[#This Row],[Interim Rate (Rate Cap) $]:[Net Cost per Unit $]])*(SUD_UOS[[#This Row],[Proposed: Total Units of Service]]-SUD_UOS[[#This Row],[Proposed: DMC Units]]),0)</f>
        <v>0</v>
      </c>
      <c r="P84" s="607"/>
      <c r="Q84" s="607"/>
      <c r="R84" s="608" t="str">
        <f>IFERROR(SUD_UOS[[#This Row],[Prior Approved: DMC Units]]/SUD_UOS[[#This Row],[Prior Approved: Total Units of Service]],"")</f>
        <v/>
      </c>
      <c r="S84" s="610">
        <f>IFERROR(SUD_UOS[[#This Row],[Proposed: Total Units of Service]]-SUD_UOS[[#This Row],[Prior Approved: Total Units of Service]],0)</f>
        <v>0</v>
      </c>
      <c r="T84" s="610">
        <f>IFERROR(SUD_UOS[[#This Row],[Proposed: DMC Units]]-SUD_UOS[[#This Row],[Prior Approved: DMC Units]],0)</f>
        <v>0</v>
      </c>
    </row>
    <row r="85" spans="1:20" ht="13" hidden="1">
      <c r="A85" s="603">
        <v>77</v>
      </c>
      <c r="B85" s="604"/>
      <c r="C85" s="604"/>
      <c r="D85" s="604"/>
      <c r="E85" s="605"/>
      <c r="F85" s="605"/>
      <c r="G85" s="606">
        <f>IFERROR(SUD_UOS[[#This Row],[Gross Cost $]]-SUD_UOS[[#This Row],[Other Revenues $]],0)</f>
        <v>0</v>
      </c>
      <c r="H85" s="607"/>
      <c r="I85" s="607"/>
      <c r="J85" s="608" t="str">
        <f>IFERROR(SUD_UOS[[#This Row],[Proposed: DMC Units]]/SUD_UOS[[#This Row],[Proposed: Total Units of Service]],"")</f>
        <v/>
      </c>
      <c r="K85" s="612"/>
      <c r="L85" s="606">
        <f>IFERROR(SUD_UOS[[#This Row],[Gross Cost $]]/SUD_UOS[[#This Row],[Proposed: Total Units of Service]],0)</f>
        <v>0</v>
      </c>
      <c r="M85" s="606">
        <f>IFERROR(SUD_UOS[[#This Row],[Net Cost $]]/SUD_UOS[[#This Row],[Proposed: Total Units of Service]],0)</f>
        <v>0</v>
      </c>
      <c r="N85" s="606">
        <f>IFERROR(MIN(SUD_UOS[[#This Row],[Interim Rate (Rate Cap) $]:[Net Cost per Unit $]])*SUD_UOS[[#This Row],[Proposed: DMC Units]],0)</f>
        <v>0</v>
      </c>
      <c r="O85" s="606">
        <f>IFERROR(MIN(SUD_UOS[[#This Row],[Interim Rate (Rate Cap) $]:[Net Cost per Unit $]])*(SUD_UOS[[#This Row],[Proposed: Total Units of Service]]-SUD_UOS[[#This Row],[Proposed: DMC Units]]),0)</f>
        <v>0</v>
      </c>
      <c r="P85" s="607"/>
      <c r="Q85" s="607"/>
      <c r="R85" s="608" t="str">
        <f>IFERROR(SUD_UOS[[#This Row],[Prior Approved: DMC Units]]/SUD_UOS[[#This Row],[Prior Approved: Total Units of Service]],"")</f>
        <v/>
      </c>
      <c r="S85" s="610">
        <f>IFERROR(SUD_UOS[[#This Row],[Proposed: Total Units of Service]]-SUD_UOS[[#This Row],[Prior Approved: Total Units of Service]],0)</f>
        <v>0</v>
      </c>
      <c r="T85" s="610">
        <f>IFERROR(SUD_UOS[[#This Row],[Proposed: DMC Units]]-SUD_UOS[[#This Row],[Prior Approved: DMC Units]],0)</f>
        <v>0</v>
      </c>
    </row>
    <row r="86" spans="1:20" ht="13" hidden="1">
      <c r="A86" s="603">
        <v>78</v>
      </c>
      <c r="B86" s="604"/>
      <c r="C86" s="604"/>
      <c r="D86" s="604"/>
      <c r="E86" s="605"/>
      <c r="F86" s="605"/>
      <c r="G86" s="606">
        <f>IFERROR(SUD_UOS[[#This Row],[Gross Cost $]]-SUD_UOS[[#This Row],[Other Revenues $]],0)</f>
        <v>0</v>
      </c>
      <c r="H86" s="607"/>
      <c r="I86" s="607"/>
      <c r="J86" s="608" t="str">
        <f>IFERROR(SUD_UOS[[#This Row],[Proposed: DMC Units]]/SUD_UOS[[#This Row],[Proposed: Total Units of Service]],"")</f>
        <v/>
      </c>
      <c r="K86" s="612"/>
      <c r="L86" s="606">
        <f>IFERROR(SUD_UOS[[#This Row],[Gross Cost $]]/SUD_UOS[[#This Row],[Proposed: Total Units of Service]],0)</f>
        <v>0</v>
      </c>
      <c r="M86" s="606">
        <f>IFERROR(SUD_UOS[[#This Row],[Net Cost $]]/SUD_UOS[[#This Row],[Proposed: Total Units of Service]],0)</f>
        <v>0</v>
      </c>
      <c r="N86" s="606">
        <f>IFERROR(MIN(SUD_UOS[[#This Row],[Interim Rate (Rate Cap) $]:[Net Cost per Unit $]])*SUD_UOS[[#This Row],[Proposed: DMC Units]],0)</f>
        <v>0</v>
      </c>
      <c r="O86" s="606">
        <f>IFERROR(MIN(SUD_UOS[[#This Row],[Interim Rate (Rate Cap) $]:[Net Cost per Unit $]])*(SUD_UOS[[#This Row],[Proposed: Total Units of Service]]-SUD_UOS[[#This Row],[Proposed: DMC Units]]),0)</f>
        <v>0</v>
      </c>
      <c r="P86" s="607"/>
      <c r="Q86" s="607"/>
      <c r="R86" s="608" t="str">
        <f>IFERROR(SUD_UOS[[#This Row],[Prior Approved: DMC Units]]/SUD_UOS[[#This Row],[Prior Approved: Total Units of Service]],"")</f>
        <v/>
      </c>
      <c r="S86" s="610">
        <f>IFERROR(SUD_UOS[[#This Row],[Proposed: Total Units of Service]]-SUD_UOS[[#This Row],[Prior Approved: Total Units of Service]],0)</f>
        <v>0</v>
      </c>
      <c r="T86" s="610">
        <f>IFERROR(SUD_UOS[[#This Row],[Proposed: DMC Units]]-SUD_UOS[[#This Row],[Prior Approved: DMC Units]],0)</f>
        <v>0</v>
      </c>
    </row>
    <row r="87" spans="1:20" ht="13" hidden="1">
      <c r="A87" s="603">
        <v>79</v>
      </c>
      <c r="B87" s="604"/>
      <c r="C87" s="604"/>
      <c r="D87" s="604"/>
      <c r="E87" s="605"/>
      <c r="F87" s="605"/>
      <c r="G87" s="606">
        <f>IFERROR(SUD_UOS[[#This Row],[Gross Cost $]]-SUD_UOS[[#This Row],[Other Revenues $]],0)</f>
        <v>0</v>
      </c>
      <c r="H87" s="607"/>
      <c r="I87" s="607"/>
      <c r="J87" s="608" t="str">
        <f>IFERROR(SUD_UOS[[#This Row],[Proposed: DMC Units]]/SUD_UOS[[#This Row],[Proposed: Total Units of Service]],"")</f>
        <v/>
      </c>
      <c r="K87" s="612"/>
      <c r="L87" s="606">
        <f>IFERROR(SUD_UOS[[#This Row],[Gross Cost $]]/SUD_UOS[[#This Row],[Proposed: Total Units of Service]],0)</f>
        <v>0</v>
      </c>
      <c r="M87" s="606">
        <f>IFERROR(SUD_UOS[[#This Row],[Net Cost $]]/SUD_UOS[[#This Row],[Proposed: Total Units of Service]],0)</f>
        <v>0</v>
      </c>
      <c r="N87" s="606">
        <f>IFERROR(MIN(SUD_UOS[[#This Row],[Interim Rate (Rate Cap) $]:[Net Cost per Unit $]])*SUD_UOS[[#This Row],[Proposed: DMC Units]],0)</f>
        <v>0</v>
      </c>
      <c r="O87" s="606">
        <f>IFERROR(MIN(SUD_UOS[[#This Row],[Interim Rate (Rate Cap) $]:[Net Cost per Unit $]])*(SUD_UOS[[#This Row],[Proposed: Total Units of Service]]-SUD_UOS[[#This Row],[Proposed: DMC Units]]),0)</f>
        <v>0</v>
      </c>
      <c r="P87" s="607"/>
      <c r="Q87" s="607"/>
      <c r="R87" s="608" t="str">
        <f>IFERROR(SUD_UOS[[#This Row],[Prior Approved: DMC Units]]/SUD_UOS[[#This Row],[Prior Approved: Total Units of Service]],"")</f>
        <v/>
      </c>
      <c r="S87" s="610">
        <f>IFERROR(SUD_UOS[[#This Row],[Proposed: Total Units of Service]]-SUD_UOS[[#This Row],[Prior Approved: Total Units of Service]],0)</f>
        <v>0</v>
      </c>
      <c r="T87" s="610">
        <f>IFERROR(SUD_UOS[[#This Row],[Proposed: DMC Units]]-SUD_UOS[[#This Row],[Prior Approved: DMC Units]],0)</f>
        <v>0</v>
      </c>
    </row>
    <row r="88" spans="1:20" ht="13" hidden="1">
      <c r="A88" s="603">
        <v>80</v>
      </c>
      <c r="B88" s="604"/>
      <c r="C88" s="604"/>
      <c r="D88" s="604"/>
      <c r="E88" s="605"/>
      <c r="F88" s="605"/>
      <c r="G88" s="606">
        <f>IFERROR(SUD_UOS[[#This Row],[Gross Cost $]]-SUD_UOS[[#This Row],[Other Revenues $]],0)</f>
        <v>0</v>
      </c>
      <c r="H88" s="607"/>
      <c r="I88" s="607"/>
      <c r="J88" s="608" t="str">
        <f>IFERROR(SUD_UOS[[#This Row],[Proposed: DMC Units]]/SUD_UOS[[#This Row],[Proposed: Total Units of Service]],"")</f>
        <v/>
      </c>
      <c r="K88" s="612"/>
      <c r="L88" s="606">
        <f>IFERROR(SUD_UOS[[#This Row],[Gross Cost $]]/SUD_UOS[[#This Row],[Proposed: Total Units of Service]],0)</f>
        <v>0</v>
      </c>
      <c r="M88" s="606">
        <f>IFERROR(SUD_UOS[[#This Row],[Net Cost $]]/SUD_UOS[[#This Row],[Proposed: Total Units of Service]],0)</f>
        <v>0</v>
      </c>
      <c r="N88" s="606">
        <f>IFERROR(MIN(SUD_UOS[[#This Row],[Interim Rate (Rate Cap) $]:[Net Cost per Unit $]])*SUD_UOS[[#This Row],[Proposed: DMC Units]],0)</f>
        <v>0</v>
      </c>
      <c r="O88" s="606">
        <f>IFERROR(MIN(SUD_UOS[[#This Row],[Interim Rate (Rate Cap) $]:[Net Cost per Unit $]])*(SUD_UOS[[#This Row],[Proposed: Total Units of Service]]-SUD_UOS[[#This Row],[Proposed: DMC Units]]),0)</f>
        <v>0</v>
      </c>
      <c r="P88" s="607"/>
      <c r="Q88" s="607"/>
      <c r="R88" s="608" t="str">
        <f>IFERROR(SUD_UOS[[#This Row],[Prior Approved: DMC Units]]/SUD_UOS[[#This Row],[Prior Approved: Total Units of Service]],"")</f>
        <v/>
      </c>
      <c r="S88" s="610">
        <f>IFERROR(SUD_UOS[[#This Row],[Proposed: Total Units of Service]]-SUD_UOS[[#This Row],[Prior Approved: Total Units of Service]],0)</f>
        <v>0</v>
      </c>
      <c r="T88" s="610">
        <f>IFERROR(SUD_UOS[[#This Row],[Proposed: DMC Units]]-SUD_UOS[[#This Row],[Prior Approved: DMC Units]],0)</f>
        <v>0</v>
      </c>
    </row>
    <row r="89" spans="1:20" ht="13" hidden="1">
      <c r="A89" s="603">
        <v>81</v>
      </c>
      <c r="B89" s="604"/>
      <c r="C89" s="604"/>
      <c r="D89" s="604"/>
      <c r="E89" s="605"/>
      <c r="F89" s="605"/>
      <c r="G89" s="606">
        <f>IFERROR(SUD_UOS[[#This Row],[Gross Cost $]]-SUD_UOS[[#This Row],[Other Revenues $]],0)</f>
        <v>0</v>
      </c>
      <c r="H89" s="607"/>
      <c r="I89" s="607"/>
      <c r="J89" s="608" t="str">
        <f>IFERROR(SUD_UOS[[#This Row],[Proposed: DMC Units]]/SUD_UOS[[#This Row],[Proposed: Total Units of Service]],"")</f>
        <v/>
      </c>
      <c r="K89" s="612"/>
      <c r="L89" s="606">
        <f>IFERROR(SUD_UOS[[#This Row],[Gross Cost $]]/SUD_UOS[[#This Row],[Proposed: Total Units of Service]],0)</f>
        <v>0</v>
      </c>
      <c r="M89" s="606">
        <f>IFERROR(SUD_UOS[[#This Row],[Net Cost $]]/SUD_UOS[[#This Row],[Proposed: Total Units of Service]],0)</f>
        <v>0</v>
      </c>
      <c r="N89" s="606">
        <f>IFERROR(MIN(SUD_UOS[[#This Row],[Interim Rate (Rate Cap) $]:[Net Cost per Unit $]])*SUD_UOS[[#This Row],[Proposed: DMC Units]],0)</f>
        <v>0</v>
      </c>
      <c r="O89" s="606">
        <f>IFERROR(MIN(SUD_UOS[[#This Row],[Interim Rate (Rate Cap) $]:[Net Cost per Unit $]])*(SUD_UOS[[#This Row],[Proposed: Total Units of Service]]-SUD_UOS[[#This Row],[Proposed: DMC Units]]),0)</f>
        <v>0</v>
      </c>
      <c r="P89" s="607"/>
      <c r="Q89" s="607"/>
      <c r="R89" s="608" t="str">
        <f>IFERROR(SUD_UOS[[#This Row],[Prior Approved: DMC Units]]/SUD_UOS[[#This Row],[Prior Approved: Total Units of Service]],"")</f>
        <v/>
      </c>
      <c r="S89" s="610">
        <f>IFERROR(SUD_UOS[[#This Row],[Proposed: Total Units of Service]]-SUD_UOS[[#This Row],[Prior Approved: Total Units of Service]],0)</f>
        <v>0</v>
      </c>
      <c r="T89" s="610">
        <f>IFERROR(SUD_UOS[[#This Row],[Proposed: DMC Units]]-SUD_UOS[[#This Row],[Prior Approved: DMC Units]],0)</f>
        <v>0</v>
      </c>
    </row>
    <row r="90" spans="1:20" ht="13" hidden="1">
      <c r="A90" s="603">
        <v>82</v>
      </c>
      <c r="B90" s="604"/>
      <c r="C90" s="604"/>
      <c r="D90" s="604"/>
      <c r="E90" s="605"/>
      <c r="F90" s="605"/>
      <c r="G90" s="606">
        <f>IFERROR(SUD_UOS[[#This Row],[Gross Cost $]]-SUD_UOS[[#This Row],[Other Revenues $]],0)</f>
        <v>0</v>
      </c>
      <c r="H90" s="607"/>
      <c r="I90" s="607"/>
      <c r="J90" s="608" t="str">
        <f>IFERROR(SUD_UOS[[#This Row],[Proposed: DMC Units]]/SUD_UOS[[#This Row],[Proposed: Total Units of Service]],"")</f>
        <v/>
      </c>
      <c r="K90" s="612"/>
      <c r="L90" s="606">
        <f>IFERROR(SUD_UOS[[#This Row],[Gross Cost $]]/SUD_UOS[[#This Row],[Proposed: Total Units of Service]],0)</f>
        <v>0</v>
      </c>
      <c r="M90" s="606">
        <f>IFERROR(SUD_UOS[[#This Row],[Net Cost $]]/SUD_UOS[[#This Row],[Proposed: Total Units of Service]],0)</f>
        <v>0</v>
      </c>
      <c r="N90" s="606">
        <f>IFERROR(MIN(SUD_UOS[[#This Row],[Interim Rate (Rate Cap) $]:[Net Cost per Unit $]])*SUD_UOS[[#This Row],[Proposed: DMC Units]],0)</f>
        <v>0</v>
      </c>
      <c r="O90" s="606">
        <f>IFERROR(MIN(SUD_UOS[[#This Row],[Interim Rate (Rate Cap) $]:[Net Cost per Unit $]])*(SUD_UOS[[#This Row],[Proposed: Total Units of Service]]-SUD_UOS[[#This Row],[Proposed: DMC Units]]),0)</f>
        <v>0</v>
      </c>
      <c r="P90" s="607"/>
      <c r="Q90" s="607"/>
      <c r="R90" s="608" t="str">
        <f>IFERROR(SUD_UOS[[#This Row],[Prior Approved: DMC Units]]/SUD_UOS[[#This Row],[Prior Approved: Total Units of Service]],"")</f>
        <v/>
      </c>
      <c r="S90" s="610">
        <f>IFERROR(SUD_UOS[[#This Row],[Proposed: Total Units of Service]]-SUD_UOS[[#This Row],[Prior Approved: Total Units of Service]],0)</f>
        <v>0</v>
      </c>
      <c r="T90" s="610">
        <f>IFERROR(SUD_UOS[[#This Row],[Proposed: DMC Units]]-SUD_UOS[[#This Row],[Prior Approved: DMC Units]],0)</f>
        <v>0</v>
      </c>
    </row>
    <row r="91" spans="1:20" ht="13" hidden="1">
      <c r="A91" s="603">
        <v>83</v>
      </c>
      <c r="B91" s="604"/>
      <c r="C91" s="604"/>
      <c r="D91" s="604"/>
      <c r="E91" s="605"/>
      <c r="F91" s="605"/>
      <c r="G91" s="606">
        <f>IFERROR(SUD_UOS[[#This Row],[Gross Cost $]]-SUD_UOS[[#This Row],[Other Revenues $]],0)</f>
        <v>0</v>
      </c>
      <c r="H91" s="607"/>
      <c r="I91" s="607"/>
      <c r="J91" s="608" t="str">
        <f>IFERROR(SUD_UOS[[#This Row],[Proposed: DMC Units]]/SUD_UOS[[#This Row],[Proposed: Total Units of Service]],"")</f>
        <v/>
      </c>
      <c r="K91" s="612"/>
      <c r="L91" s="606">
        <f>IFERROR(SUD_UOS[[#This Row],[Gross Cost $]]/SUD_UOS[[#This Row],[Proposed: Total Units of Service]],0)</f>
        <v>0</v>
      </c>
      <c r="M91" s="606">
        <f>IFERROR(SUD_UOS[[#This Row],[Net Cost $]]/SUD_UOS[[#This Row],[Proposed: Total Units of Service]],0)</f>
        <v>0</v>
      </c>
      <c r="N91" s="606">
        <f>IFERROR(MIN(SUD_UOS[[#This Row],[Interim Rate (Rate Cap) $]:[Net Cost per Unit $]])*SUD_UOS[[#This Row],[Proposed: DMC Units]],0)</f>
        <v>0</v>
      </c>
      <c r="O91" s="606">
        <f>IFERROR(MIN(SUD_UOS[[#This Row],[Interim Rate (Rate Cap) $]:[Net Cost per Unit $]])*(SUD_UOS[[#This Row],[Proposed: Total Units of Service]]-SUD_UOS[[#This Row],[Proposed: DMC Units]]),0)</f>
        <v>0</v>
      </c>
      <c r="P91" s="607"/>
      <c r="Q91" s="607"/>
      <c r="R91" s="608" t="str">
        <f>IFERROR(SUD_UOS[[#This Row],[Prior Approved: DMC Units]]/SUD_UOS[[#This Row],[Prior Approved: Total Units of Service]],"")</f>
        <v/>
      </c>
      <c r="S91" s="610">
        <f>IFERROR(SUD_UOS[[#This Row],[Proposed: Total Units of Service]]-SUD_UOS[[#This Row],[Prior Approved: Total Units of Service]],0)</f>
        <v>0</v>
      </c>
      <c r="T91" s="610">
        <f>IFERROR(SUD_UOS[[#This Row],[Proposed: DMC Units]]-SUD_UOS[[#This Row],[Prior Approved: DMC Units]],0)</f>
        <v>0</v>
      </c>
    </row>
    <row r="92" spans="1:20" ht="13" hidden="1">
      <c r="A92" s="603">
        <v>84</v>
      </c>
      <c r="B92" s="604"/>
      <c r="C92" s="604"/>
      <c r="D92" s="604"/>
      <c r="E92" s="605"/>
      <c r="F92" s="605"/>
      <c r="G92" s="606">
        <f>IFERROR(SUD_UOS[[#This Row],[Gross Cost $]]-SUD_UOS[[#This Row],[Other Revenues $]],0)</f>
        <v>0</v>
      </c>
      <c r="H92" s="607"/>
      <c r="I92" s="607"/>
      <c r="J92" s="608" t="str">
        <f>IFERROR(SUD_UOS[[#This Row],[Proposed: DMC Units]]/SUD_UOS[[#This Row],[Proposed: Total Units of Service]],"")</f>
        <v/>
      </c>
      <c r="K92" s="612"/>
      <c r="L92" s="606">
        <f>IFERROR(SUD_UOS[[#This Row],[Gross Cost $]]/SUD_UOS[[#This Row],[Proposed: Total Units of Service]],0)</f>
        <v>0</v>
      </c>
      <c r="M92" s="606">
        <f>IFERROR(SUD_UOS[[#This Row],[Net Cost $]]/SUD_UOS[[#This Row],[Proposed: Total Units of Service]],0)</f>
        <v>0</v>
      </c>
      <c r="N92" s="606">
        <f>IFERROR(MIN(SUD_UOS[[#This Row],[Interim Rate (Rate Cap) $]:[Net Cost per Unit $]])*SUD_UOS[[#This Row],[Proposed: DMC Units]],0)</f>
        <v>0</v>
      </c>
      <c r="O92" s="606">
        <f>IFERROR(MIN(SUD_UOS[[#This Row],[Interim Rate (Rate Cap) $]:[Net Cost per Unit $]])*(SUD_UOS[[#This Row],[Proposed: Total Units of Service]]-SUD_UOS[[#This Row],[Proposed: DMC Units]]),0)</f>
        <v>0</v>
      </c>
      <c r="P92" s="607"/>
      <c r="Q92" s="607"/>
      <c r="R92" s="608" t="str">
        <f>IFERROR(SUD_UOS[[#This Row],[Prior Approved: DMC Units]]/SUD_UOS[[#This Row],[Prior Approved: Total Units of Service]],"")</f>
        <v/>
      </c>
      <c r="S92" s="610">
        <f>IFERROR(SUD_UOS[[#This Row],[Proposed: Total Units of Service]]-SUD_UOS[[#This Row],[Prior Approved: Total Units of Service]],0)</f>
        <v>0</v>
      </c>
      <c r="T92" s="610">
        <f>IFERROR(SUD_UOS[[#This Row],[Proposed: DMC Units]]-SUD_UOS[[#This Row],[Prior Approved: DMC Units]],0)</f>
        <v>0</v>
      </c>
    </row>
    <row r="93" spans="1:20" ht="13" hidden="1">
      <c r="A93" s="603">
        <v>85</v>
      </c>
      <c r="B93" s="604"/>
      <c r="C93" s="604"/>
      <c r="D93" s="604"/>
      <c r="E93" s="605"/>
      <c r="F93" s="605"/>
      <c r="G93" s="606">
        <f>IFERROR(SUD_UOS[[#This Row],[Gross Cost $]]-SUD_UOS[[#This Row],[Other Revenues $]],0)</f>
        <v>0</v>
      </c>
      <c r="H93" s="607"/>
      <c r="I93" s="607"/>
      <c r="J93" s="608" t="str">
        <f>IFERROR(SUD_UOS[[#This Row],[Proposed: DMC Units]]/SUD_UOS[[#This Row],[Proposed: Total Units of Service]],"")</f>
        <v/>
      </c>
      <c r="K93" s="612"/>
      <c r="L93" s="606">
        <f>IFERROR(SUD_UOS[[#This Row],[Gross Cost $]]/SUD_UOS[[#This Row],[Proposed: Total Units of Service]],0)</f>
        <v>0</v>
      </c>
      <c r="M93" s="606">
        <f>IFERROR(SUD_UOS[[#This Row],[Net Cost $]]/SUD_UOS[[#This Row],[Proposed: Total Units of Service]],0)</f>
        <v>0</v>
      </c>
      <c r="N93" s="606">
        <f>IFERROR(MIN(SUD_UOS[[#This Row],[Interim Rate (Rate Cap) $]:[Net Cost per Unit $]])*SUD_UOS[[#This Row],[Proposed: DMC Units]],0)</f>
        <v>0</v>
      </c>
      <c r="O93" s="606">
        <f>IFERROR(MIN(SUD_UOS[[#This Row],[Interim Rate (Rate Cap) $]:[Net Cost per Unit $]])*(SUD_UOS[[#This Row],[Proposed: Total Units of Service]]-SUD_UOS[[#This Row],[Proposed: DMC Units]]),0)</f>
        <v>0</v>
      </c>
      <c r="P93" s="607"/>
      <c r="Q93" s="607"/>
      <c r="R93" s="608" t="str">
        <f>IFERROR(SUD_UOS[[#This Row],[Prior Approved: DMC Units]]/SUD_UOS[[#This Row],[Prior Approved: Total Units of Service]],"")</f>
        <v/>
      </c>
      <c r="S93" s="610">
        <f>IFERROR(SUD_UOS[[#This Row],[Proposed: Total Units of Service]]-SUD_UOS[[#This Row],[Prior Approved: Total Units of Service]],0)</f>
        <v>0</v>
      </c>
      <c r="T93" s="610">
        <f>IFERROR(SUD_UOS[[#This Row],[Proposed: DMC Units]]-SUD_UOS[[#This Row],[Prior Approved: DMC Units]],0)</f>
        <v>0</v>
      </c>
    </row>
    <row r="94" spans="1:20" ht="13" hidden="1">
      <c r="A94" s="603">
        <v>86</v>
      </c>
      <c r="B94" s="604"/>
      <c r="C94" s="604"/>
      <c r="D94" s="604"/>
      <c r="E94" s="605"/>
      <c r="F94" s="605"/>
      <c r="G94" s="606">
        <f>IFERROR(SUD_UOS[[#This Row],[Gross Cost $]]-SUD_UOS[[#This Row],[Other Revenues $]],0)</f>
        <v>0</v>
      </c>
      <c r="H94" s="607"/>
      <c r="I94" s="607"/>
      <c r="J94" s="608" t="str">
        <f>IFERROR(SUD_UOS[[#This Row],[Proposed: DMC Units]]/SUD_UOS[[#This Row],[Proposed: Total Units of Service]],"")</f>
        <v/>
      </c>
      <c r="K94" s="612"/>
      <c r="L94" s="606">
        <f>IFERROR(SUD_UOS[[#This Row],[Gross Cost $]]/SUD_UOS[[#This Row],[Proposed: Total Units of Service]],0)</f>
        <v>0</v>
      </c>
      <c r="M94" s="606">
        <f>IFERROR(SUD_UOS[[#This Row],[Net Cost $]]/SUD_UOS[[#This Row],[Proposed: Total Units of Service]],0)</f>
        <v>0</v>
      </c>
      <c r="N94" s="606">
        <f>IFERROR(MIN(SUD_UOS[[#This Row],[Interim Rate (Rate Cap) $]:[Net Cost per Unit $]])*SUD_UOS[[#This Row],[Proposed: DMC Units]],0)</f>
        <v>0</v>
      </c>
      <c r="O94" s="606">
        <f>IFERROR(MIN(SUD_UOS[[#This Row],[Interim Rate (Rate Cap) $]:[Net Cost per Unit $]])*(SUD_UOS[[#This Row],[Proposed: Total Units of Service]]-SUD_UOS[[#This Row],[Proposed: DMC Units]]),0)</f>
        <v>0</v>
      </c>
      <c r="P94" s="607"/>
      <c r="Q94" s="607"/>
      <c r="R94" s="608" t="str">
        <f>IFERROR(SUD_UOS[[#This Row],[Prior Approved: DMC Units]]/SUD_UOS[[#This Row],[Prior Approved: Total Units of Service]],"")</f>
        <v/>
      </c>
      <c r="S94" s="610">
        <f>IFERROR(SUD_UOS[[#This Row],[Proposed: Total Units of Service]]-SUD_UOS[[#This Row],[Prior Approved: Total Units of Service]],0)</f>
        <v>0</v>
      </c>
      <c r="T94" s="610">
        <f>IFERROR(SUD_UOS[[#This Row],[Proposed: DMC Units]]-SUD_UOS[[#This Row],[Prior Approved: DMC Units]],0)</f>
        <v>0</v>
      </c>
    </row>
    <row r="95" spans="1:20" ht="13" hidden="1">
      <c r="A95" s="603">
        <v>87</v>
      </c>
      <c r="B95" s="604"/>
      <c r="C95" s="604"/>
      <c r="D95" s="604"/>
      <c r="E95" s="605"/>
      <c r="F95" s="605"/>
      <c r="G95" s="606">
        <f>IFERROR(SUD_UOS[[#This Row],[Gross Cost $]]-SUD_UOS[[#This Row],[Other Revenues $]],0)</f>
        <v>0</v>
      </c>
      <c r="H95" s="607"/>
      <c r="I95" s="607"/>
      <c r="J95" s="608" t="str">
        <f>IFERROR(SUD_UOS[[#This Row],[Proposed: DMC Units]]/SUD_UOS[[#This Row],[Proposed: Total Units of Service]],"")</f>
        <v/>
      </c>
      <c r="K95" s="612"/>
      <c r="L95" s="606">
        <f>IFERROR(SUD_UOS[[#This Row],[Gross Cost $]]/SUD_UOS[[#This Row],[Proposed: Total Units of Service]],0)</f>
        <v>0</v>
      </c>
      <c r="M95" s="606">
        <f>IFERROR(SUD_UOS[[#This Row],[Net Cost $]]/SUD_UOS[[#This Row],[Proposed: Total Units of Service]],0)</f>
        <v>0</v>
      </c>
      <c r="N95" s="606">
        <f>IFERROR(MIN(SUD_UOS[[#This Row],[Interim Rate (Rate Cap) $]:[Net Cost per Unit $]])*SUD_UOS[[#This Row],[Proposed: DMC Units]],0)</f>
        <v>0</v>
      </c>
      <c r="O95" s="606">
        <f>IFERROR(MIN(SUD_UOS[[#This Row],[Interim Rate (Rate Cap) $]:[Net Cost per Unit $]])*(SUD_UOS[[#This Row],[Proposed: Total Units of Service]]-SUD_UOS[[#This Row],[Proposed: DMC Units]]),0)</f>
        <v>0</v>
      </c>
      <c r="P95" s="607"/>
      <c r="Q95" s="607"/>
      <c r="R95" s="608" t="str">
        <f>IFERROR(SUD_UOS[[#This Row],[Prior Approved: DMC Units]]/SUD_UOS[[#This Row],[Prior Approved: Total Units of Service]],"")</f>
        <v/>
      </c>
      <c r="S95" s="610">
        <f>IFERROR(SUD_UOS[[#This Row],[Proposed: Total Units of Service]]-SUD_UOS[[#This Row],[Prior Approved: Total Units of Service]],0)</f>
        <v>0</v>
      </c>
      <c r="T95" s="610">
        <f>IFERROR(SUD_UOS[[#This Row],[Proposed: DMC Units]]-SUD_UOS[[#This Row],[Prior Approved: DMC Units]],0)</f>
        <v>0</v>
      </c>
    </row>
    <row r="96" spans="1:20" ht="13" hidden="1">
      <c r="A96" s="603">
        <v>88</v>
      </c>
      <c r="B96" s="604"/>
      <c r="C96" s="604"/>
      <c r="D96" s="604"/>
      <c r="E96" s="605"/>
      <c r="F96" s="605"/>
      <c r="G96" s="606">
        <f>IFERROR(SUD_UOS[[#This Row],[Gross Cost $]]-SUD_UOS[[#This Row],[Other Revenues $]],0)</f>
        <v>0</v>
      </c>
      <c r="H96" s="607"/>
      <c r="I96" s="607"/>
      <c r="J96" s="608" t="str">
        <f>IFERROR(SUD_UOS[[#This Row],[Proposed: DMC Units]]/SUD_UOS[[#This Row],[Proposed: Total Units of Service]],"")</f>
        <v/>
      </c>
      <c r="K96" s="612"/>
      <c r="L96" s="606">
        <f>IFERROR(SUD_UOS[[#This Row],[Gross Cost $]]/SUD_UOS[[#This Row],[Proposed: Total Units of Service]],0)</f>
        <v>0</v>
      </c>
      <c r="M96" s="606">
        <f>IFERROR(SUD_UOS[[#This Row],[Net Cost $]]/SUD_UOS[[#This Row],[Proposed: Total Units of Service]],0)</f>
        <v>0</v>
      </c>
      <c r="N96" s="606">
        <f>IFERROR(MIN(SUD_UOS[[#This Row],[Interim Rate (Rate Cap) $]:[Net Cost per Unit $]])*SUD_UOS[[#This Row],[Proposed: DMC Units]],0)</f>
        <v>0</v>
      </c>
      <c r="O96" s="606">
        <f>IFERROR(MIN(SUD_UOS[[#This Row],[Interim Rate (Rate Cap) $]:[Net Cost per Unit $]])*(SUD_UOS[[#This Row],[Proposed: Total Units of Service]]-SUD_UOS[[#This Row],[Proposed: DMC Units]]),0)</f>
        <v>0</v>
      </c>
      <c r="P96" s="607"/>
      <c r="Q96" s="607"/>
      <c r="R96" s="608" t="str">
        <f>IFERROR(SUD_UOS[[#This Row],[Prior Approved: DMC Units]]/SUD_UOS[[#This Row],[Prior Approved: Total Units of Service]],"")</f>
        <v/>
      </c>
      <c r="S96" s="610">
        <f>IFERROR(SUD_UOS[[#This Row],[Proposed: Total Units of Service]]-SUD_UOS[[#This Row],[Prior Approved: Total Units of Service]],0)</f>
        <v>0</v>
      </c>
      <c r="T96" s="610">
        <f>IFERROR(SUD_UOS[[#This Row],[Proposed: DMC Units]]-SUD_UOS[[#This Row],[Prior Approved: DMC Units]],0)</f>
        <v>0</v>
      </c>
    </row>
    <row r="97" spans="1:20" ht="13" hidden="1">
      <c r="A97" s="603">
        <v>89</v>
      </c>
      <c r="B97" s="604"/>
      <c r="C97" s="604"/>
      <c r="D97" s="604"/>
      <c r="E97" s="605"/>
      <c r="F97" s="605"/>
      <c r="G97" s="606">
        <f>IFERROR(SUD_UOS[[#This Row],[Gross Cost $]]-SUD_UOS[[#This Row],[Other Revenues $]],0)</f>
        <v>0</v>
      </c>
      <c r="H97" s="607"/>
      <c r="I97" s="607"/>
      <c r="J97" s="608" t="str">
        <f>IFERROR(SUD_UOS[[#This Row],[Proposed: DMC Units]]/SUD_UOS[[#This Row],[Proposed: Total Units of Service]],"")</f>
        <v/>
      </c>
      <c r="K97" s="612"/>
      <c r="L97" s="606">
        <f>IFERROR(SUD_UOS[[#This Row],[Gross Cost $]]/SUD_UOS[[#This Row],[Proposed: Total Units of Service]],0)</f>
        <v>0</v>
      </c>
      <c r="M97" s="606">
        <f>IFERROR(SUD_UOS[[#This Row],[Net Cost $]]/SUD_UOS[[#This Row],[Proposed: Total Units of Service]],0)</f>
        <v>0</v>
      </c>
      <c r="N97" s="606">
        <f>IFERROR(MIN(SUD_UOS[[#This Row],[Interim Rate (Rate Cap) $]:[Net Cost per Unit $]])*SUD_UOS[[#This Row],[Proposed: DMC Units]],0)</f>
        <v>0</v>
      </c>
      <c r="O97" s="606">
        <f>IFERROR(MIN(SUD_UOS[[#This Row],[Interim Rate (Rate Cap) $]:[Net Cost per Unit $]])*(SUD_UOS[[#This Row],[Proposed: Total Units of Service]]-SUD_UOS[[#This Row],[Proposed: DMC Units]]),0)</f>
        <v>0</v>
      </c>
      <c r="P97" s="607"/>
      <c r="Q97" s="607"/>
      <c r="R97" s="608" t="str">
        <f>IFERROR(SUD_UOS[[#This Row],[Prior Approved: DMC Units]]/SUD_UOS[[#This Row],[Prior Approved: Total Units of Service]],"")</f>
        <v/>
      </c>
      <c r="S97" s="610">
        <f>IFERROR(SUD_UOS[[#This Row],[Proposed: Total Units of Service]]-SUD_UOS[[#This Row],[Prior Approved: Total Units of Service]],0)</f>
        <v>0</v>
      </c>
      <c r="T97" s="610">
        <f>IFERROR(SUD_UOS[[#This Row],[Proposed: DMC Units]]-SUD_UOS[[#This Row],[Prior Approved: DMC Units]],0)</f>
        <v>0</v>
      </c>
    </row>
    <row r="98" spans="1:20" ht="13" hidden="1">
      <c r="A98" s="603">
        <v>90</v>
      </c>
      <c r="B98" s="604"/>
      <c r="C98" s="604"/>
      <c r="D98" s="604"/>
      <c r="E98" s="605"/>
      <c r="F98" s="605"/>
      <c r="G98" s="606">
        <f>IFERROR(SUD_UOS[[#This Row],[Gross Cost $]]-SUD_UOS[[#This Row],[Other Revenues $]],0)</f>
        <v>0</v>
      </c>
      <c r="H98" s="607"/>
      <c r="I98" s="607"/>
      <c r="J98" s="608" t="str">
        <f>IFERROR(SUD_UOS[[#This Row],[Proposed: DMC Units]]/SUD_UOS[[#This Row],[Proposed: Total Units of Service]],"")</f>
        <v/>
      </c>
      <c r="K98" s="612"/>
      <c r="L98" s="606">
        <f>IFERROR(SUD_UOS[[#This Row],[Gross Cost $]]/SUD_UOS[[#This Row],[Proposed: Total Units of Service]],0)</f>
        <v>0</v>
      </c>
      <c r="M98" s="606">
        <f>IFERROR(SUD_UOS[[#This Row],[Net Cost $]]/SUD_UOS[[#This Row],[Proposed: Total Units of Service]],0)</f>
        <v>0</v>
      </c>
      <c r="N98" s="606">
        <f>IFERROR(MIN(SUD_UOS[[#This Row],[Interim Rate (Rate Cap) $]:[Net Cost per Unit $]])*SUD_UOS[[#This Row],[Proposed: DMC Units]],0)</f>
        <v>0</v>
      </c>
      <c r="O98" s="606">
        <f>IFERROR(MIN(SUD_UOS[[#This Row],[Interim Rate (Rate Cap) $]:[Net Cost per Unit $]])*(SUD_UOS[[#This Row],[Proposed: Total Units of Service]]-SUD_UOS[[#This Row],[Proposed: DMC Units]]),0)</f>
        <v>0</v>
      </c>
      <c r="P98" s="607"/>
      <c r="Q98" s="607"/>
      <c r="R98" s="608" t="str">
        <f>IFERROR(SUD_UOS[[#This Row],[Prior Approved: DMC Units]]/SUD_UOS[[#This Row],[Prior Approved: Total Units of Service]],"")</f>
        <v/>
      </c>
      <c r="S98" s="610">
        <f>IFERROR(SUD_UOS[[#This Row],[Proposed: Total Units of Service]]-SUD_UOS[[#This Row],[Prior Approved: Total Units of Service]],0)</f>
        <v>0</v>
      </c>
      <c r="T98" s="610">
        <f>IFERROR(SUD_UOS[[#This Row],[Proposed: DMC Units]]-SUD_UOS[[#This Row],[Prior Approved: DMC Units]],0)</f>
        <v>0</v>
      </c>
    </row>
    <row r="99" spans="1:20" ht="13" hidden="1">
      <c r="A99" s="603">
        <v>91</v>
      </c>
      <c r="B99" s="604"/>
      <c r="C99" s="604"/>
      <c r="D99" s="604"/>
      <c r="E99" s="605"/>
      <c r="F99" s="605"/>
      <c r="G99" s="606">
        <f>IFERROR(SUD_UOS[[#This Row],[Gross Cost $]]-SUD_UOS[[#This Row],[Other Revenues $]],0)</f>
        <v>0</v>
      </c>
      <c r="H99" s="607"/>
      <c r="I99" s="607"/>
      <c r="J99" s="608" t="str">
        <f>IFERROR(SUD_UOS[[#This Row],[Proposed: DMC Units]]/SUD_UOS[[#This Row],[Proposed: Total Units of Service]],"")</f>
        <v/>
      </c>
      <c r="K99" s="612"/>
      <c r="L99" s="606">
        <f>IFERROR(SUD_UOS[[#This Row],[Gross Cost $]]/SUD_UOS[[#This Row],[Proposed: Total Units of Service]],0)</f>
        <v>0</v>
      </c>
      <c r="M99" s="606">
        <f>IFERROR(SUD_UOS[[#This Row],[Net Cost $]]/SUD_UOS[[#This Row],[Proposed: Total Units of Service]],0)</f>
        <v>0</v>
      </c>
      <c r="N99" s="606">
        <f>IFERROR(MIN(SUD_UOS[[#This Row],[Interim Rate (Rate Cap) $]:[Net Cost per Unit $]])*SUD_UOS[[#This Row],[Proposed: DMC Units]],0)</f>
        <v>0</v>
      </c>
      <c r="O99" s="606">
        <f>IFERROR(MIN(SUD_UOS[[#This Row],[Interim Rate (Rate Cap) $]:[Net Cost per Unit $]])*(SUD_UOS[[#This Row],[Proposed: Total Units of Service]]-SUD_UOS[[#This Row],[Proposed: DMC Units]]),0)</f>
        <v>0</v>
      </c>
      <c r="P99" s="607"/>
      <c r="Q99" s="607"/>
      <c r="R99" s="608" t="str">
        <f>IFERROR(SUD_UOS[[#This Row],[Prior Approved: DMC Units]]/SUD_UOS[[#This Row],[Prior Approved: Total Units of Service]],"")</f>
        <v/>
      </c>
      <c r="S99" s="610">
        <f>IFERROR(SUD_UOS[[#This Row],[Proposed: Total Units of Service]]-SUD_UOS[[#This Row],[Prior Approved: Total Units of Service]],0)</f>
        <v>0</v>
      </c>
      <c r="T99" s="610">
        <f>IFERROR(SUD_UOS[[#This Row],[Proposed: DMC Units]]-SUD_UOS[[#This Row],[Prior Approved: DMC Units]],0)</f>
        <v>0</v>
      </c>
    </row>
    <row r="100" spans="1:20" ht="13" hidden="1">
      <c r="A100" s="603">
        <v>92</v>
      </c>
      <c r="B100" s="604"/>
      <c r="C100" s="604"/>
      <c r="D100" s="604"/>
      <c r="E100" s="605"/>
      <c r="F100" s="605"/>
      <c r="G100" s="606">
        <f>IFERROR(SUD_UOS[[#This Row],[Gross Cost $]]-SUD_UOS[[#This Row],[Other Revenues $]],0)</f>
        <v>0</v>
      </c>
      <c r="H100" s="607"/>
      <c r="I100" s="607"/>
      <c r="J100" s="608" t="str">
        <f>IFERROR(SUD_UOS[[#This Row],[Proposed: DMC Units]]/SUD_UOS[[#This Row],[Proposed: Total Units of Service]],"")</f>
        <v/>
      </c>
      <c r="K100" s="612"/>
      <c r="L100" s="606">
        <f>IFERROR(SUD_UOS[[#This Row],[Gross Cost $]]/SUD_UOS[[#This Row],[Proposed: Total Units of Service]],0)</f>
        <v>0</v>
      </c>
      <c r="M100" s="606">
        <f>IFERROR(SUD_UOS[[#This Row],[Net Cost $]]/SUD_UOS[[#This Row],[Proposed: Total Units of Service]],0)</f>
        <v>0</v>
      </c>
      <c r="N100" s="606">
        <f>IFERROR(MIN(SUD_UOS[[#This Row],[Interim Rate (Rate Cap) $]:[Net Cost per Unit $]])*SUD_UOS[[#This Row],[Proposed: DMC Units]],0)</f>
        <v>0</v>
      </c>
      <c r="O100" s="606">
        <f>IFERROR(MIN(SUD_UOS[[#This Row],[Interim Rate (Rate Cap) $]:[Net Cost per Unit $]])*(SUD_UOS[[#This Row],[Proposed: Total Units of Service]]-SUD_UOS[[#This Row],[Proposed: DMC Units]]),0)</f>
        <v>0</v>
      </c>
      <c r="P100" s="607"/>
      <c r="Q100" s="607"/>
      <c r="R100" s="608" t="str">
        <f>IFERROR(SUD_UOS[[#This Row],[Prior Approved: DMC Units]]/SUD_UOS[[#This Row],[Prior Approved: Total Units of Service]],"")</f>
        <v/>
      </c>
      <c r="S100" s="610">
        <f>IFERROR(SUD_UOS[[#This Row],[Proposed: Total Units of Service]]-SUD_UOS[[#This Row],[Prior Approved: Total Units of Service]],0)</f>
        <v>0</v>
      </c>
      <c r="T100" s="610">
        <f>IFERROR(SUD_UOS[[#This Row],[Proposed: DMC Units]]-SUD_UOS[[#This Row],[Prior Approved: DMC Units]],0)</f>
        <v>0</v>
      </c>
    </row>
    <row r="101" spans="1:20" ht="13" hidden="1">
      <c r="A101" s="603">
        <v>93</v>
      </c>
      <c r="B101" s="604"/>
      <c r="C101" s="604"/>
      <c r="D101" s="604"/>
      <c r="E101" s="605"/>
      <c r="F101" s="605"/>
      <c r="G101" s="606">
        <f>IFERROR(SUD_UOS[[#This Row],[Gross Cost $]]-SUD_UOS[[#This Row],[Other Revenues $]],0)</f>
        <v>0</v>
      </c>
      <c r="H101" s="607"/>
      <c r="I101" s="607"/>
      <c r="J101" s="608" t="str">
        <f>IFERROR(SUD_UOS[[#This Row],[Proposed: DMC Units]]/SUD_UOS[[#This Row],[Proposed: Total Units of Service]],"")</f>
        <v/>
      </c>
      <c r="K101" s="612"/>
      <c r="L101" s="606">
        <f>IFERROR(SUD_UOS[[#This Row],[Gross Cost $]]/SUD_UOS[[#This Row],[Proposed: Total Units of Service]],0)</f>
        <v>0</v>
      </c>
      <c r="M101" s="606">
        <f>IFERROR(SUD_UOS[[#This Row],[Net Cost $]]/SUD_UOS[[#This Row],[Proposed: Total Units of Service]],0)</f>
        <v>0</v>
      </c>
      <c r="N101" s="606">
        <f>IFERROR(MIN(SUD_UOS[[#This Row],[Interim Rate (Rate Cap) $]:[Net Cost per Unit $]])*SUD_UOS[[#This Row],[Proposed: DMC Units]],0)</f>
        <v>0</v>
      </c>
      <c r="O101" s="606">
        <f>IFERROR(MIN(SUD_UOS[[#This Row],[Interim Rate (Rate Cap) $]:[Net Cost per Unit $]])*(SUD_UOS[[#This Row],[Proposed: Total Units of Service]]-SUD_UOS[[#This Row],[Proposed: DMC Units]]),0)</f>
        <v>0</v>
      </c>
      <c r="P101" s="607"/>
      <c r="Q101" s="607"/>
      <c r="R101" s="608" t="str">
        <f>IFERROR(SUD_UOS[[#This Row],[Prior Approved: DMC Units]]/SUD_UOS[[#This Row],[Prior Approved: Total Units of Service]],"")</f>
        <v/>
      </c>
      <c r="S101" s="610">
        <f>IFERROR(SUD_UOS[[#This Row],[Proposed: Total Units of Service]]-SUD_UOS[[#This Row],[Prior Approved: Total Units of Service]],0)</f>
        <v>0</v>
      </c>
      <c r="T101" s="610">
        <f>IFERROR(SUD_UOS[[#This Row],[Proposed: DMC Units]]-SUD_UOS[[#This Row],[Prior Approved: DMC Units]],0)</f>
        <v>0</v>
      </c>
    </row>
    <row r="102" spans="1:20" ht="13" hidden="1">
      <c r="A102" s="603">
        <v>94</v>
      </c>
      <c r="B102" s="604"/>
      <c r="C102" s="604"/>
      <c r="D102" s="604"/>
      <c r="E102" s="605"/>
      <c r="F102" s="605"/>
      <c r="G102" s="606">
        <f>IFERROR(SUD_UOS[[#This Row],[Gross Cost $]]-SUD_UOS[[#This Row],[Other Revenues $]],0)</f>
        <v>0</v>
      </c>
      <c r="H102" s="607"/>
      <c r="I102" s="607"/>
      <c r="J102" s="608" t="str">
        <f>IFERROR(SUD_UOS[[#This Row],[Proposed: DMC Units]]/SUD_UOS[[#This Row],[Proposed: Total Units of Service]],"")</f>
        <v/>
      </c>
      <c r="K102" s="612"/>
      <c r="L102" s="606">
        <f>IFERROR(SUD_UOS[[#This Row],[Gross Cost $]]/SUD_UOS[[#This Row],[Proposed: Total Units of Service]],0)</f>
        <v>0</v>
      </c>
      <c r="M102" s="606">
        <f>IFERROR(SUD_UOS[[#This Row],[Net Cost $]]/SUD_UOS[[#This Row],[Proposed: Total Units of Service]],0)</f>
        <v>0</v>
      </c>
      <c r="N102" s="606">
        <f>IFERROR(MIN(SUD_UOS[[#This Row],[Interim Rate (Rate Cap) $]:[Net Cost per Unit $]])*SUD_UOS[[#This Row],[Proposed: DMC Units]],0)</f>
        <v>0</v>
      </c>
      <c r="O102" s="606">
        <f>IFERROR(MIN(SUD_UOS[[#This Row],[Interim Rate (Rate Cap) $]:[Net Cost per Unit $]])*(SUD_UOS[[#This Row],[Proposed: Total Units of Service]]-SUD_UOS[[#This Row],[Proposed: DMC Units]]),0)</f>
        <v>0</v>
      </c>
      <c r="P102" s="607"/>
      <c r="Q102" s="607"/>
      <c r="R102" s="608" t="str">
        <f>IFERROR(SUD_UOS[[#This Row],[Prior Approved: DMC Units]]/SUD_UOS[[#This Row],[Prior Approved: Total Units of Service]],"")</f>
        <v/>
      </c>
      <c r="S102" s="610">
        <f>IFERROR(SUD_UOS[[#This Row],[Proposed: Total Units of Service]]-SUD_UOS[[#This Row],[Prior Approved: Total Units of Service]],0)</f>
        <v>0</v>
      </c>
      <c r="T102" s="610">
        <f>IFERROR(SUD_UOS[[#This Row],[Proposed: DMC Units]]-SUD_UOS[[#This Row],[Prior Approved: DMC Units]],0)</f>
        <v>0</v>
      </c>
    </row>
    <row r="103" spans="1:20" ht="13" hidden="1">
      <c r="A103" s="603">
        <v>95</v>
      </c>
      <c r="B103" s="604"/>
      <c r="C103" s="604"/>
      <c r="D103" s="604"/>
      <c r="E103" s="605"/>
      <c r="F103" s="605"/>
      <c r="G103" s="606">
        <f>IFERROR(SUD_UOS[[#This Row],[Gross Cost $]]-SUD_UOS[[#This Row],[Other Revenues $]],0)</f>
        <v>0</v>
      </c>
      <c r="H103" s="607"/>
      <c r="I103" s="607"/>
      <c r="J103" s="608" t="str">
        <f>IFERROR(SUD_UOS[[#This Row],[Proposed: DMC Units]]/SUD_UOS[[#This Row],[Proposed: Total Units of Service]],"")</f>
        <v/>
      </c>
      <c r="K103" s="612"/>
      <c r="L103" s="606">
        <f>IFERROR(SUD_UOS[[#This Row],[Gross Cost $]]/SUD_UOS[[#This Row],[Proposed: Total Units of Service]],0)</f>
        <v>0</v>
      </c>
      <c r="M103" s="606">
        <f>IFERROR(SUD_UOS[[#This Row],[Net Cost $]]/SUD_UOS[[#This Row],[Proposed: Total Units of Service]],0)</f>
        <v>0</v>
      </c>
      <c r="N103" s="606">
        <f>IFERROR(MIN(SUD_UOS[[#This Row],[Interim Rate (Rate Cap) $]:[Net Cost per Unit $]])*SUD_UOS[[#This Row],[Proposed: DMC Units]],0)</f>
        <v>0</v>
      </c>
      <c r="O103" s="606">
        <f>IFERROR(MIN(SUD_UOS[[#This Row],[Interim Rate (Rate Cap) $]:[Net Cost per Unit $]])*(SUD_UOS[[#This Row],[Proposed: Total Units of Service]]-SUD_UOS[[#This Row],[Proposed: DMC Units]]),0)</f>
        <v>0</v>
      </c>
      <c r="P103" s="607"/>
      <c r="Q103" s="607"/>
      <c r="R103" s="608" t="str">
        <f>IFERROR(SUD_UOS[[#This Row],[Prior Approved: DMC Units]]/SUD_UOS[[#This Row],[Prior Approved: Total Units of Service]],"")</f>
        <v/>
      </c>
      <c r="S103" s="610">
        <f>IFERROR(SUD_UOS[[#This Row],[Proposed: Total Units of Service]]-SUD_UOS[[#This Row],[Prior Approved: Total Units of Service]],0)</f>
        <v>0</v>
      </c>
      <c r="T103" s="610">
        <f>IFERROR(SUD_UOS[[#This Row],[Proposed: DMC Units]]-SUD_UOS[[#This Row],[Prior Approved: DMC Units]],0)</f>
        <v>0</v>
      </c>
    </row>
    <row r="104" spans="1:20" ht="13" hidden="1">
      <c r="A104" s="603">
        <v>96</v>
      </c>
      <c r="B104" s="604"/>
      <c r="C104" s="604"/>
      <c r="D104" s="604"/>
      <c r="E104" s="605"/>
      <c r="F104" s="605"/>
      <c r="G104" s="606">
        <f>IFERROR(SUD_UOS[[#This Row],[Gross Cost $]]-SUD_UOS[[#This Row],[Other Revenues $]],0)</f>
        <v>0</v>
      </c>
      <c r="H104" s="607"/>
      <c r="I104" s="607"/>
      <c r="J104" s="608" t="str">
        <f>IFERROR(SUD_UOS[[#This Row],[Proposed: DMC Units]]/SUD_UOS[[#This Row],[Proposed: Total Units of Service]],"")</f>
        <v/>
      </c>
      <c r="K104" s="612"/>
      <c r="L104" s="606">
        <f>IFERROR(SUD_UOS[[#This Row],[Gross Cost $]]/SUD_UOS[[#This Row],[Proposed: Total Units of Service]],0)</f>
        <v>0</v>
      </c>
      <c r="M104" s="606">
        <f>IFERROR(SUD_UOS[[#This Row],[Net Cost $]]/SUD_UOS[[#This Row],[Proposed: Total Units of Service]],0)</f>
        <v>0</v>
      </c>
      <c r="N104" s="606">
        <f>IFERROR(MIN(SUD_UOS[[#This Row],[Interim Rate (Rate Cap) $]:[Net Cost per Unit $]])*SUD_UOS[[#This Row],[Proposed: DMC Units]],0)</f>
        <v>0</v>
      </c>
      <c r="O104" s="606">
        <f>IFERROR(MIN(SUD_UOS[[#This Row],[Interim Rate (Rate Cap) $]:[Net Cost per Unit $]])*(SUD_UOS[[#This Row],[Proposed: Total Units of Service]]-SUD_UOS[[#This Row],[Proposed: DMC Units]]),0)</f>
        <v>0</v>
      </c>
      <c r="P104" s="607"/>
      <c r="Q104" s="607"/>
      <c r="R104" s="608" t="str">
        <f>IFERROR(SUD_UOS[[#This Row],[Prior Approved: DMC Units]]/SUD_UOS[[#This Row],[Prior Approved: Total Units of Service]],"")</f>
        <v/>
      </c>
      <c r="S104" s="610">
        <f>IFERROR(SUD_UOS[[#This Row],[Proposed: Total Units of Service]]-SUD_UOS[[#This Row],[Prior Approved: Total Units of Service]],0)</f>
        <v>0</v>
      </c>
      <c r="T104" s="610">
        <f>IFERROR(SUD_UOS[[#This Row],[Proposed: DMC Units]]-SUD_UOS[[#This Row],[Prior Approved: DMC Units]],0)</f>
        <v>0</v>
      </c>
    </row>
    <row r="105" spans="1:20" ht="13" hidden="1">
      <c r="A105" s="603">
        <v>97</v>
      </c>
      <c r="B105" s="604"/>
      <c r="C105" s="604"/>
      <c r="D105" s="604"/>
      <c r="E105" s="605"/>
      <c r="F105" s="605"/>
      <c r="G105" s="606">
        <f>IFERROR(SUD_UOS[[#This Row],[Gross Cost $]]-SUD_UOS[[#This Row],[Other Revenues $]],0)</f>
        <v>0</v>
      </c>
      <c r="H105" s="607"/>
      <c r="I105" s="607"/>
      <c r="J105" s="608" t="str">
        <f>IFERROR(SUD_UOS[[#This Row],[Proposed: DMC Units]]/SUD_UOS[[#This Row],[Proposed: Total Units of Service]],"")</f>
        <v/>
      </c>
      <c r="K105" s="612"/>
      <c r="L105" s="606">
        <f>IFERROR(SUD_UOS[[#This Row],[Gross Cost $]]/SUD_UOS[[#This Row],[Proposed: Total Units of Service]],0)</f>
        <v>0</v>
      </c>
      <c r="M105" s="606">
        <f>IFERROR(SUD_UOS[[#This Row],[Net Cost $]]/SUD_UOS[[#This Row],[Proposed: Total Units of Service]],0)</f>
        <v>0</v>
      </c>
      <c r="N105" s="606">
        <f>IFERROR(MIN(SUD_UOS[[#This Row],[Interim Rate (Rate Cap) $]:[Net Cost per Unit $]])*SUD_UOS[[#This Row],[Proposed: DMC Units]],0)</f>
        <v>0</v>
      </c>
      <c r="O105" s="606">
        <f>IFERROR(MIN(SUD_UOS[[#This Row],[Interim Rate (Rate Cap) $]:[Net Cost per Unit $]])*(SUD_UOS[[#This Row],[Proposed: Total Units of Service]]-SUD_UOS[[#This Row],[Proposed: DMC Units]]),0)</f>
        <v>0</v>
      </c>
      <c r="P105" s="607"/>
      <c r="Q105" s="607"/>
      <c r="R105" s="608" t="str">
        <f>IFERROR(SUD_UOS[[#This Row],[Prior Approved: DMC Units]]/SUD_UOS[[#This Row],[Prior Approved: Total Units of Service]],"")</f>
        <v/>
      </c>
      <c r="S105" s="610">
        <f>IFERROR(SUD_UOS[[#This Row],[Proposed: Total Units of Service]]-SUD_UOS[[#This Row],[Prior Approved: Total Units of Service]],0)</f>
        <v>0</v>
      </c>
      <c r="T105" s="610">
        <f>IFERROR(SUD_UOS[[#This Row],[Proposed: DMC Units]]-SUD_UOS[[#This Row],[Prior Approved: DMC Units]],0)</f>
        <v>0</v>
      </c>
    </row>
    <row r="106" spans="1:20" ht="13" hidden="1">
      <c r="A106" s="603">
        <v>98</v>
      </c>
      <c r="B106" s="604"/>
      <c r="C106" s="604"/>
      <c r="D106" s="604"/>
      <c r="E106" s="605"/>
      <c r="F106" s="605"/>
      <c r="G106" s="606">
        <f>IFERROR(SUD_UOS[[#This Row],[Gross Cost $]]-SUD_UOS[[#This Row],[Other Revenues $]],0)</f>
        <v>0</v>
      </c>
      <c r="H106" s="607"/>
      <c r="I106" s="607"/>
      <c r="J106" s="608" t="str">
        <f>IFERROR(SUD_UOS[[#This Row],[Proposed: DMC Units]]/SUD_UOS[[#This Row],[Proposed: Total Units of Service]],"")</f>
        <v/>
      </c>
      <c r="K106" s="612"/>
      <c r="L106" s="606">
        <f>IFERROR(SUD_UOS[[#This Row],[Gross Cost $]]/SUD_UOS[[#This Row],[Proposed: Total Units of Service]],0)</f>
        <v>0</v>
      </c>
      <c r="M106" s="606">
        <f>IFERROR(SUD_UOS[[#This Row],[Net Cost $]]/SUD_UOS[[#This Row],[Proposed: Total Units of Service]],0)</f>
        <v>0</v>
      </c>
      <c r="N106" s="606">
        <f>IFERROR(MIN(SUD_UOS[[#This Row],[Interim Rate (Rate Cap) $]:[Net Cost per Unit $]])*SUD_UOS[[#This Row],[Proposed: DMC Units]],0)</f>
        <v>0</v>
      </c>
      <c r="O106" s="606">
        <f>IFERROR(MIN(SUD_UOS[[#This Row],[Interim Rate (Rate Cap) $]:[Net Cost per Unit $]])*(SUD_UOS[[#This Row],[Proposed: Total Units of Service]]-SUD_UOS[[#This Row],[Proposed: DMC Units]]),0)</f>
        <v>0</v>
      </c>
      <c r="P106" s="607"/>
      <c r="Q106" s="607"/>
      <c r="R106" s="608" t="str">
        <f>IFERROR(SUD_UOS[[#This Row],[Prior Approved: DMC Units]]/SUD_UOS[[#This Row],[Prior Approved: Total Units of Service]],"")</f>
        <v/>
      </c>
      <c r="S106" s="610">
        <f>IFERROR(SUD_UOS[[#This Row],[Proposed: Total Units of Service]]-SUD_UOS[[#This Row],[Prior Approved: Total Units of Service]],0)</f>
        <v>0</v>
      </c>
      <c r="T106" s="610">
        <f>IFERROR(SUD_UOS[[#This Row],[Proposed: DMC Units]]-SUD_UOS[[#This Row],[Prior Approved: DMC Units]],0)</f>
        <v>0</v>
      </c>
    </row>
    <row r="107" spans="1:20" ht="13" hidden="1">
      <c r="A107" s="603">
        <v>99</v>
      </c>
      <c r="B107" s="604"/>
      <c r="C107" s="604"/>
      <c r="D107" s="604"/>
      <c r="E107" s="605"/>
      <c r="F107" s="605"/>
      <c r="G107" s="606">
        <f>IFERROR(SUD_UOS[[#This Row],[Gross Cost $]]-SUD_UOS[[#This Row],[Other Revenues $]],0)</f>
        <v>0</v>
      </c>
      <c r="H107" s="607"/>
      <c r="I107" s="607"/>
      <c r="J107" s="608" t="str">
        <f>IFERROR(SUD_UOS[[#This Row],[Proposed: DMC Units]]/SUD_UOS[[#This Row],[Proposed: Total Units of Service]],"")</f>
        <v/>
      </c>
      <c r="K107" s="612"/>
      <c r="L107" s="606">
        <f>IFERROR(SUD_UOS[[#This Row],[Gross Cost $]]/SUD_UOS[[#This Row],[Proposed: Total Units of Service]],0)</f>
        <v>0</v>
      </c>
      <c r="M107" s="606">
        <f>IFERROR(SUD_UOS[[#This Row],[Net Cost $]]/SUD_UOS[[#This Row],[Proposed: Total Units of Service]],0)</f>
        <v>0</v>
      </c>
      <c r="N107" s="606">
        <f>IFERROR(MIN(SUD_UOS[[#This Row],[Interim Rate (Rate Cap) $]:[Net Cost per Unit $]])*SUD_UOS[[#This Row],[Proposed: DMC Units]],0)</f>
        <v>0</v>
      </c>
      <c r="O107" s="606">
        <f>IFERROR(MIN(SUD_UOS[[#This Row],[Interim Rate (Rate Cap) $]:[Net Cost per Unit $]])*(SUD_UOS[[#This Row],[Proposed: Total Units of Service]]-SUD_UOS[[#This Row],[Proposed: DMC Units]]),0)</f>
        <v>0</v>
      </c>
      <c r="P107" s="607"/>
      <c r="Q107" s="607"/>
      <c r="R107" s="608" t="str">
        <f>IFERROR(SUD_UOS[[#This Row],[Prior Approved: DMC Units]]/SUD_UOS[[#This Row],[Prior Approved: Total Units of Service]],"")</f>
        <v/>
      </c>
      <c r="S107" s="610">
        <f>IFERROR(SUD_UOS[[#This Row],[Proposed: Total Units of Service]]-SUD_UOS[[#This Row],[Prior Approved: Total Units of Service]],0)</f>
        <v>0</v>
      </c>
      <c r="T107" s="610">
        <f>IFERROR(SUD_UOS[[#This Row],[Proposed: DMC Units]]-SUD_UOS[[#This Row],[Prior Approved: DMC Units]],0)</f>
        <v>0</v>
      </c>
    </row>
    <row r="108" spans="1:20" ht="13" hidden="1">
      <c r="A108" s="603">
        <v>100</v>
      </c>
      <c r="B108" s="604"/>
      <c r="C108" s="604"/>
      <c r="D108" s="604"/>
      <c r="E108" s="605"/>
      <c r="F108" s="605"/>
      <c r="G108" s="606">
        <f>IFERROR(SUD_UOS[[#This Row],[Gross Cost $]]-SUD_UOS[[#This Row],[Other Revenues $]],0)</f>
        <v>0</v>
      </c>
      <c r="H108" s="607"/>
      <c r="I108" s="607"/>
      <c r="J108" s="608" t="str">
        <f>IFERROR(SUD_UOS[[#This Row],[Proposed: DMC Units]]/SUD_UOS[[#This Row],[Proposed: Total Units of Service]],"")</f>
        <v/>
      </c>
      <c r="K108" s="612"/>
      <c r="L108" s="606">
        <f>IFERROR(SUD_UOS[[#This Row],[Gross Cost $]]/SUD_UOS[[#This Row],[Proposed: Total Units of Service]],0)</f>
        <v>0</v>
      </c>
      <c r="M108" s="606">
        <f>IFERROR(SUD_UOS[[#This Row],[Net Cost $]]/SUD_UOS[[#This Row],[Proposed: Total Units of Service]],0)</f>
        <v>0</v>
      </c>
      <c r="N108" s="606">
        <f>IFERROR(MIN(SUD_UOS[[#This Row],[Interim Rate (Rate Cap) $]:[Net Cost per Unit $]])*SUD_UOS[[#This Row],[Proposed: DMC Units]],0)</f>
        <v>0</v>
      </c>
      <c r="O108" s="606">
        <f>IFERROR(MIN(SUD_UOS[[#This Row],[Interim Rate (Rate Cap) $]:[Net Cost per Unit $]])*(SUD_UOS[[#This Row],[Proposed: Total Units of Service]]-SUD_UOS[[#This Row],[Proposed: DMC Units]]),0)</f>
        <v>0</v>
      </c>
      <c r="P108" s="607"/>
      <c r="Q108" s="607"/>
      <c r="R108" s="608" t="str">
        <f>IFERROR(SUD_UOS[[#This Row],[Prior Approved: DMC Units]]/SUD_UOS[[#This Row],[Prior Approved: Total Units of Service]],"")</f>
        <v/>
      </c>
      <c r="S108" s="610">
        <f>IFERROR(SUD_UOS[[#This Row],[Proposed: Total Units of Service]]-SUD_UOS[[#This Row],[Prior Approved: Total Units of Service]],0)</f>
        <v>0</v>
      </c>
      <c r="T108" s="610">
        <f>IFERROR(SUD_UOS[[#This Row],[Proposed: DMC Units]]-SUD_UOS[[#This Row],[Prior Approved: DMC Units]],0)</f>
        <v>0</v>
      </c>
    </row>
    <row r="109" spans="1:20" ht="13" hidden="1">
      <c r="A109" s="603">
        <v>101</v>
      </c>
      <c r="B109" s="604"/>
      <c r="C109" s="604"/>
      <c r="D109" s="604"/>
      <c r="E109" s="605"/>
      <c r="F109" s="605"/>
      <c r="G109" s="606">
        <f>IFERROR(SUD_UOS[[#This Row],[Gross Cost $]]-SUD_UOS[[#This Row],[Other Revenues $]],0)</f>
        <v>0</v>
      </c>
      <c r="H109" s="607"/>
      <c r="I109" s="607"/>
      <c r="J109" s="608" t="str">
        <f>IFERROR(SUD_UOS[[#This Row],[Proposed: DMC Units]]/SUD_UOS[[#This Row],[Proposed: Total Units of Service]],"")</f>
        <v/>
      </c>
      <c r="K109" s="612"/>
      <c r="L109" s="606">
        <f>IFERROR(SUD_UOS[[#This Row],[Gross Cost $]]/SUD_UOS[[#This Row],[Proposed: Total Units of Service]],0)</f>
        <v>0</v>
      </c>
      <c r="M109" s="606">
        <f>IFERROR(SUD_UOS[[#This Row],[Net Cost $]]/SUD_UOS[[#This Row],[Proposed: Total Units of Service]],0)</f>
        <v>0</v>
      </c>
      <c r="N109" s="606">
        <f>IFERROR(MIN(SUD_UOS[[#This Row],[Interim Rate (Rate Cap) $]:[Net Cost per Unit $]])*SUD_UOS[[#This Row],[Proposed: DMC Units]],0)</f>
        <v>0</v>
      </c>
      <c r="O109" s="606">
        <f>IFERROR(MIN(SUD_UOS[[#This Row],[Interim Rate (Rate Cap) $]:[Net Cost per Unit $]])*(SUD_UOS[[#This Row],[Proposed: Total Units of Service]]-SUD_UOS[[#This Row],[Proposed: DMC Units]]),0)</f>
        <v>0</v>
      </c>
      <c r="P109" s="607"/>
      <c r="Q109" s="607"/>
      <c r="R109" s="608" t="str">
        <f>IFERROR(SUD_UOS[[#This Row],[Prior Approved: DMC Units]]/SUD_UOS[[#This Row],[Prior Approved: Total Units of Service]],"")</f>
        <v/>
      </c>
      <c r="S109" s="610">
        <f>IFERROR(SUD_UOS[[#This Row],[Proposed: Total Units of Service]]-SUD_UOS[[#This Row],[Prior Approved: Total Units of Service]],0)</f>
        <v>0</v>
      </c>
      <c r="T109" s="610">
        <f>IFERROR(SUD_UOS[[#This Row],[Proposed: DMC Units]]-SUD_UOS[[#This Row],[Prior Approved: DMC Units]],0)</f>
        <v>0</v>
      </c>
    </row>
    <row r="110" spans="1:20" ht="13" hidden="1">
      <c r="A110" s="603">
        <v>102</v>
      </c>
      <c r="B110" s="604"/>
      <c r="C110" s="604"/>
      <c r="D110" s="604"/>
      <c r="E110" s="605"/>
      <c r="F110" s="605"/>
      <c r="G110" s="606">
        <f>IFERROR(SUD_UOS[[#This Row],[Gross Cost $]]-SUD_UOS[[#This Row],[Other Revenues $]],0)</f>
        <v>0</v>
      </c>
      <c r="H110" s="607"/>
      <c r="I110" s="607"/>
      <c r="J110" s="608" t="str">
        <f>IFERROR(SUD_UOS[[#This Row],[Proposed: DMC Units]]/SUD_UOS[[#This Row],[Proposed: Total Units of Service]],"")</f>
        <v/>
      </c>
      <c r="K110" s="612"/>
      <c r="L110" s="606">
        <f>IFERROR(SUD_UOS[[#This Row],[Gross Cost $]]/SUD_UOS[[#This Row],[Proposed: Total Units of Service]],0)</f>
        <v>0</v>
      </c>
      <c r="M110" s="606">
        <f>IFERROR(SUD_UOS[[#This Row],[Net Cost $]]/SUD_UOS[[#This Row],[Proposed: Total Units of Service]],0)</f>
        <v>0</v>
      </c>
      <c r="N110" s="606">
        <f>IFERROR(MIN(SUD_UOS[[#This Row],[Interim Rate (Rate Cap) $]:[Net Cost per Unit $]])*SUD_UOS[[#This Row],[Proposed: DMC Units]],0)</f>
        <v>0</v>
      </c>
      <c r="O110" s="606">
        <f>IFERROR(MIN(SUD_UOS[[#This Row],[Interim Rate (Rate Cap) $]:[Net Cost per Unit $]])*(SUD_UOS[[#This Row],[Proposed: Total Units of Service]]-SUD_UOS[[#This Row],[Proposed: DMC Units]]),0)</f>
        <v>0</v>
      </c>
      <c r="P110" s="607"/>
      <c r="Q110" s="607"/>
      <c r="R110" s="608" t="str">
        <f>IFERROR(SUD_UOS[[#This Row],[Prior Approved: DMC Units]]/SUD_UOS[[#This Row],[Prior Approved: Total Units of Service]],"")</f>
        <v/>
      </c>
      <c r="S110" s="610">
        <f>IFERROR(SUD_UOS[[#This Row],[Proposed: Total Units of Service]]-SUD_UOS[[#This Row],[Prior Approved: Total Units of Service]],0)</f>
        <v>0</v>
      </c>
      <c r="T110" s="610">
        <f>IFERROR(SUD_UOS[[#This Row],[Proposed: DMC Units]]-SUD_UOS[[#This Row],[Prior Approved: DMC Units]],0)</f>
        <v>0</v>
      </c>
    </row>
    <row r="111" spans="1:20" ht="13" hidden="1">
      <c r="A111" s="603">
        <v>103</v>
      </c>
      <c r="B111" s="604"/>
      <c r="C111" s="604"/>
      <c r="D111" s="604"/>
      <c r="E111" s="605"/>
      <c r="F111" s="605"/>
      <c r="G111" s="606">
        <f>IFERROR(SUD_UOS[[#This Row],[Gross Cost $]]-SUD_UOS[[#This Row],[Other Revenues $]],0)</f>
        <v>0</v>
      </c>
      <c r="H111" s="607"/>
      <c r="I111" s="607"/>
      <c r="J111" s="608" t="str">
        <f>IFERROR(SUD_UOS[[#This Row],[Proposed: DMC Units]]/SUD_UOS[[#This Row],[Proposed: Total Units of Service]],"")</f>
        <v/>
      </c>
      <c r="K111" s="612"/>
      <c r="L111" s="606">
        <f>IFERROR(SUD_UOS[[#This Row],[Gross Cost $]]/SUD_UOS[[#This Row],[Proposed: Total Units of Service]],0)</f>
        <v>0</v>
      </c>
      <c r="M111" s="606">
        <f>IFERROR(SUD_UOS[[#This Row],[Net Cost $]]/SUD_UOS[[#This Row],[Proposed: Total Units of Service]],0)</f>
        <v>0</v>
      </c>
      <c r="N111" s="606">
        <f>IFERROR(MIN(SUD_UOS[[#This Row],[Interim Rate (Rate Cap) $]:[Net Cost per Unit $]])*SUD_UOS[[#This Row],[Proposed: DMC Units]],0)</f>
        <v>0</v>
      </c>
      <c r="O111" s="606">
        <f>IFERROR(MIN(SUD_UOS[[#This Row],[Interim Rate (Rate Cap) $]:[Net Cost per Unit $]])*(SUD_UOS[[#This Row],[Proposed: Total Units of Service]]-SUD_UOS[[#This Row],[Proposed: DMC Units]]),0)</f>
        <v>0</v>
      </c>
      <c r="P111" s="607"/>
      <c r="Q111" s="607"/>
      <c r="R111" s="608" t="str">
        <f>IFERROR(SUD_UOS[[#This Row],[Prior Approved: DMC Units]]/SUD_UOS[[#This Row],[Prior Approved: Total Units of Service]],"")</f>
        <v/>
      </c>
      <c r="S111" s="610">
        <f>IFERROR(SUD_UOS[[#This Row],[Proposed: Total Units of Service]]-SUD_UOS[[#This Row],[Prior Approved: Total Units of Service]],0)</f>
        <v>0</v>
      </c>
      <c r="T111" s="610">
        <f>IFERROR(SUD_UOS[[#This Row],[Proposed: DMC Units]]-SUD_UOS[[#This Row],[Prior Approved: DMC Units]],0)</f>
        <v>0</v>
      </c>
    </row>
    <row r="112" spans="1:20" ht="13" hidden="1">
      <c r="A112" s="603">
        <v>104</v>
      </c>
      <c r="B112" s="604"/>
      <c r="C112" s="604"/>
      <c r="D112" s="604"/>
      <c r="E112" s="605"/>
      <c r="F112" s="605"/>
      <c r="G112" s="606">
        <f>IFERROR(SUD_UOS[[#This Row],[Gross Cost $]]-SUD_UOS[[#This Row],[Other Revenues $]],0)</f>
        <v>0</v>
      </c>
      <c r="H112" s="607"/>
      <c r="I112" s="607"/>
      <c r="J112" s="608" t="str">
        <f>IFERROR(SUD_UOS[[#This Row],[Proposed: DMC Units]]/SUD_UOS[[#This Row],[Proposed: Total Units of Service]],"")</f>
        <v/>
      </c>
      <c r="K112" s="612"/>
      <c r="L112" s="606">
        <f>IFERROR(SUD_UOS[[#This Row],[Gross Cost $]]/SUD_UOS[[#This Row],[Proposed: Total Units of Service]],0)</f>
        <v>0</v>
      </c>
      <c r="M112" s="606">
        <f>IFERROR(SUD_UOS[[#This Row],[Net Cost $]]/SUD_UOS[[#This Row],[Proposed: Total Units of Service]],0)</f>
        <v>0</v>
      </c>
      <c r="N112" s="606">
        <f>IFERROR(MIN(SUD_UOS[[#This Row],[Interim Rate (Rate Cap) $]:[Net Cost per Unit $]])*SUD_UOS[[#This Row],[Proposed: DMC Units]],0)</f>
        <v>0</v>
      </c>
      <c r="O112" s="606">
        <f>IFERROR(MIN(SUD_UOS[[#This Row],[Interim Rate (Rate Cap) $]:[Net Cost per Unit $]])*(SUD_UOS[[#This Row],[Proposed: Total Units of Service]]-SUD_UOS[[#This Row],[Proposed: DMC Units]]),0)</f>
        <v>0</v>
      </c>
      <c r="P112" s="607"/>
      <c r="Q112" s="607"/>
      <c r="R112" s="608" t="str">
        <f>IFERROR(SUD_UOS[[#This Row],[Prior Approved: DMC Units]]/SUD_UOS[[#This Row],[Prior Approved: Total Units of Service]],"")</f>
        <v/>
      </c>
      <c r="S112" s="610">
        <f>IFERROR(SUD_UOS[[#This Row],[Proposed: Total Units of Service]]-SUD_UOS[[#This Row],[Prior Approved: Total Units of Service]],0)</f>
        <v>0</v>
      </c>
      <c r="T112" s="610">
        <f>IFERROR(SUD_UOS[[#This Row],[Proposed: DMC Units]]-SUD_UOS[[#This Row],[Prior Approved: DMC Units]],0)</f>
        <v>0</v>
      </c>
    </row>
    <row r="113" spans="1:20" ht="13" hidden="1">
      <c r="A113" s="603">
        <v>105</v>
      </c>
      <c r="B113" s="604"/>
      <c r="C113" s="604"/>
      <c r="D113" s="604"/>
      <c r="E113" s="605"/>
      <c r="F113" s="605"/>
      <c r="G113" s="606">
        <f>IFERROR(SUD_UOS[[#This Row],[Gross Cost $]]-SUD_UOS[[#This Row],[Other Revenues $]],0)</f>
        <v>0</v>
      </c>
      <c r="H113" s="607"/>
      <c r="I113" s="607"/>
      <c r="J113" s="608" t="str">
        <f>IFERROR(SUD_UOS[[#This Row],[Proposed: DMC Units]]/SUD_UOS[[#This Row],[Proposed: Total Units of Service]],"")</f>
        <v/>
      </c>
      <c r="K113" s="612"/>
      <c r="L113" s="606">
        <f>IFERROR(SUD_UOS[[#This Row],[Gross Cost $]]/SUD_UOS[[#This Row],[Proposed: Total Units of Service]],0)</f>
        <v>0</v>
      </c>
      <c r="M113" s="606">
        <f>IFERROR(SUD_UOS[[#This Row],[Net Cost $]]/SUD_UOS[[#This Row],[Proposed: Total Units of Service]],0)</f>
        <v>0</v>
      </c>
      <c r="N113" s="606">
        <f>IFERROR(MIN(SUD_UOS[[#This Row],[Interim Rate (Rate Cap) $]:[Net Cost per Unit $]])*SUD_UOS[[#This Row],[Proposed: DMC Units]],0)</f>
        <v>0</v>
      </c>
      <c r="O113" s="606">
        <f>IFERROR(MIN(SUD_UOS[[#This Row],[Interim Rate (Rate Cap) $]:[Net Cost per Unit $]])*(SUD_UOS[[#This Row],[Proposed: Total Units of Service]]-SUD_UOS[[#This Row],[Proposed: DMC Units]]),0)</f>
        <v>0</v>
      </c>
      <c r="P113" s="607"/>
      <c r="Q113" s="607"/>
      <c r="R113" s="608" t="str">
        <f>IFERROR(SUD_UOS[[#This Row],[Prior Approved: DMC Units]]/SUD_UOS[[#This Row],[Prior Approved: Total Units of Service]],"")</f>
        <v/>
      </c>
      <c r="S113" s="610">
        <f>IFERROR(SUD_UOS[[#This Row],[Proposed: Total Units of Service]]-SUD_UOS[[#This Row],[Prior Approved: Total Units of Service]],0)</f>
        <v>0</v>
      </c>
      <c r="T113" s="610">
        <f>IFERROR(SUD_UOS[[#This Row],[Proposed: DMC Units]]-SUD_UOS[[#This Row],[Prior Approved: DMC Units]],0)</f>
        <v>0</v>
      </c>
    </row>
    <row r="114" spans="1:20" ht="13" hidden="1">
      <c r="A114" s="603">
        <v>106</v>
      </c>
      <c r="B114" s="604"/>
      <c r="C114" s="604"/>
      <c r="D114" s="604"/>
      <c r="E114" s="605"/>
      <c r="F114" s="605"/>
      <c r="G114" s="606">
        <f>IFERROR(SUD_UOS[[#This Row],[Gross Cost $]]-SUD_UOS[[#This Row],[Other Revenues $]],0)</f>
        <v>0</v>
      </c>
      <c r="H114" s="607"/>
      <c r="I114" s="607"/>
      <c r="J114" s="608" t="str">
        <f>IFERROR(SUD_UOS[[#This Row],[Proposed: DMC Units]]/SUD_UOS[[#This Row],[Proposed: Total Units of Service]],"")</f>
        <v/>
      </c>
      <c r="K114" s="612"/>
      <c r="L114" s="606">
        <f>IFERROR(SUD_UOS[[#This Row],[Gross Cost $]]/SUD_UOS[[#This Row],[Proposed: Total Units of Service]],0)</f>
        <v>0</v>
      </c>
      <c r="M114" s="606">
        <f>IFERROR(SUD_UOS[[#This Row],[Net Cost $]]/SUD_UOS[[#This Row],[Proposed: Total Units of Service]],0)</f>
        <v>0</v>
      </c>
      <c r="N114" s="606">
        <f>IFERROR(MIN(SUD_UOS[[#This Row],[Interim Rate (Rate Cap) $]:[Net Cost per Unit $]])*SUD_UOS[[#This Row],[Proposed: DMC Units]],0)</f>
        <v>0</v>
      </c>
      <c r="O114" s="606">
        <f>IFERROR(MIN(SUD_UOS[[#This Row],[Interim Rate (Rate Cap) $]:[Net Cost per Unit $]])*(SUD_UOS[[#This Row],[Proposed: Total Units of Service]]-SUD_UOS[[#This Row],[Proposed: DMC Units]]),0)</f>
        <v>0</v>
      </c>
      <c r="P114" s="607"/>
      <c r="Q114" s="607"/>
      <c r="R114" s="608" t="str">
        <f>IFERROR(SUD_UOS[[#This Row],[Prior Approved: DMC Units]]/SUD_UOS[[#This Row],[Prior Approved: Total Units of Service]],"")</f>
        <v/>
      </c>
      <c r="S114" s="610">
        <f>IFERROR(SUD_UOS[[#This Row],[Proposed: Total Units of Service]]-SUD_UOS[[#This Row],[Prior Approved: Total Units of Service]],0)</f>
        <v>0</v>
      </c>
      <c r="T114" s="610">
        <f>IFERROR(SUD_UOS[[#This Row],[Proposed: DMC Units]]-SUD_UOS[[#This Row],[Prior Approved: DMC Units]],0)</f>
        <v>0</v>
      </c>
    </row>
    <row r="115" spans="1:20" ht="13" hidden="1">
      <c r="A115" s="603">
        <v>107</v>
      </c>
      <c r="B115" s="604"/>
      <c r="C115" s="604"/>
      <c r="D115" s="604"/>
      <c r="E115" s="605"/>
      <c r="F115" s="605"/>
      <c r="G115" s="606">
        <f>IFERROR(SUD_UOS[[#This Row],[Gross Cost $]]-SUD_UOS[[#This Row],[Other Revenues $]],0)</f>
        <v>0</v>
      </c>
      <c r="H115" s="607"/>
      <c r="I115" s="607"/>
      <c r="J115" s="608" t="str">
        <f>IFERROR(SUD_UOS[[#This Row],[Proposed: DMC Units]]/SUD_UOS[[#This Row],[Proposed: Total Units of Service]],"")</f>
        <v/>
      </c>
      <c r="K115" s="612"/>
      <c r="L115" s="606">
        <f>IFERROR(SUD_UOS[[#This Row],[Gross Cost $]]/SUD_UOS[[#This Row],[Proposed: Total Units of Service]],0)</f>
        <v>0</v>
      </c>
      <c r="M115" s="606">
        <f>IFERROR(SUD_UOS[[#This Row],[Net Cost $]]/SUD_UOS[[#This Row],[Proposed: Total Units of Service]],0)</f>
        <v>0</v>
      </c>
      <c r="N115" s="606">
        <f>IFERROR(MIN(SUD_UOS[[#This Row],[Interim Rate (Rate Cap) $]:[Net Cost per Unit $]])*SUD_UOS[[#This Row],[Proposed: DMC Units]],0)</f>
        <v>0</v>
      </c>
      <c r="O115" s="606">
        <f>IFERROR(MIN(SUD_UOS[[#This Row],[Interim Rate (Rate Cap) $]:[Net Cost per Unit $]])*(SUD_UOS[[#This Row],[Proposed: Total Units of Service]]-SUD_UOS[[#This Row],[Proposed: DMC Units]]),0)</f>
        <v>0</v>
      </c>
      <c r="P115" s="607"/>
      <c r="Q115" s="607"/>
      <c r="R115" s="608" t="str">
        <f>IFERROR(SUD_UOS[[#This Row],[Prior Approved: DMC Units]]/SUD_UOS[[#This Row],[Prior Approved: Total Units of Service]],"")</f>
        <v/>
      </c>
      <c r="S115" s="610">
        <f>IFERROR(SUD_UOS[[#This Row],[Proposed: Total Units of Service]]-SUD_UOS[[#This Row],[Prior Approved: Total Units of Service]],0)</f>
        <v>0</v>
      </c>
      <c r="T115" s="610">
        <f>IFERROR(SUD_UOS[[#This Row],[Proposed: DMC Units]]-SUD_UOS[[#This Row],[Prior Approved: DMC Units]],0)</f>
        <v>0</v>
      </c>
    </row>
    <row r="116" spans="1:20" ht="13" hidden="1">
      <c r="A116" s="603">
        <v>108</v>
      </c>
      <c r="B116" s="604"/>
      <c r="C116" s="604"/>
      <c r="D116" s="604"/>
      <c r="E116" s="605"/>
      <c r="F116" s="605"/>
      <c r="G116" s="606">
        <f>IFERROR(SUD_UOS[[#This Row],[Gross Cost $]]-SUD_UOS[[#This Row],[Other Revenues $]],0)</f>
        <v>0</v>
      </c>
      <c r="H116" s="607"/>
      <c r="I116" s="607"/>
      <c r="J116" s="608" t="str">
        <f>IFERROR(SUD_UOS[[#This Row],[Proposed: DMC Units]]/SUD_UOS[[#This Row],[Proposed: Total Units of Service]],"")</f>
        <v/>
      </c>
      <c r="K116" s="612"/>
      <c r="L116" s="606">
        <f>IFERROR(SUD_UOS[[#This Row],[Gross Cost $]]/SUD_UOS[[#This Row],[Proposed: Total Units of Service]],0)</f>
        <v>0</v>
      </c>
      <c r="M116" s="606">
        <f>IFERROR(SUD_UOS[[#This Row],[Net Cost $]]/SUD_UOS[[#This Row],[Proposed: Total Units of Service]],0)</f>
        <v>0</v>
      </c>
      <c r="N116" s="606">
        <f>IFERROR(MIN(SUD_UOS[[#This Row],[Interim Rate (Rate Cap) $]:[Net Cost per Unit $]])*SUD_UOS[[#This Row],[Proposed: DMC Units]],0)</f>
        <v>0</v>
      </c>
      <c r="O116" s="606">
        <f>IFERROR(MIN(SUD_UOS[[#This Row],[Interim Rate (Rate Cap) $]:[Net Cost per Unit $]])*(SUD_UOS[[#This Row],[Proposed: Total Units of Service]]-SUD_UOS[[#This Row],[Proposed: DMC Units]]),0)</f>
        <v>0</v>
      </c>
      <c r="P116" s="607"/>
      <c r="Q116" s="607"/>
      <c r="R116" s="608" t="str">
        <f>IFERROR(SUD_UOS[[#This Row],[Prior Approved: DMC Units]]/SUD_UOS[[#This Row],[Prior Approved: Total Units of Service]],"")</f>
        <v/>
      </c>
      <c r="S116" s="610">
        <f>IFERROR(SUD_UOS[[#This Row],[Proposed: Total Units of Service]]-SUD_UOS[[#This Row],[Prior Approved: Total Units of Service]],0)</f>
        <v>0</v>
      </c>
      <c r="T116" s="610">
        <f>IFERROR(SUD_UOS[[#This Row],[Proposed: DMC Units]]-SUD_UOS[[#This Row],[Prior Approved: DMC Units]],0)</f>
        <v>0</v>
      </c>
    </row>
    <row r="117" spans="1:20" ht="13" hidden="1">
      <c r="A117" s="603">
        <v>109</v>
      </c>
      <c r="B117" s="604"/>
      <c r="C117" s="604"/>
      <c r="D117" s="604"/>
      <c r="E117" s="605"/>
      <c r="F117" s="605"/>
      <c r="G117" s="606">
        <f>IFERROR(SUD_UOS[[#This Row],[Gross Cost $]]-SUD_UOS[[#This Row],[Other Revenues $]],0)</f>
        <v>0</v>
      </c>
      <c r="H117" s="607"/>
      <c r="I117" s="607"/>
      <c r="J117" s="608" t="str">
        <f>IFERROR(SUD_UOS[[#This Row],[Proposed: DMC Units]]/SUD_UOS[[#This Row],[Proposed: Total Units of Service]],"")</f>
        <v/>
      </c>
      <c r="K117" s="612"/>
      <c r="L117" s="606">
        <f>IFERROR(SUD_UOS[[#This Row],[Gross Cost $]]/SUD_UOS[[#This Row],[Proposed: Total Units of Service]],0)</f>
        <v>0</v>
      </c>
      <c r="M117" s="606">
        <f>IFERROR(SUD_UOS[[#This Row],[Net Cost $]]/SUD_UOS[[#This Row],[Proposed: Total Units of Service]],0)</f>
        <v>0</v>
      </c>
      <c r="N117" s="606">
        <f>IFERROR(MIN(SUD_UOS[[#This Row],[Interim Rate (Rate Cap) $]:[Net Cost per Unit $]])*SUD_UOS[[#This Row],[Proposed: DMC Units]],0)</f>
        <v>0</v>
      </c>
      <c r="O117" s="606">
        <f>IFERROR(MIN(SUD_UOS[[#This Row],[Interim Rate (Rate Cap) $]:[Net Cost per Unit $]])*(SUD_UOS[[#This Row],[Proposed: Total Units of Service]]-SUD_UOS[[#This Row],[Proposed: DMC Units]]),0)</f>
        <v>0</v>
      </c>
      <c r="P117" s="607"/>
      <c r="Q117" s="607"/>
      <c r="R117" s="608" t="str">
        <f>IFERROR(SUD_UOS[[#This Row],[Prior Approved: DMC Units]]/SUD_UOS[[#This Row],[Prior Approved: Total Units of Service]],"")</f>
        <v/>
      </c>
      <c r="S117" s="610">
        <f>IFERROR(SUD_UOS[[#This Row],[Proposed: Total Units of Service]]-SUD_UOS[[#This Row],[Prior Approved: Total Units of Service]],0)</f>
        <v>0</v>
      </c>
      <c r="T117" s="610">
        <f>IFERROR(SUD_UOS[[#This Row],[Proposed: DMC Units]]-SUD_UOS[[#This Row],[Prior Approved: DMC Units]],0)</f>
        <v>0</v>
      </c>
    </row>
    <row r="118" spans="1:20" ht="13" hidden="1">
      <c r="A118" s="603">
        <v>110</v>
      </c>
      <c r="B118" s="604"/>
      <c r="C118" s="604"/>
      <c r="D118" s="604"/>
      <c r="E118" s="605"/>
      <c r="F118" s="605"/>
      <c r="G118" s="606">
        <f>IFERROR(SUD_UOS[[#This Row],[Gross Cost $]]-SUD_UOS[[#This Row],[Other Revenues $]],0)</f>
        <v>0</v>
      </c>
      <c r="H118" s="607"/>
      <c r="I118" s="607"/>
      <c r="J118" s="608" t="str">
        <f>IFERROR(SUD_UOS[[#This Row],[Proposed: DMC Units]]/SUD_UOS[[#This Row],[Proposed: Total Units of Service]],"")</f>
        <v/>
      </c>
      <c r="K118" s="612"/>
      <c r="L118" s="606">
        <f>IFERROR(SUD_UOS[[#This Row],[Gross Cost $]]/SUD_UOS[[#This Row],[Proposed: Total Units of Service]],0)</f>
        <v>0</v>
      </c>
      <c r="M118" s="606">
        <f>IFERROR(SUD_UOS[[#This Row],[Net Cost $]]/SUD_UOS[[#This Row],[Proposed: Total Units of Service]],0)</f>
        <v>0</v>
      </c>
      <c r="N118" s="606">
        <f>IFERROR(MIN(SUD_UOS[[#This Row],[Interim Rate (Rate Cap) $]:[Net Cost per Unit $]])*SUD_UOS[[#This Row],[Proposed: DMC Units]],0)</f>
        <v>0</v>
      </c>
      <c r="O118" s="606">
        <f>IFERROR(MIN(SUD_UOS[[#This Row],[Interim Rate (Rate Cap) $]:[Net Cost per Unit $]])*(SUD_UOS[[#This Row],[Proposed: Total Units of Service]]-SUD_UOS[[#This Row],[Proposed: DMC Units]]),0)</f>
        <v>0</v>
      </c>
      <c r="P118" s="607"/>
      <c r="Q118" s="607"/>
      <c r="R118" s="608" t="str">
        <f>IFERROR(SUD_UOS[[#This Row],[Prior Approved: DMC Units]]/SUD_UOS[[#This Row],[Prior Approved: Total Units of Service]],"")</f>
        <v/>
      </c>
      <c r="S118" s="610">
        <f>IFERROR(SUD_UOS[[#This Row],[Proposed: Total Units of Service]]-SUD_UOS[[#This Row],[Prior Approved: Total Units of Service]],0)</f>
        <v>0</v>
      </c>
      <c r="T118" s="610">
        <f>IFERROR(SUD_UOS[[#This Row],[Proposed: DMC Units]]-SUD_UOS[[#This Row],[Prior Approved: DMC Units]],0)</f>
        <v>0</v>
      </c>
    </row>
    <row r="119" spans="1:20" ht="13" hidden="1">
      <c r="A119" s="603">
        <v>111</v>
      </c>
      <c r="B119" s="604"/>
      <c r="C119" s="604"/>
      <c r="D119" s="604"/>
      <c r="E119" s="605"/>
      <c r="F119" s="605"/>
      <c r="G119" s="606">
        <f>IFERROR(SUD_UOS[[#This Row],[Gross Cost $]]-SUD_UOS[[#This Row],[Other Revenues $]],0)</f>
        <v>0</v>
      </c>
      <c r="H119" s="607"/>
      <c r="I119" s="607"/>
      <c r="J119" s="608" t="str">
        <f>IFERROR(SUD_UOS[[#This Row],[Proposed: DMC Units]]/SUD_UOS[[#This Row],[Proposed: Total Units of Service]],"")</f>
        <v/>
      </c>
      <c r="K119" s="612"/>
      <c r="L119" s="606">
        <f>IFERROR(SUD_UOS[[#This Row],[Gross Cost $]]/SUD_UOS[[#This Row],[Proposed: Total Units of Service]],0)</f>
        <v>0</v>
      </c>
      <c r="M119" s="606">
        <f>IFERROR(SUD_UOS[[#This Row],[Net Cost $]]/SUD_UOS[[#This Row],[Proposed: Total Units of Service]],0)</f>
        <v>0</v>
      </c>
      <c r="N119" s="606">
        <f>IFERROR(MIN(SUD_UOS[[#This Row],[Interim Rate (Rate Cap) $]:[Net Cost per Unit $]])*SUD_UOS[[#This Row],[Proposed: DMC Units]],0)</f>
        <v>0</v>
      </c>
      <c r="O119" s="606">
        <f>IFERROR(MIN(SUD_UOS[[#This Row],[Interim Rate (Rate Cap) $]:[Net Cost per Unit $]])*(SUD_UOS[[#This Row],[Proposed: Total Units of Service]]-SUD_UOS[[#This Row],[Proposed: DMC Units]]),0)</f>
        <v>0</v>
      </c>
      <c r="P119" s="607"/>
      <c r="Q119" s="607"/>
      <c r="R119" s="608" t="str">
        <f>IFERROR(SUD_UOS[[#This Row],[Prior Approved: DMC Units]]/SUD_UOS[[#This Row],[Prior Approved: Total Units of Service]],"")</f>
        <v/>
      </c>
      <c r="S119" s="610">
        <f>IFERROR(SUD_UOS[[#This Row],[Proposed: Total Units of Service]]-SUD_UOS[[#This Row],[Prior Approved: Total Units of Service]],0)</f>
        <v>0</v>
      </c>
      <c r="T119" s="610">
        <f>IFERROR(SUD_UOS[[#This Row],[Proposed: DMC Units]]-SUD_UOS[[#This Row],[Prior Approved: DMC Units]],0)</f>
        <v>0</v>
      </c>
    </row>
    <row r="120" spans="1:20" ht="13" hidden="1">
      <c r="A120" s="603">
        <v>112</v>
      </c>
      <c r="B120" s="604"/>
      <c r="C120" s="604"/>
      <c r="D120" s="604"/>
      <c r="E120" s="605"/>
      <c r="F120" s="605"/>
      <c r="G120" s="606">
        <f>IFERROR(SUD_UOS[[#This Row],[Gross Cost $]]-SUD_UOS[[#This Row],[Other Revenues $]],0)</f>
        <v>0</v>
      </c>
      <c r="H120" s="607"/>
      <c r="I120" s="607"/>
      <c r="J120" s="608" t="str">
        <f>IFERROR(SUD_UOS[[#This Row],[Proposed: DMC Units]]/SUD_UOS[[#This Row],[Proposed: Total Units of Service]],"")</f>
        <v/>
      </c>
      <c r="K120" s="612"/>
      <c r="L120" s="606">
        <f>IFERROR(SUD_UOS[[#This Row],[Gross Cost $]]/SUD_UOS[[#This Row],[Proposed: Total Units of Service]],0)</f>
        <v>0</v>
      </c>
      <c r="M120" s="606">
        <f>IFERROR(SUD_UOS[[#This Row],[Net Cost $]]/SUD_UOS[[#This Row],[Proposed: Total Units of Service]],0)</f>
        <v>0</v>
      </c>
      <c r="N120" s="606">
        <f>IFERROR(MIN(SUD_UOS[[#This Row],[Interim Rate (Rate Cap) $]:[Net Cost per Unit $]])*SUD_UOS[[#This Row],[Proposed: DMC Units]],0)</f>
        <v>0</v>
      </c>
      <c r="O120" s="606">
        <f>IFERROR(MIN(SUD_UOS[[#This Row],[Interim Rate (Rate Cap) $]:[Net Cost per Unit $]])*(SUD_UOS[[#This Row],[Proposed: Total Units of Service]]-SUD_UOS[[#This Row],[Proposed: DMC Units]]),0)</f>
        <v>0</v>
      </c>
      <c r="P120" s="607"/>
      <c r="Q120" s="607"/>
      <c r="R120" s="608" t="str">
        <f>IFERROR(SUD_UOS[[#This Row],[Prior Approved: DMC Units]]/SUD_UOS[[#This Row],[Prior Approved: Total Units of Service]],"")</f>
        <v/>
      </c>
      <c r="S120" s="610">
        <f>IFERROR(SUD_UOS[[#This Row],[Proposed: Total Units of Service]]-SUD_UOS[[#This Row],[Prior Approved: Total Units of Service]],0)</f>
        <v>0</v>
      </c>
      <c r="T120" s="610">
        <f>IFERROR(SUD_UOS[[#This Row],[Proposed: DMC Units]]-SUD_UOS[[#This Row],[Prior Approved: DMC Units]],0)</f>
        <v>0</v>
      </c>
    </row>
    <row r="121" spans="1:20" ht="13" hidden="1">
      <c r="A121" s="603">
        <v>113</v>
      </c>
      <c r="B121" s="604"/>
      <c r="C121" s="604"/>
      <c r="D121" s="604"/>
      <c r="E121" s="605"/>
      <c r="F121" s="605"/>
      <c r="G121" s="606">
        <f>IFERROR(SUD_UOS[[#This Row],[Gross Cost $]]-SUD_UOS[[#This Row],[Other Revenues $]],0)</f>
        <v>0</v>
      </c>
      <c r="H121" s="607"/>
      <c r="I121" s="607"/>
      <c r="J121" s="608" t="str">
        <f>IFERROR(SUD_UOS[[#This Row],[Proposed: DMC Units]]/SUD_UOS[[#This Row],[Proposed: Total Units of Service]],"")</f>
        <v/>
      </c>
      <c r="K121" s="612"/>
      <c r="L121" s="606">
        <f>IFERROR(SUD_UOS[[#This Row],[Gross Cost $]]/SUD_UOS[[#This Row],[Proposed: Total Units of Service]],0)</f>
        <v>0</v>
      </c>
      <c r="M121" s="606">
        <f>IFERROR(SUD_UOS[[#This Row],[Net Cost $]]/SUD_UOS[[#This Row],[Proposed: Total Units of Service]],0)</f>
        <v>0</v>
      </c>
      <c r="N121" s="606">
        <f>IFERROR(MIN(SUD_UOS[[#This Row],[Interim Rate (Rate Cap) $]:[Net Cost per Unit $]])*SUD_UOS[[#This Row],[Proposed: DMC Units]],0)</f>
        <v>0</v>
      </c>
      <c r="O121" s="606">
        <f>IFERROR(MIN(SUD_UOS[[#This Row],[Interim Rate (Rate Cap) $]:[Net Cost per Unit $]])*(SUD_UOS[[#This Row],[Proposed: Total Units of Service]]-SUD_UOS[[#This Row],[Proposed: DMC Units]]),0)</f>
        <v>0</v>
      </c>
      <c r="P121" s="607"/>
      <c r="Q121" s="607"/>
      <c r="R121" s="608" t="str">
        <f>IFERROR(SUD_UOS[[#This Row],[Prior Approved: DMC Units]]/SUD_UOS[[#This Row],[Prior Approved: Total Units of Service]],"")</f>
        <v/>
      </c>
      <c r="S121" s="610">
        <f>IFERROR(SUD_UOS[[#This Row],[Proposed: Total Units of Service]]-SUD_UOS[[#This Row],[Prior Approved: Total Units of Service]],0)</f>
        <v>0</v>
      </c>
      <c r="T121" s="610">
        <f>IFERROR(SUD_UOS[[#This Row],[Proposed: DMC Units]]-SUD_UOS[[#This Row],[Prior Approved: DMC Units]],0)</f>
        <v>0</v>
      </c>
    </row>
    <row r="122" spans="1:20" ht="13" hidden="1">
      <c r="A122" s="603">
        <v>114</v>
      </c>
      <c r="B122" s="604"/>
      <c r="C122" s="604"/>
      <c r="D122" s="604"/>
      <c r="E122" s="605"/>
      <c r="F122" s="605"/>
      <c r="G122" s="606">
        <f>IFERROR(SUD_UOS[[#This Row],[Gross Cost $]]-SUD_UOS[[#This Row],[Other Revenues $]],0)</f>
        <v>0</v>
      </c>
      <c r="H122" s="607"/>
      <c r="I122" s="607"/>
      <c r="J122" s="608" t="str">
        <f>IFERROR(SUD_UOS[[#This Row],[Proposed: DMC Units]]/SUD_UOS[[#This Row],[Proposed: Total Units of Service]],"")</f>
        <v/>
      </c>
      <c r="K122" s="612"/>
      <c r="L122" s="606">
        <f>IFERROR(SUD_UOS[[#This Row],[Gross Cost $]]/SUD_UOS[[#This Row],[Proposed: Total Units of Service]],0)</f>
        <v>0</v>
      </c>
      <c r="M122" s="606">
        <f>IFERROR(SUD_UOS[[#This Row],[Net Cost $]]/SUD_UOS[[#This Row],[Proposed: Total Units of Service]],0)</f>
        <v>0</v>
      </c>
      <c r="N122" s="606">
        <f>IFERROR(MIN(SUD_UOS[[#This Row],[Interim Rate (Rate Cap) $]:[Net Cost per Unit $]])*SUD_UOS[[#This Row],[Proposed: DMC Units]],0)</f>
        <v>0</v>
      </c>
      <c r="O122" s="606">
        <f>IFERROR(MIN(SUD_UOS[[#This Row],[Interim Rate (Rate Cap) $]:[Net Cost per Unit $]])*(SUD_UOS[[#This Row],[Proposed: Total Units of Service]]-SUD_UOS[[#This Row],[Proposed: DMC Units]]),0)</f>
        <v>0</v>
      </c>
      <c r="P122" s="607"/>
      <c r="Q122" s="607"/>
      <c r="R122" s="608" t="str">
        <f>IFERROR(SUD_UOS[[#This Row],[Prior Approved: DMC Units]]/SUD_UOS[[#This Row],[Prior Approved: Total Units of Service]],"")</f>
        <v/>
      </c>
      <c r="S122" s="610">
        <f>IFERROR(SUD_UOS[[#This Row],[Proposed: Total Units of Service]]-SUD_UOS[[#This Row],[Prior Approved: Total Units of Service]],0)</f>
        <v>0</v>
      </c>
      <c r="T122" s="610">
        <f>IFERROR(SUD_UOS[[#This Row],[Proposed: DMC Units]]-SUD_UOS[[#This Row],[Prior Approved: DMC Units]],0)</f>
        <v>0</v>
      </c>
    </row>
    <row r="123" spans="1:20" ht="13" hidden="1">
      <c r="A123" s="603">
        <v>115</v>
      </c>
      <c r="B123" s="604"/>
      <c r="C123" s="604"/>
      <c r="D123" s="604"/>
      <c r="E123" s="605"/>
      <c r="F123" s="605"/>
      <c r="G123" s="606">
        <f>IFERROR(SUD_UOS[[#This Row],[Gross Cost $]]-SUD_UOS[[#This Row],[Other Revenues $]],0)</f>
        <v>0</v>
      </c>
      <c r="H123" s="607"/>
      <c r="I123" s="607"/>
      <c r="J123" s="608" t="str">
        <f>IFERROR(SUD_UOS[[#This Row],[Proposed: DMC Units]]/SUD_UOS[[#This Row],[Proposed: Total Units of Service]],"")</f>
        <v/>
      </c>
      <c r="K123" s="612"/>
      <c r="L123" s="606">
        <f>IFERROR(SUD_UOS[[#This Row],[Gross Cost $]]/SUD_UOS[[#This Row],[Proposed: Total Units of Service]],0)</f>
        <v>0</v>
      </c>
      <c r="M123" s="606">
        <f>IFERROR(SUD_UOS[[#This Row],[Net Cost $]]/SUD_UOS[[#This Row],[Proposed: Total Units of Service]],0)</f>
        <v>0</v>
      </c>
      <c r="N123" s="606">
        <f>IFERROR(MIN(SUD_UOS[[#This Row],[Interim Rate (Rate Cap) $]:[Net Cost per Unit $]])*SUD_UOS[[#This Row],[Proposed: DMC Units]],0)</f>
        <v>0</v>
      </c>
      <c r="O123" s="606">
        <f>IFERROR(MIN(SUD_UOS[[#This Row],[Interim Rate (Rate Cap) $]:[Net Cost per Unit $]])*(SUD_UOS[[#This Row],[Proposed: Total Units of Service]]-SUD_UOS[[#This Row],[Proposed: DMC Units]]),0)</f>
        <v>0</v>
      </c>
      <c r="P123" s="607"/>
      <c r="Q123" s="607"/>
      <c r="R123" s="608" t="str">
        <f>IFERROR(SUD_UOS[[#This Row],[Prior Approved: DMC Units]]/SUD_UOS[[#This Row],[Prior Approved: Total Units of Service]],"")</f>
        <v/>
      </c>
      <c r="S123" s="610">
        <f>IFERROR(SUD_UOS[[#This Row],[Proposed: Total Units of Service]]-SUD_UOS[[#This Row],[Prior Approved: Total Units of Service]],0)</f>
        <v>0</v>
      </c>
      <c r="T123" s="610">
        <f>IFERROR(SUD_UOS[[#This Row],[Proposed: DMC Units]]-SUD_UOS[[#This Row],[Prior Approved: DMC Units]],0)</f>
        <v>0</v>
      </c>
    </row>
    <row r="124" spans="1:20" ht="13" hidden="1">
      <c r="A124" s="603">
        <v>116</v>
      </c>
      <c r="B124" s="604"/>
      <c r="C124" s="604"/>
      <c r="D124" s="604"/>
      <c r="E124" s="605"/>
      <c r="F124" s="605"/>
      <c r="G124" s="606">
        <f>IFERROR(SUD_UOS[[#This Row],[Gross Cost $]]-SUD_UOS[[#This Row],[Other Revenues $]],0)</f>
        <v>0</v>
      </c>
      <c r="H124" s="607"/>
      <c r="I124" s="607"/>
      <c r="J124" s="608" t="str">
        <f>IFERROR(SUD_UOS[[#This Row],[Proposed: DMC Units]]/SUD_UOS[[#This Row],[Proposed: Total Units of Service]],"")</f>
        <v/>
      </c>
      <c r="K124" s="612"/>
      <c r="L124" s="606">
        <f>IFERROR(SUD_UOS[[#This Row],[Gross Cost $]]/SUD_UOS[[#This Row],[Proposed: Total Units of Service]],0)</f>
        <v>0</v>
      </c>
      <c r="M124" s="606">
        <f>IFERROR(SUD_UOS[[#This Row],[Net Cost $]]/SUD_UOS[[#This Row],[Proposed: Total Units of Service]],0)</f>
        <v>0</v>
      </c>
      <c r="N124" s="606">
        <f>IFERROR(MIN(SUD_UOS[[#This Row],[Interim Rate (Rate Cap) $]:[Net Cost per Unit $]])*SUD_UOS[[#This Row],[Proposed: DMC Units]],0)</f>
        <v>0</v>
      </c>
      <c r="O124" s="606">
        <f>IFERROR(MIN(SUD_UOS[[#This Row],[Interim Rate (Rate Cap) $]:[Net Cost per Unit $]])*(SUD_UOS[[#This Row],[Proposed: Total Units of Service]]-SUD_UOS[[#This Row],[Proposed: DMC Units]]),0)</f>
        <v>0</v>
      </c>
      <c r="P124" s="607"/>
      <c r="Q124" s="607"/>
      <c r="R124" s="608" t="str">
        <f>IFERROR(SUD_UOS[[#This Row],[Prior Approved: DMC Units]]/SUD_UOS[[#This Row],[Prior Approved: Total Units of Service]],"")</f>
        <v/>
      </c>
      <c r="S124" s="610">
        <f>IFERROR(SUD_UOS[[#This Row],[Proposed: Total Units of Service]]-SUD_UOS[[#This Row],[Prior Approved: Total Units of Service]],0)</f>
        <v>0</v>
      </c>
      <c r="T124" s="610">
        <f>IFERROR(SUD_UOS[[#This Row],[Proposed: DMC Units]]-SUD_UOS[[#This Row],[Prior Approved: DMC Units]],0)</f>
        <v>0</v>
      </c>
    </row>
    <row r="125" spans="1:20" ht="13" hidden="1">
      <c r="A125" s="603">
        <v>117</v>
      </c>
      <c r="B125" s="604"/>
      <c r="C125" s="604"/>
      <c r="D125" s="604"/>
      <c r="E125" s="605"/>
      <c r="F125" s="605"/>
      <c r="G125" s="606">
        <f>IFERROR(SUD_UOS[[#This Row],[Gross Cost $]]-SUD_UOS[[#This Row],[Other Revenues $]],0)</f>
        <v>0</v>
      </c>
      <c r="H125" s="607"/>
      <c r="I125" s="607"/>
      <c r="J125" s="608" t="str">
        <f>IFERROR(SUD_UOS[[#This Row],[Proposed: DMC Units]]/SUD_UOS[[#This Row],[Proposed: Total Units of Service]],"")</f>
        <v/>
      </c>
      <c r="K125" s="612"/>
      <c r="L125" s="606">
        <f>IFERROR(SUD_UOS[[#This Row],[Gross Cost $]]/SUD_UOS[[#This Row],[Proposed: Total Units of Service]],0)</f>
        <v>0</v>
      </c>
      <c r="M125" s="606">
        <f>IFERROR(SUD_UOS[[#This Row],[Net Cost $]]/SUD_UOS[[#This Row],[Proposed: Total Units of Service]],0)</f>
        <v>0</v>
      </c>
      <c r="N125" s="606">
        <f>IFERROR(MIN(SUD_UOS[[#This Row],[Interim Rate (Rate Cap) $]:[Net Cost per Unit $]])*SUD_UOS[[#This Row],[Proposed: DMC Units]],0)</f>
        <v>0</v>
      </c>
      <c r="O125" s="606">
        <f>IFERROR(MIN(SUD_UOS[[#This Row],[Interim Rate (Rate Cap) $]:[Net Cost per Unit $]])*(SUD_UOS[[#This Row],[Proposed: Total Units of Service]]-SUD_UOS[[#This Row],[Proposed: DMC Units]]),0)</f>
        <v>0</v>
      </c>
      <c r="P125" s="607"/>
      <c r="Q125" s="607"/>
      <c r="R125" s="608" t="str">
        <f>IFERROR(SUD_UOS[[#This Row],[Prior Approved: DMC Units]]/SUD_UOS[[#This Row],[Prior Approved: Total Units of Service]],"")</f>
        <v/>
      </c>
      <c r="S125" s="610">
        <f>IFERROR(SUD_UOS[[#This Row],[Proposed: Total Units of Service]]-SUD_UOS[[#This Row],[Prior Approved: Total Units of Service]],0)</f>
        <v>0</v>
      </c>
      <c r="T125" s="610">
        <f>IFERROR(SUD_UOS[[#This Row],[Proposed: DMC Units]]-SUD_UOS[[#This Row],[Prior Approved: DMC Units]],0)</f>
        <v>0</v>
      </c>
    </row>
    <row r="126" spans="1:20" ht="13" hidden="1">
      <c r="A126" s="603">
        <v>118</v>
      </c>
      <c r="B126" s="604"/>
      <c r="C126" s="604"/>
      <c r="D126" s="604"/>
      <c r="E126" s="605"/>
      <c r="F126" s="605"/>
      <c r="G126" s="606">
        <f>IFERROR(SUD_UOS[[#This Row],[Gross Cost $]]-SUD_UOS[[#This Row],[Other Revenues $]],0)</f>
        <v>0</v>
      </c>
      <c r="H126" s="607"/>
      <c r="I126" s="607"/>
      <c r="J126" s="608" t="str">
        <f>IFERROR(SUD_UOS[[#This Row],[Proposed: DMC Units]]/SUD_UOS[[#This Row],[Proposed: Total Units of Service]],"")</f>
        <v/>
      </c>
      <c r="K126" s="612"/>
      <c r="L126" s="606">
        <f>IFERROR(SUD_UOS[[#This Row],[Gross Cost $]]/SUD_UOS[[#This Row],[Proposed: Total Units of Service]],0)</f>
        <v>0</v>
      </c>
      <c r="M126" s="606">
        <f>IFERROR(SUD_UOS[[#This Row],[Net Cost $]]/SUD_UOS[[#This Row],[Proposed: Total Units of Service]],0)</f>
        <v>0</v>
      </c>
      <c r="N126" s="606">
        <f>IFERROR(MIN(SUD_UOS[[#This Row],[Interim Rate (Rate Cap) $]:[Net Cost per Unit $]])*SUD_UOS[[#This Row],[Proposed: DMC Units]],0)</f>
        <v>0</v>
      </c>
      <c r="O126" s="606">
        <f>IFERROR(MIN(SUD_UOS[[#This Row],[Interim Rate (Rate Cap) $]:[Net Cost per Unit $]])*(SUD_UOS[[#This Row],[Proposed: Total Units of Service]]-SUD_UOS[[#This Row],[Proposed: DMC Units]]),0)</f>
        <v>0</v>
      </c>
      <c r="P126" s="607"/>
      <c r="Q126" s="607"/>
      <c r="R126" s="608" t="str">
        <f>IFERROR(SUD_UOS[[#This Row],[Prior Approved: DMC Units]]/SUD_UOS[[#This Row],[Prior Approved: Total Units of Service]],"")</f>
        <v/>
      </c>
      <c r="S126" s="610">
        <f>IFERROR(SUD_UOS[[#This Row],[Proposed: Total Units of Service]]-SUD_UOS[[#This Row],[Prior Approved: Total Units of Service]],0)</f>
        <v>0</v>
      </c>
      <c r="T126" s="610">
        <f>IFERROR(SUD_UOS[[#This Row],[Proposed: DMC Units]]-SUD_UOS[[#This Row],[Prior Approved: DMC Units]],0)</f>
        <v>0</v>
      </c>
    </row>
    <row r="127" spans="1:20" ht="13" hidden="1">
      <c r="A127" s="603">
        <v>119</v>
      </c>
      <c r="B127" s="604"/>
      <c r="C127" s="604"/>
      <c r="D127" s="604"/>
      <c r="E127" s="605"/>
      <c r="F127" s="605"/>
      <c r="G127" s="606">
        <f>IFERROR(SUD_UOS[[#This Row],[Gross Cost $]]-SUD_UOS[[#This Row],[Other Revenues $]],0)</f>
        <v>0</v>
      </c>
      <c r="H127" s="607"/>
      <c r="I127" s="607"/>
      <c r="J127" s="608" t="str">
        <f>IFERROR(SUD_UOS[[#This Row],[Proposed: DMC Units]]/SUD_UOS[[#This Row],[Proposed: Total Units of Service]],"")</f>
        <v/>
      </c>
      <c r="K127" s="612"/>
      <c r="L127" s="606">
        <f>IFERROR(SUD_UOS[[#This Row],[Gross Cost $]]/SUD_UOS[[#This Row],[Proposed: Total Units of Service]],0)</f>
        <v>0</v>
      </c>
      <c r="M127" s="606">
        <f>IFERROR(SUD_UOS[[#This Row],[Net Cost $]]/SUD_UOS[[#This Row],[Proposed: Total Units of Service]],0)</f>
        <v>0</v>
      </c>
      <c r="N127" s="606">
        <f>IFERROR(MIN(SUD_UOS[[#This Row],[Interim Rate (Rate Cap) $]:[Net Cost per Unit $]])*SUD_UOS[[#This Row],[Proposed: DMC Units]],0)</f>
        <v>0</v>
      </c>
      <c r="O127" s="606">
        <f>IFERROR(MIN(SUD_UOS[[#This Row],[Interim Rate (Rate Cap) $]:[Net Cost per Unit $]])*(SUD_UOS[[#This Row],[Proposed: Total Units of Service]]-SUD_UOS[[#This Row],[Proposed: DMC Units]]),0)</f>
        <v>0</v>
      </c>
      <c r="P127" s="607"/>
      <c r="Q127" s="607"/>
      <c r="R127" s="608" t="str">
        <f>IFERROR(SUD_UOS[[#This Row],[Prior Approved: DMC Units]]/SUD_UOS[[#This Row],[Prior Approved: Total Units of Service]],"")</f>
        <v/>
      </c>
      <c r="S127" s="610">
        <f>IFERROR(SUD_UOS[[#This Row],[Proposed: Total Units of Service]]-SUD_UOS[[#This Row],[Prior Approved: Total Units of Service]],0)</f>
        <v>0</v>
      </c>
      <c r="T127" s="610">
        <f>IFERROR(SUD_UOS[[#This Row],[Proposed: DMC Units]]-SUD_UOS[[#This Row],[Prior Approved: DMC Units]],0)</f>
        <v>0</v>
      </c>
    </row>
    <row r="128" spans="1:20" ht="13" hidden="1">
      <c r="A128" s="603">
        <v>120</v>
      </c>
      <c r="B128" s="604"/>
      <c r="C128" s="604"/>
      <c r="D128" s="604"/>
      <c r="E128" s="605"/>
      <c r="F128" s="605"/>
      <c r="G128" s="606">
        <f>IFERROR(SUD_UOS[[#This Row],[Gross Cost $]]-SUD_UOS[[#This Row],[Other Revenues $]],0)</f>
        <v>0</v>
      </c>
      <c r="H128" s="607"/>
      <c r="I128" s="607"/>
      <c r="J128" s="608" t="str">
        <f>IFERROR(SUD_UOS[[#This Row],[Proposed: DMC Units]]/SUD_UOS[[#This Row],[Proposed: Total Units of Service]],"")</f>
        <v/>
      </c>
      <c r="K128" s="612"/>
      <c r="L128" s="606">
        <f>IFERROR(SUD_UOS[[#This Row],[Gross Cost $]]/SUD_UOS[[#This Row],[Proposed: Total Units of Service]],0)</f>
        <v>0</v>
      </c>
      <c r="M128" s="606">
        <f>IFERROR(SUD_UOS[[#This Row],[Net Cost $]]/SUD_UOS[[#This Row],[Proposed: Total Units of Service]],0)</f>
        <v>0</v>
      </c>
      <c r="N128" s="606">
        <f>IFERROR(MIN(SUD_UOS[[#This Row],[Interim Rate (Rate Cap) $]:[Net Cost per Unit $]])*SUD_UOS[[#This Row],[Proposed: DMC Units]],0)</f>
        <v>0</v>
      </c>
      <c r="O128" s="606">
        <f>IFERROR(MIN(SUD_UOS[[#This Row],[Interim Rate (Rate Cap) $]:[Net Cost per Unit $]])*(SUD_UOS[[#This Row],[Proposed: Total Units of Service]]-SUD_UOS[[#This Row],[Proposed: DMC Units]]),0)</f>
        <v>0</v>
      </c>
      <c r="P128" s="607"/>
      <c r="Q128" s="607"/>
      <c r="R128" s="608" t="str">
        <f>IFERROR(SUD_UOS[[#This Row],[Prior Approved: DMC Units]]/SUD_UOS[[#This Row],[Prior Approved: Total Units of Service]],"")</f>
        <v/>
      </c>
      <c r="S128" s="610">
        <f>IFERROR(SUD_UOS[[#This Row],[Proposed: Total Units of Service]]-SUD_UOS[[#This Row],[Prior Approved: Total Units of Service]],0)</f>
        <v>0</v>
      </c>
      <c r="T128" s="610">
        <f>IFERROR(SUD_UOS[[#This Row],[Proposed: DMC Units]]-SUD_UOS[[#This Row],[Prior Approved: DMC Units]],0)</f>
        <v>0</v>
      </c>
    </row>
    <row r="129" spans="1:20" ht="13" hidden="1">
      <c r="A129" s="603">
        <v>121</v>
      </c>
      <c r="B129" s="604"/>
      <c r="C129" s="604"/>
      <c r="D129" s="604"/>
      <c r="E129" s="605"/>
      <c r="F129" s="605"/>
      <c r="G129" s="606">
        <f>IFERROR(SUD_UOS[[#This Row],[Gross Cost $]]-SUD_UOS[[#This Row],[Other Revenues $]],0)</f>
        <v>0</v>
      </c>
      <c r="H129" s="607"/>
      <c r="I129" s="607"/>
      <c r="J129" s="608" t="str">
        <f>IFERROR(SUD_UOS[[#This Row],[Proposed: DMC Units]]/SUD_UOS[[#This Row],[Proposed: Total Units of Service]],"")</f>
        <v/>
      </c>
      <c r="K129" s="612"/>
      <c r="L129" s="606">
        <f>IFERROR(SUD_UOS[[#This Row],[Gross Cost $]]/SUD_UOS[[#This Row],[Proposed: Total Units of Service]],0)</f>
        <v>0</v>
      </c>
      <c r="M129" s="606">
        <f>IFERROR(SUD_UOS[[#This Row],[Net Cost $]]/SUD_UOS[[#This Row],[Proposed: Total Units of Service]],0)</f>
        <v>0</v>
      </c>
      <c r="N129" s="606">
        <f>IFERROR(MIN(SUD_UOS[[#This Row],[Interim Rate (Rate Cap) $]:[Net Cost per Unit $]])*SUD_UOS[[#This Row],[Proposed: DMC Units]],0)</f>
        <v>0</v>
      </c>
      <c r="O129" s="606">
        <f>IFERROR(MIN(SUD_UOS[[#This Row],[Interim Rate (Rate Cap) $]:[Net Cost per Unit $]])*(SUD_UOS[[#This Row],[Proposed: Total Units of Service]]-SUD_UOS[[#This Row],[Proposed: DMC Units]]),0)</f>
        <v>0</v>
      </c>
      <c r="P129" s="607"/>
      <c r="Q129" s="607"/>
      <c r="R129" s="608" t="str">
        <f>IFERROR(SUD_UOS[[#This Row],[Prior Approved: DMC Units]]/SUD_UOS[[#This Row],[Prior Approved: Total Units of Service]],"")</f>
        <v/>
      </c>
      <c r="S129" s="610">
        <f>IFERROR(SUD_UOS[[#This Row],[Proposed: Total Units of Service]]-SUD_UOS[[#This Row],[Prior Approved: Total Units of Service]],0)</f>
        <v>0</v>
      </c>
      <c r="T129" s="610">
        <f>IFERROR(SUD_UOS[[#This Row],[Proposed: DMC Units]]-SUD_UOS[[#This Row],[Prior Approved: DMC Units]],0)</f>
        <v>0</v>
      </c>
    </row>
    <row r="130" spans="1:20" ht="13" hidden="1">
      <c r="A130" s="603">
        <v>122</v>
      </c>
      <c r="B130" s="604"/>
      <c r="C130" s="604"/>
      <c r="D130" s="604"/>
      <c r="E130" s="605"/>
      <c r="F130" s="605"/>
      <c r="G130" s="606">
        <f>IFERROR(SUD_UOS[[#This Row],[Gross Cost $]]-SUD_UOS[[#This Row],[Other Revenues $]],0)</f>
        <v>0</v>
      </c>
      <c r="H130" s="607"/>
      <c r="I130" s="607"/>
      <c r="J130" s="608" t="str">
        <f>IFERROR(SUD_UOS[[#This Row],[Proposed: DMC Units]]/SUD_UOS[[#This Row],[Proposed: Total Units of Service]],"")</f>
        <v/>
      </c>
      <c r="K130" s="612"/>
      <c r="L130" s="606">
        <f>IFERROR(SUD_UOS[[#This Row],[Gross Cost $]]/SUD_UOS[[#This Row],[Proposed: Total Units of Service]],0)</f>
        <v>0</v>
      </c>
      <c r="M130" s="606">
        <f>IFERROR(SUD_UOS[[#This Row],[Net Cost $]]/SUD_UOS[[#This Row],[Proposed: Total Units of Service]],0)</f>
        <v>0</v>
      </c>
      <c r="N130" s="606">
        <f>IFERROR(MIN(SUD_UOS[[#This Row],[Interim Rate (Rate Cap) $]:[Net Cost per Unit $]])*SUD_UOS[[#This Row],[Proposed: DMC Units]],0)</f>
        <v>0</v>
      </c>
      <c r="O130" s="606">
        <f>IFERROR(MIN(SUD_UOS[[#This Row],[Interim Rate (Rate Cap) $]:[Net Cost per Unit $]])*(SUD_UOS[[#This Row],[Proposed: Total Units of Service]]-SUD_UOS[[#This Row],[Proposed: DMC Units]]),0)</f>
        <v>0</v>
      </c>
      <c r="P130" s="607"/>
      <c r="Q130" s="607"/>
      <c r="R130" s="608" t="str">
        <f>IFERROR(SUD_UOS[[#This Row],[Prior Approved: DMC Units]]/SUD_UOS[[#This Row],[Prior Approved: Total Units of Service]],"")</f>
        <v/>
      </c>
      <c r="S130" s="610">
        <f>IFERROR(SUD_UOS[[#This Row],[Proposed: Total Units of Service]]-SUD_UOS[[#This Row],[Prior Approved: Total Units of Service]],0)</f>
        <v>0</v>
      </c>
      <c r="T130" s="610">
        <f>IFERROR(SUD_UOS[[#This Row],[Proposed: DMC Units]]-SUD_UOS[[#This Row],[Prior Approved: DMC Units]],0)</f>
        <v>0</v>
      </c>
    </row>
    <row r="131" spans="1:20" ht="13" hidden="1">
      <c r="A131" s="603">
        <v>123</v>
      </c>
      <c r="B131" s="604"/>
      <c r="C131" s="604"/>
      <c r="D131" s="604"/>
      <c r="E131" s="605"/>
      <c r="F131" s="605"/>
      <c r="G131" s="606">
        <f>IFERROR(SUD_UOS[[#This Row],[Gross Cost $]]-SUD_UOS[[#This Row],[Other Revenues $]],0)</f>
        <v>0</v>
      </c>
      <c r="H131" s="607"/>
      <c r="I131" s="607"/>
      <c r="J131" s="608" t="str">
        <f>IFERROR(SUD_UOS[[#This Row],[Proposed: DMC Units]]/SUD_UOS[[#This Row],[Proposed: Total Units of Service]],"")</f>
        <v/>
      </c>
      <c r="K131" s="612"/>
      <c r="L131" s="606">
        <f>IFERROR(SUD_UOS[[#This Row],[Gross Cost $]]/SUD_UOS[[#This Row],[Proposed: Total Units of Service]],0)</f>
        <v>0</v>
      </c>
      <c r="M131" s="606">
        <f>IFERROR(SUD_UOS[[#This Row],[Net Cost $]]/SUD_UOS[[#This Row],[Proposed: Total Units of Service]],0)</f>
        <v>0</v>
      </c>
      <c r="N131" s="606">
        <f>IFERROR(MIN(SUD_UOS[[#This Row],[Interim Rate (Rate Cap) $]:[Net Cost per Unit $]])*SUD_UOS[[#This Row],[Proposed: DMC Units]],0)</f>
        <v>0</v>
      </c>
      <c r="O131" s="606">
        <f>IFERROR(MIN(SUD_UOS[[#This Row],[Interim Rate (Rate Cap) $]:[Net Cost per Unit $]])*(SUD_UOS[[#This Row],[Proposed: Total Units of Service]]-SUD_UOS[[#This Row],[Proposed: DMC Units]]),0)</f>
        <v>0</v>
      </c>
      <c r="P131" s="607"/>
      <c r="Q131" s="607"/>
      <c r="R131" s="608" t="str">
        <f>IFERROR(SUD_UOS[[#This Row],[Prior Approved: DMC Units]]/SUD_UOS[[#This Row],[Prior Approved: Total Units of Service]],"")</f>
        <v/>
      </c>
      <c r="S131" s="610">
        <f>IFERROR(SUD_UOS[[#This Row],[Proposed: Total Units of Service]]-SUD_UOS[[#This Row],[Prior Approved: Total Units of Service]],0)</f>
        <v>0</v>
      </c>
      <c r="T131" s="610">
        <f>IFERROR(SUD_UOS[[#This Row],[Proposed: DMC Units]]-SUD_UOS[[#This Row],[Prior Approved: DMC Units]],0)</f>
        <v>0</v>
      </c>
    </row>
    <row r="132" spans="1:20" ht="13" hidden="1">
      <c r="A132" s="603">
        <v>124</v>
      </c>
      <c r="B132" s="604"/>
      <c r="C132" s="604"/>
      <c r="D132" s="604"/>
      <c r="E132" s="605"/>
      <c r="F132" s="605"/>
      <c r="G132" s="606">
        <f>IFERROR(SUD_UOS[[#This Row],[Gross Cost $]]-SUD_UOS[[#This Row],[Other Revenues $]],0)</f>
        <v>0</v>
      </c>
      <c r="H132" s="607"/>
      <c r="I132" s="607"/>
      <c r="J132" s="608" t="str">
        <f>IFERROR(SUD_UOS[[#This Row],[Proposed: DMC Units]]/SUD_UOS[[#This Row],[Proposed: Total Units of Service]],"")</f>
        <v/>
      </c>
      <c r="K132" s="612"/>
      <c r="L132" s="606">
        <f>IFERROR(SUD_UOS[[#This Row],[Gross Cost $]]/SUD_UOS[[#This Row],[Proposed: Total Units of Service]],0)</f>
        <v>0</v>
      </c>
      <c r="M132" s="606">
        <f>IFERROR(SUD_UOS[[#This Row],[Net Cost $]]/SUD_UOS[[#This Row],[Proposed: Total Units of Service]],0)</f>
        <v>0</v>
      </c>
      <c r="N132" s="606">
        <f>IFERROR(MIN(SUD_UOS[[#This Row],[Interim Rate (Rate Cap) $]:[Net Cost per Unit $]])*SUD_UOS[[#This Row],[Proposed: DMC Units]],0)</f>
        <v>0</v>
      </c>
      <c r="O132" s="606">
        <f>IFERROR(MIN(SUD_UOS[[#This Row],[Interim Rate (Rate Cap) $]:[Net Cost per Unit $]])*(SUD_UOS[[#This Row],[Proposed: Total Units of Service]]-SUD_UOS[[#This Row],[Proposed: DMC Units]]),0)</f>
        <v>0</v>
      </c>
      <c r="P132" s="607"/>
      <c r="Q132" s="607"/>
      <c r="R132" s="608" t="str">
        <f>IFERROR(SUD_UOS[[#This Row],[Prior Approved: DMC Units]]/SUD_UOS[[#This Row],[Prior Approved: Total Units of Service]],"")</f>
        <v/>
      </c>
      <c r="S132" s="610">
        <f>IFERROR(SUD_UOS[[#This Row],[Proposed: Total Units of Service]]-SUD_UOS[[#This Row],[Prior Approved: Total Units of Service]],0)</f>
        <v>0</v>
      </c>
      <c r="T132" s="610">
        <f>IFERROR(SUD_UOS[[#This Row],[Proposed: DMC Units]]-SUD_UOS[[#This Row],[Prior Approved: DMC Units]],0)</f>
        <v>0</v>
      </c>
    </row>
    <row r="133" spans="1:20" ht="13" hidden="1">
      <c r="A133" s="603">
        <v>125</v>
      </c>
      <c r="B133" s="604"/>
      <c r="C133" s="604"/>
      <c r="D133" s="604"/>
      <c r="E133" s="605"/>
      <c r="F133" s="605"/>
      <c r="G133" s="606">
        <f>IFERROR(SUD_UOS[[#This Row],[Gross Cost $]]-SUD_UOS[[#This Row],[Other Revenues $]],0)</f>
        <v>0</v>
      </c>
      <c r="H133" s="607"/>
      <c r="I133" s="607"/>
      <c r="J133" s="608" t="str">
        <f>IFERROR(SUD_UOS[[#This Row],[Proposed: DMC Units]]/SUD_UOS[[#This Row],[Proposed: Total Units of Service]],"")</f>
        <v/>
      </c>
      <c r="K133" s="612"/>
      <c r="L133" s="606">
        <f>IFERROR(SUD_UOS[[#This Row],[Gross Cost $]]/SUD_UOS[[#This Row],[Proposed: Total Units of Service]],0)</f>
        <v>0</v>
      </c>
      <c r="M133" s="606">
        <f>IFERROR(SUD_UOS[[#This Row],[Net Cost $]]/SUD_UOS[[#This Row],[Proposed: Total Units of Service]],0)</f>
        <v>0</v>
      </c>
      <c r="N133" s="606">
        <f>IFERROR(MIN(SUD_UOS[[#This Row],[Interim Rate (Rate Cap) $]:[Net Cost per Unit $]])*SUD_UOS[[#This Row],[Proposed: DMC Units]],0)</f>
        <v>0</v>
      </c>
      <c r="O133" s="606">
        <f>IFERROR(MIN(SUD_UOS[[#This Row],[Interim Rate (Rate Cap) $]:[Net Cost per Unit $]])*(SUD_UOS[[#This Row],[Proposed: Total Units of Service]]-SUD_UOS[[#This Row],[Proposed: DMC Units]]),0)</f>
        <v>0</v>
      </c>
      <c r="P133" s="607"/>
      <c r="Q133" s="607"/>
      <c r="R133" s="608" t="str">
        <f>IFERROR(SUD_UOS[[#This Row],[Prior Approved: DMC Units]]/SUD_UOS[[#This Row],[Prior Approved: Total Units of Service]],"")</f>
        <v/>
      </c>
      <c r="S133" s="610">
        <f>IFERROR(SUD_UOS[[#This Row],[Proposed: Total Units of Service]]-SUD_UOS[[#This Row],[Prior Approved: Total Units of Service]],0)</f>
        <v>0</v>
      </c>
      <c r="T133" s="610">
        <f>IFERROR(SUD_UOS[[#This Row],[Proposed: DMC Units]]-SUD_UOS[[#This Row],[Prior Approved: DMC Units]],0)</f>
        <v>0</v>
      </c>
    </row>
    <row r="134" spans="1:20" ht="13" hidden="1">
      <c r="A134" s="603">
        <v>126</v>
      </c>
      <c r="B134" s="604"/>
      <c r="C134" s="604"/>
      <c r="D134" s="604"/>
      <c r="E134" s="605"/>
      <c r="F134" s="605"/>
      <c r="G134" s="606">
        <f>IFERROR(SUD_UOS[[#This Row],[Gross Cost $]]-SUD_UOS[[#This Row],[Other Revenues $]],0)</f>
        <v>0</v>
      </c>
      <c r="H134" s="607"/>
      <c r="I134" s="607"/>
      <c r="J134" s="608" t="str">
        <f>IFERROR(SUD_UOS[[#This Row],[Proposed: DMC Units]]/SUD_UOS[[#This Row],[Proposed: Total Units of Service]],"")</f>
        <v/>
      </c>
      <c r="K134" s="612"/>
      <c r="L134" s="606">
        <f>IFERROR(SUD_UOS[[#This Row],[Gross Cost $]]/SUD_UOS[[#This Row],[Proposed: Total Units of Service]],0)</f>
        <v>0</v>
      </c>
      <c r="M134" s="606">
        <f>IFERROR(SUD_UOS[[#This Row],[Net Cost $]]/SUD_UOS[[#This Row],[Proposed: Total Units of Service]],0)</f>
        <v>0</v>
      </c>
      <c r="N134" s="606">
        <f>IFERROR(MIN(SUD_UOS[[#This Row],[Interim Rate (Rate Cap) $]:[Net Cost per Unit $]])*SUD_UOS[[#This Row],[Proposed: DMC Units]],0)</f>
        <v>0</v>
      </c>
      <c r="O134" s="606">
        <f>IFERROR(MIN(SUD_UOS[[#This Row],[Interim Rate (Rate Cap) $]:[Net Cost per Unit $]])*(SUD_UOS[[#This Row],[Proposed: Total Units of Service]]-SUD_UOS[[#This Row],[Proposed: DMC Units]]),0)</f>
        <v>0</v>
      </c>
      <c r="P134" s="607"/>
      <c r="Q134" s="607"/>
      <c r="R134" s="608" t="str">
        <f>IFERROR(SUD_UOS[[#This Row],[Prior Approved: DMC Units]]/SUD_UOS[[#This Row],[Prior Approved: Total Units of Service]],"")</f>
        <v/>
      </c>
      <c r="S134" s="610">
        <f>IFERROR(SUD_UOS[[#This Row],[Proposed: Total Units of Service]]-SUD_UOS[[#This Row],[Prior Approved: Total Units of Service]],0)</f>
        <v>0</v>
      </c>
      <c r="T134" s="610">
        <f>IFERROR(SUD_UOS[[#This Row],[Proposed: DMC Units]]-SUD_UOS[[#This Row],[Prior Approved: DMC Units]],0)</f>
        <v>0</v>
      </c>
    </row>
    <row r="135" spans="1:20" ht="13" hidden="1">
      <c r="A135" s="603">
        <v>127</v>
      </c>
      <c r="B135" s="604"/>
      <c r="C135" s="604"/>
      <c r="D135" s="604"/>
      <c r="E135" s="605"/>
      <c r="F135" s="605"/>
      <c r="G135" s="606">
        <f>IFERROR(SUD_UOS[[#This Row],[Gross Cost $]]-SUD_UOS[[#This Row],[Other Revenues $]],0)</f>
        <v>0</v>
      </c>
      <c r="H135" s="607"/>
      <c r="I135" s="607"/>
      <c r="J135" s="608" t="str">
        <f>IFERROR(SUD_UOS[[#This Row],[Proposed: DMC Units]]/SUD_UOS[[#This Row],[Proposed: Total Units of Service]],"")</f>
        <v/>
      </c>
      <c r="K135" s="612"/>
      <c r="L135" s="606">
        <f>IFERROR(SUD_UOS[[#This Row],[Gross Cost $]]/SUD_UOS[[#This Row],[Proposed: Total Units of Service]],0)</f>
        <v>0</v>
      </c>
      <c r="M135" s="606">
        <f>IFERROR(SUD_UOS[[#This Row],[Net Cost $]]/SUD_UOS[[#This Row],[Proposed: Total Units of Service]],0)</f>
        <v>0</v>
      </c>
      <c r="N135" s="606">
        <f>IFERROR(MIN(SUD_UOS[[#This Row],[Interim Rate (Rate Cap) $]:[Net Cost per Unit $]])*SUD_UOS[[#This Row],[Proposed: DMC Units]],0)</f>
        <v>0</v>
      </c>
      <c r="O135" s="606">
        <f>IFERROR(MIN(SUD_UOS[[#This Row],[Interim Rate (Rate Cap) $]:[Net Cost per Unit $]])*(SUD_UOS[[#This Row],[Proposed: Total Units of Service]]-SUD_UOS[[#This Row],[Proposed: DMC Units]]),0)</f>
        <v>0</v>
      </c>
      <c r="P135" s="607"/>
      <c r="Q135" s="607"/>
      <c r="R135" s="608" t="str">
        <f>IFERROR(SUD_UOS[[#This Row],[Prior Approved: DMC Units]]/SUD_UOS[[#This Row],[Prior Approved: Total Units of Service]],"")</f>
        <v/>
      </c>
      <c r="S135" s="610">
        <f>IFERROR(SUD_UOS[[#This Row],[Proposed: Total Units of Service]]-SUD_UOS[[#This Row],[Prior Approved: Total Units of Service]],0)</f>
        <v>0</v>
      </c>
      <c r="T135" s="610">
        <f>IFERROR(SUD_UOS[[#This Row],[Proposed: DMC Units]]-SUD_UOS[[#This Row],[Prior Approved: DMC Units]],0)</f>
        <v>0</v>
      </c>
    </row>
    <row r="136" spans="1:20" ht="13" hidden="1">
      <c r="A136" s="603">
        <v>128</v>
      </c>
      <c r="B136" s="604"/>
      <c r="C136" s="604"/>
      <c r="D136" s="604"/>
      <c r="E136" s="605"/>
      <c r="F136" s="605"/>
      <c r="G136" s="606">
        <f>IFERROR(SUD_UOS[[#This Row],[Gross Cost $]]-SUD_UOS[[#This Row],[Other Revenues $]],0)</f>
        <v>0</v>
      </c>
      <c r="H136" s="607"/>
      <c r="I136" s="607"/>
      <c r="J136" s="608" t="str">
        <f>IFERROR(SUD_UOS[[#This Row],[Proposed: DMC Units]]/SUD_UOS[[#This Row],[Proposed: Total Units of Service]],"")</f>
        <v/>
      </c>
      <c r="K136" s="612"/>
      <c r="L136" s="606">
        <f>IFERROR(SUD_UOS[[#This Row],[Gross Cost $]]/SUD_UOS[[#This Row],[Proposed: Total Units of Service]],0)</f>
        <v>0</v>
      </c>
      <c r="M136" s="606">
        <f>IFERROR(SUD_UOS[[#This Row],[Net Cost $]]/SUD_UOS[[#This Row],[Proposed: Total Units of Service]],0)</f>
        <v>0</v>
      </c>
      <c r="N136" s="606">
        <f>IFERROR(MIN(SUD_UOS[[#This Row],[Interim Rate (Rate Cap) $]:[Net Cost per Unit $]])*SUD_UOS[[#This Row],[Proposed: DMC Units]],0)</f>
        <v>0</v>
      </c>
      <c r="O136" s="606">
        <f>IFERROR(MIN(SUD_UOS[[#This Row],[Interim Rate (Rate Cap) $]:[Net Cost per Unit $]])*(SUD_UOS[[#This Row],[Proposed: Total Units of Service]]-SUD_UOS[[#This Row],[Proposed: DMC Units]]),0)</f>
        <v>0</v>
      </c>
      <c r="P136" s="607"/>
      <c r="Q136" s="607"/>
      <c r="R136" s="608" t="str">
        <f>IFERROR(SUD_UOS[[#This Row],[Prior Approved: DMC Units]]/SUD_UOS[[#This Row],[Prior Approved: Total Units of Service]],"")</f>
        <v/>
      </c>
      <c r="S136" s="610">
        <f>IFERROR(SUD_UOS[[#This Row],[Proposed: Total Units of Service]]-SUD_UOS[[#This Row],[Prior Approved: Total Units of Service]],0)</f>
        <v>0</v>
      </c>
      <c r="T136" s="610">
        <f>IFERROR(SUD_UOS[[#This Row],[Proposed: DMC Units]]-SUD_UOS[[#This Row],[Prior Approved: DMC Units]],0)</f>
        <v>0</v>
      </c>
    </row>
    <row r="137" spans="1:20" ht="13" hidden="1">
      <c r="A137" s="603">
        <v>129</v>
      </c>
      <c r="B137" s="604"/>
      <c r="C137" s="604"/>
      <c r="D137" s="604"/>
      <c r="E137" s="605"/>
      <c r="F137" s="605"/>
      <c r="G137" s="606">
        <f>IFERROR(SUD_UOS[[#This Row],[Gross Cost $]]-SUD_UOS[[#This Row],[Other Revenues $]],0)</f>
        <v>0</v>
      </c>
      <c r="H137" s="607"/>
      <c r="I137" s="607"/>
      <c r="J137" s="608" t="str">
        <f>IFERROR(SUD_UOS[[#This Row],[Proposed: DMC Units]]/SUD_UOS[[#This Row],[Proposed: Total Units of Service]],"")</f>
        <v/>
      </c>
      <c r="K137" s="612"/>
      <c r="L137" s="606">
        <f>IFERROR(SUD_UOS[[#This Row],[Gross Cost $]]/SUD_UOS[[#This Row],[Proposed: Total Units of Service]],0)</f>
        <v>0</v>
      </c>
      <c r="M137" s="606">
        <f>IFERROR(SUD_UOS[[#This Row],[Net Cost $]]/SUD_UOS[[#This Row],[Proposed: Total Units of Service]],0)</f>
        <v>0</v>
      </c>
      <c r="N137" s="606">
        <f>IFERROR(MIN(SUD_UOS[[#This Row],[Interim Rate (Rate Cap) $]:[Net Cost per Unit $]])*SUD_UOS[[#This Row],[Proposed: DMC Units]],0)</f>
        <v>0</v>
      </c>
      <c r="O137" s="606">
        <f>IFERROR(MIN(SUD_UOS[[#This Row],[Interim Rate (Rate Cap) $]:[Net Cost per Unit $]])*(SUD_UOS[[#This Row],[Proposed: Total Units of Service]]-SUD_UOS[[#This Row],[Proposed: DMC Units]]),0)</f>
        <v>0</v>
      </c>
      <c r="P137" s="607"/>
      <c r="Q137" s="607"/>
      <c r="R137" s="608" t="str">
        <f>IFERROR(SUD_UOS[[#This Row],[Prior Approved: DMC Units]]/SUD_UOS[[#This Row],[Prior Approved: Total Units of Service]],"")</f>
        <v/>
      </c>
      <c r="S137" s="610">
        <f>IFERROR(SUD_UOS[[#This Row],[Proposed: Total Units of Service]]-SUD_UOS[[#This Row],[Prior Approved: Total Units of Service]],0)</f>
        <v>0</v>
      </c>
      <c r="T137" s="610">
        <f>IFERROR(SUD_UOS[[#This Row],[Proposed: DMC Units]]-SUD_UOS[[#This Row],[Prior Approved: DMC Units]],0)</f>
        <v>0</v>
      </c>
    </row>
    <row r="138" spans="1:20" ht="13" hidden="1">
      <c r="A138" s="603">
        <v>130</v>
      </c>
      <c r="B138" s="604"/>
      <c r="C138" s="604"/>
      <c r="D138" s="604"/>
      <c r="E138" s="605"/>
      <c r="F138" s="605"/>
      <c r="G138" s="606">
        <f>IFERROR(SUD_UOS[[#This Row],[Gross Cost $]]-SUD_UOS[[#This Row],[Other Revenues $]],0)</f>
        <v>0</v>
      </c>
      <c r="H138" s="607"/>
      <c r="I138" s="607"/>
      <c r="J138" s="608" t="str">
        <f>IFERROR(SUD_UOS[[#This Row],[Proposed: DMC Units]]/SUD_UOS[[#This Row],[Proposed: Total Units of Service]],"")</f>
        <v/>
      </c>
      <c r="K138" s="612"/>
      <c r="L138" s="606">
        <f>IFERROR(SUD_UOS[[#This Row],[Gross Cost $]]/SUD_UOS[[#This Row],[Proposed: Total Units of Service]],0)</f>
        <v>0</v>
      </c>
      <c r="M138" s="606">
        <f>IFERROR(SUD_UOS[[#This Row],[Net Cost $]]/SUD_UOS[[#This Row],[Proposed: Total Units of Service]],0)</f>
        <v>0</v>
      </c>
      <c r="N138" s="606">
        <f>IFERROR(MIN(SUD_UOS[[#This Row],[Interim Rate (Rate Cap) $]:[Net Cost per Unit $]])*SUD_UOS[[#This Row],[Proposed: DMC Units]],0)</f>
        <v>0</v>
      </c>
      <c r="O138" s="606">
        <f>IFERROR(MIN(SUD_UOS[[#This Row],[Interim Rate (Rate Cap) $]:[Net Cost per Unit $]])*(SUD_UOS[[#This Row],[Proposed: Total Units of Service]]-SUD_UOS[[#This Row],[Proposed: DMC Units]]),0)</f>
        <v>0</v>
      </c>
      <c r="P138" s="607"/>
      <c r="Q138" s="607"/>
      <c r="R138" s="608" t="str">
        <f>IFERROR(SUD_UOS[[#This Row],[Prior Approved: DMC Units]]/SUD_UOS[[#This Row],[Prior Approved: Total Units of Service]],"")</f>
        <v/>
      </c>
      <c r="S138" s="610">
        <f>IFERROR(SUD_UOS[[#This Row],[Proposed: Total Units of Service]]-SUD_UOS[[#This Row],[Prior Approved: Total Units of Service]],0)</f>
        <v>0</v>
      </c>
      <c r="T138" s="610">
        <f>IFERROR(SUD_UOS[[#This Row],[Proposed: DMC Units]]-SUD_UOS[[#This Row],[Prior Approved: DMC Units]],0)</f>
        <v>0</v>
      </c>
    </row>
    <row r="139" spans="1:20" ht="13" hidden="1">
      <c r="A139" s="603">
        <v>131</v>
      </c>
      <c r="B139" s="604"/>
      <c r="C139" s="604"/>
      <c r="D139" s="604"/>
      <c r="E139" s="605"/>
      <c r="F139" s="605"/>
      <c r="G139" s="606">
        <f>IFERROR(SUD_UOS[[#This Row],[Gross Cost $]]-SUD_UOS[[#This Row],[Other Revenues $]],0)</f>
        <v>0</v>
      </c>
      <c r="H139" s="607"/>
      <c r="I139" s="607"/>
      <c r="J139" s="608" t="str">
        <f>IFERROR(SUD_UOS[[#This Row],[Proposed: DMC Units]]/SUD_UOS[[#This Row],[Proposed: Total Units of Service]],"")</f>
        <v/>
      </c>
      <c r="K139" s="612"/>
      <c r="L139" s="606">
        <f>IFERROR(SUD_UOS[[#This Row],[Gross Cost $]]/SUD_UOS[[#This Row],[Proposed: Total Units of Service]],0)</f>
        <v>0</v>
      </c>
      <c r="M139" s="606">
        <f>IFERROR(SUD_UOS[[#This Row],[Net Cost $]]/SUD_UOS[[#This Row],[Proposed: Total Units of Service]],0)</f>
        <v>0</v>
      </c>
      <c r="N139" s="606">
        <f>IFERROR(MIN(SUD_UOS[[#This Row],[Interim Rate (Rate Cap) $]:[Net Cost per Unit $]])*SUD_UOS[[#This Row],[Proposed: DMC Units]],0)</f>
        <v>0</v>
      </c>
      <c r="O139" s="606">
        <f>IFERROR(MIN(SUD_UOS[[#This Row],[Interim Rate (Rate Cap) $]:[Net Cost per Unit $]])*(SUD_UOS[[#This Row],[Proposed: Total Units of Service]]-SUD_UOS[[#This Row],[Proposed: DMC Units]]),0)</f>
        <v>0</v>
      </c>
      <c r="P139" s="607"/>
      <c r="Q139" s="607"/>
      <c r="R139" s="608" t="str">
        <f>IFERROR(SUD_UOS[[#This Row],[Prior Approved: DMC Units]]/SUD_UOS[[#This Row],[Prior Approved: Total Units of Service]],"")</f>
        <v/>
      </c>
      <c r="S139" s="610">
        <f>IFERROR(SUD_UOS[[#This Row],[Proposed: Total Units of Service]]-SUD_UOS[[#This Row],[Prior Approved: Total Units of Service]],0)</f>
        <v>0</v>
      </c>
      <c r="T139" s="610">
        <f>IFERROR(SUD_UOS[[#This Row],[Proposed: DMC Units]]-SUD_UOS[[#This Row],[Prior Approved: DMC Units]],0)</f>
        <v>0</v>
      </c>
    </row>
    <row r="140" spans="1:20" ht="13" hidden="1">
      <c r="A140" s="603">
        <v>132</v>
      </c>
      <c r="B140" s="604"/>
      <c r="C140" s="604"/>
      <c r="D140" s="604"/>
      <c r="E140" s="605"/>
      <c r="F140" s="605"/>
      <c r="G140" s="606">
        <f>IFERROR(SUD_UOS[[#This Row],[Gross Cost $]]-SUD_UOS[[#This Row],[Other Revenues $]],0)</f>
        <v>0</v>
      </c>
      <c r="H140" s="607"/>
      <c r="I140" s="607"/>
      <c r="J140" s="608" t="str">
        <f>IFERROR(SUD_UOS[[#This Row],[Proposed: DMC Units]]/SUD_UOS[[#This Row],[Proposed: Total Units of Service]],"")</f>
        <v/>
      </c>
      <c r="K140" s="612"/>
      <c r="L140" s="606">
        <f>IFERROR(SUD_UOS[[#This Row],[Gross Cost $]]/SUD_UOS[[#This Row],[Proposed: Total Units of Service]],0)</f>
        <v>0</v>
      </c>
      <c r="M140" s="606">
        <f>IFERROR(SUD_UOS[[#This Row],[Net Cost $]]/SUD_UOS[[#This Row],[Proposed: Total Units of Service]],0)</f>
        <v>0</v>
      </c>
      <c r="N140" s="606">
        <f>IFERROR(MIN(SUD_UOS[[#This Row],[Interim Rate (Rate Cap) $]:[Net Cost per Unit $]])*SUD_UOS[[#This Row],[Proposed: DMC Units]],0)</f>
        <v>0</v>
      </c>
      <c r="O140" s="606">
        <f>IFERROR(MIN(SUD_UOS[[#This Row],[Interim Rate (Rate Cap) $]:[Net Cost per Unit $]])*(SUD_UOS[[#This Row],[Proposed: Total Units of Service]]-SUD_UOS[[#This Row],[Proposed: DMC Units]]),0)</f>
        <v>0</v>
      </c>
      <c r="P140" s="607"/>
      <c r="Q140" s="607"/>
      <c r="R140" s="608" t="str">
        <f>IFERROR(SUD_UOS[[#This Row],[Prior Approved: DMC Units]]/SUD_UOS[[#This Row],[Prior Approved: Total Units of Service]],"")</f>
        <v/>
      </c>
      <c r="S140" s="610">
        <f>IFERROR(SUD_UOS[[#This Row],[Proposed: Total Units of Service]]-SUD_UOS[[#This Row],[Prior Approved: Total Units of Service]],0)</f>
        <v>0</v>
      </c>
      <c r="T140" s="610">
        <f>IFERROR(SUD_UOS[[#This Row],[Proposed: DMC Units]]-SUD_UOS[[#This Row],[Prior Approved: DMC Units]],0)</f>
        <v>0</v>
      </c>
    </row>
    <row r="141" spans="1:20" ht="13" hidden="1">
      <c r="A141" s="603">
        <v>133</v>
      </c>
      <c r="B141" s="604"/>
      <c r="C141" s="604"/>
      <c r="D141" s="604"/>
      <c r="E141" s="605"/>
      <c r="F141" s="605"/>
      <c r="G141" s="606">
        <f>IFERROR(SUD_UOS[[#This Row],[Gross Cost $]]-SUD_UOS[[#This Row],[Other Revenues $]],0)</f>
        <v>0</v>
      </c>
      <c r="H141" s="607"/>
      <c r="I141" s="607"/>
      <c r="J141" s="608" t="str">
        <f>IFERROR(SUD_UOS[[#This Row],[Proposed: DMC Units]]/SUD_UOS[[#This Row],[Proposed: Total Units of Service]],"")</f>
        <v/>
      </c>
      <c r="K141" s="612"/>
      <c r="L141" s="606">
        <f>IFERROR(SUD_UOS[[#This Row],[Gross Cost $]]/SUD_UOS[[#This Row],[Proposed: Total Units of Service]],0)</f>
        <v>0</v>
      </c>
      <c r="M141" s="606">
        <f>IFERROR(SUD_UOS[[#This Row],[Net Cost $]]/SUD_UOS[[#This Row],[Proposed: Total Units of Service]],0)</f>
        <v>0</v>
      </c>
      <c r="N141" s="606">
        <f>IFERROR(MIN(SUD_UOS[[#This Row],[Interim Rate (Rate Cap) $]:[Net Cost per Unit $]])*SUD_UOS[[#This Row],[Proposed: DMC Units]],0)</f>
        <v>0</v>
      </c>
      <c r="O141" s="606">
        <f>IFERROR(MIN(SUD_UOS[[#This Row],[Interim Rate (Rate Cap) $]:[Net Cost per Unit $]])*(SUD_UOS[[#This Row],[Proposed: Total Units of Service]]-SUD_UOS[[#This Row],[Proposed: DMC Units]]),0)</f>
        <v>0</v>
      </c>
      <c r="P141" s="607"/>
      <c r="Q141" s="607"/>
      <c r="R141" s="608" t="str">
        <f>IFERROR(SUD_UOS[[#This Row],[Prior Approved: DMC Units]]/SUD_UOS[[#This Row],[Prior Approved: Total Units of Service]],"")</f>
        <v/>
      </c>
      <c r="S141" s="610">
        <f>IFERROR(SUD_UOS[[#This Row],[Proposed: Total Units of Service]]-SUD_UOS[[#This Row],[Prior Approved: Total Units of Service]],0)</f>
        <v>0</v>
      </c>
      <c r="T141" s="610">
        <f>IFERROR(SUD_UOS[[#This Row],[Proposed: DMC Units]]-SUD_UOS[[#This Row],[Prior Approved: DMC Units]],0)</f>
        <v>0</v>
      </c>
    </row>
    <row r="142" spans="1:20" ht="13" hidden="1">
      <c r="A142" s="603">
        <v>134</v>
      </c>
      <c r="B142" s="604"/>
      <c r="C142" s="604"/>
      <c r="D142" s="604"/>
      <c r="E142" s="605"/>
      <c r="F142" s="605"/>
      <c r="G142" s="606">
        <f>IFERROR(SUD_UOS[[#This Row],[Gross Cost $]]-SUD_UOS[[#This Row],[Other Revenues $]],0)</f>
        <v>0</v>
      </c>
      <c r="H142" s="607"/>
      <c r="I142" s="607"/>
      <c r="J142" s="608" t="str">
        <f>IFERROR(SUD_UOS[[#This Row],[Proposed: DMC Units]]/SUD_UOS[[#This Row],[Proposed: Total Units of Service]],"")</f>
        <v/>
      </c>
      <c r="K142" s="612"/>
      <c r="L142" s="606">
        <f>IFERROR(SUD_UOS[[#This Row],[Gross Cost $]]/SUD_UOS[[#This Row],[Proposed: Total Units of Service]],0)</f>
        <v>0</v>
      </c>
      <c r="M142" s="606">
        <f>IFERROR(SUD_UOS[[#This Row],[Net Cost $]]/SUD_UOS[[#This Row],[Proposed: Total Units of Service]],0)</f>
        <v>0</v>
      </c>
      <c r="N142" s="606">
        <f>IFERROR(MIN(SUD_UOS[[#This Row],[Interim Rate (Rate Cap) $]:[Net Cost per Unit $]])*SUD_UOS[[#This Row],[Proposed: DMC Units]],0)</f>
        <v>0</v>
      </c>
      <c r="O142" s="606">
        <f>IFERROR(MIN(SUD_UOS[[#This Row],[Interim Rate (Rate Cap) $]:[Net Cost per Unit $]])*(SUD_UOS[[#This Row],[Proposed: Total Units of Service]]-SUD_UOS[[#This Row],[Proposed: DMC Units]]),0)</f>
        <v>0</v>
      </c>
      <c r="P142" s="607"/>
      <c r="Q142" s="607"/>
      <c r="R142" s="608" t="str">
        <f>IFERROR(SUD_UOS[[#This Row],[Prior Approved: DMC Units]]/SUD_UOS[[#This Row],[Prior Approved: Total Units of Service]],"")</f>
        <v/>
      </c>
      <c r="S142" s="610">
        <f>IFERROR(SUD_UOS[[#This Row],[Proposed: Total Units of Service]]-SUD_UOS[[#This Row],[Prior Approved: Total Units of Service]],0)</f>
        <v>0</v>
      </c>
      <c r="T142" s="610">
        <f>IFERROR(SUD_UOS[[#This Row],[Proposed: DMC Units]]-SUD_UOS[[#This Row],[Prior Approved: DMC Units]],0)</f>
        <v>0</v>
      </c>
    </row>
    <row r="143" spans="1:20" ht="13" hidden="1">
      <c r="A143" s="603">
        <v>135</v>
      </c>
      <c r="B143" s="604"/>
      <c r="C143" s="604"/>
      <c r="D143" s="604"/>
      <c r="E143" s="605"/>
      <c r="F143" s="605"/>
      <c r="G143" s="606">
        <f>IFERROR(SUD_UOS[[#This Row],[Gross Cost $]]-SUD_UOS[[#This Row],[Other Revenues $]],0)</f>
        <v>0</v>
      </c>
      <c r="H143" s="607"/>
      <c r="I143" s="607"/>
      <c r="J143" s="608" t="str">
        <f>IFERROR(SUD_UOS[[#This Row],[Proposed: DMC Units]]/SUD_UOS[[#This Row],[Proposed: Total Units of Service]],"")</f>
        <v/>
      </c>
      <c r="K143" s="612"/>
      <c r="L143" s="606">
        <f>IFERROR(SUD_UOS[[#This Row],[Gross Cost $]]/SUD_UOS[[#This Row],[Proposed: Total Units of Service]],0)</f>
        <v>0</v>
      </c>
      <c r="M143" s="606">
        <f>IFERROR(SUD_UOS[[#This Row],[Net Cost $]]/SUD_UOS[[#This Row],[Proposed: Total Units of Service]],0)</f>
        <v>0</v>
      </c>
      <c r="N143" s="606">
        <f>IFERROR(MIN(SUD_UOS[[#This Row],[Interim Rate (Rate Cap) $]:[Net Cost per Unit $]])*SUD_UOS[[#This Row],[Proposed: DMC Units]],0)</f>
        <v>0</v>
      </c>
      <c r="O143" s="606">
        <f>IFERROR(MIN(SUD_UOS[[#This Row],[Interim Rate (Rate Cap) $]:[Net Cost per Unit $]])*(SUD_UOS[[#This Row],[Proposed: Total Units of Service]]-SUD_UOS[[#This Row],[Proposed: DMC Units]]),0)</f>
        <v>0</v>
      </c>
      <c r="P143" s="607"/>
      <c r="Q143" s="607"/>
      <c r="R143" s="608" t="str">
        <f>IFERROR(SUD_UOS[[#This Row],[Prior Approved: DMC Units]]/SUD_UOS[[#This Row],[Prior Approved: Total Units of Service]],"")</f>
        <v/>
      </c>
      <c r="S143" s="610">
        <f>IFERROR(SUD_UOS[[#This Row],[Proposed: Total Units of Service]]-SUD_UOS[[#This Row],[Prior Approved: Total Units of Service]],0)</f>
        <v>0</v>
      </c>
      <c r="T143" s="610">
        <f>IFERROR(SUD_UOS[[#This Row],[Proposed: DMC Units]]-SUD_UOS[[#This Row],[Prior Approved: DMC Units]],0)</f>
        <v>0</v>
      </c>
    </row>
    <row r="144" spans="1:20" ht="13" hidden="1">
      <c r="A144" s="603">
        <v>136</v>
      </c>
      <c r="B144" s="604"/>
      <c r="C144" s="604"/>
      <c r="D144" s="604"/>
      <c r="E144" s="605"/>
      <c r="F144" s="605"/>
      <c r="G144" s="606">
        <f>IFERROR(SUD_UOS[[#This Row],[Gross Cost $]]-SUD_UOS[[#This Row],[Other Revenues $]],0)</f>
        <v>0</v>
      </c>
      <c r="H144" s="607"/>
      <c r="I144" s="607"/>
      <c r="J144" s="608" t="str">
        <f>IFERROR(SUD_UOS[[#This Row],[Proposed: DMC Units]]/SUD_UOS[[#This Row],[Proposed: Total Units of Service]],"")</f>
        <v/>
      </c>
      <c r="K144" s="612"/>
      <c r="L144" s="606">
        <f>IFERROR(SUD_UOS[[#This Row],[Gross Cost $]]/SUD_UOS[[#This Row],[Proposed: Total Units of Service]],0)</f>
        <v>0</v>
      </c>
      <c r="M144" s="606">
        <f>IFERROR(SUD_UOS[[#This Row],[Net Cost $]]/SUD_UOS[[#This Row],[Proposed: Total Units of Service]],0)</f>
        <v>0</v>
      </c>
      <c r="N144" s="606">
        <f>IFERROR(MIN(SUD_UOS[[#This Row],[Interim Rate (Rate Cap) $]:[Net Cost per Unit $]])*SUD_UOS[[#This Row],[Proposed: DMC Units]],0)</f>
        <v>0</v>
      </c>
      <c r="O144" s="606">
        <f>IFERROR(MIN(SUD_UOS[[#This Row],[Interim Rate (Rate Cap) $]:[Net Cost per Unit $]])*(SUD_UOS[[#This Row],[Proposed: Total Units of Service]]-SUD_UOS[[#This Row],[Proposed: DMC Units]]),0)</f>
        <v>0</v>
      </c>
      <c r="P144" s="607"/>
      <c r="Q144" s="607"/>
      <c r="R144" s="608" t="str">
        <f>IFERROR(SUD_UOS[[#This Row],[Prior Approved: DMC Units]]/SUD_UOS[[#This Row],[Prior Approved: Total Units of Service]],"")</f>
        <v/>
      </c>
      <c r="S144" s="610">
        <f>IFERROR(SUD_UOS[[#This Row],[Proposed: Total Units of Service]]-SUD_UOS[[#This Row],[Prior Approved: Total Units of Service]],0)</f>
        <v>0</v>
      </c>
      <c r="T144" s="610">
        <f>IFERROR(SUD_UOS[[#This Row],[Proposed: DMC Units]]-SUD_UOS[[#This Row],[Prior Approved: DMC Units]],0)</f>
        <v>0</v>
      </c>
    </row>
    <row r="145" spans="1:20" ht="13" hidden="1">
      <c r="A145" s="603">
        <v>137</v>
      </c>
      <c r="B145" s="604"/>
      <c r="C145" s="604"/>
      <c r="D145" s="604"/>
      <c r="E145" s="605"/>
      <c r="F145" s="605"/>
      <c r="G145" s="606">
        <f>IFERROR(SUD_UOS[[#This Row],[Gross Cost $]]-SUD_UOS[[#This Row],[Other Revenues $]],0)</f>
        <v>0</v>
      </c>
      <c r="H145" s="607"/>
      <c r="I145" s="607"/>
      <c r="J145" s="608" t="str">
        <f>IFERROR(SUD_UOS[[#This Row],[Proposed: DMC Units]]/SUD_UOS[[#This Row],[Proposed: Total Units of Service]],"")</f>
        <v/>
      </c>
      <c r="K145" s="612"/>
      <c r="L145" s="606">
        <f>IFERROR(SUD_UOS[[#This Row],[Gross Cost $]]/SUD_UOS[[#This Row],[Proposed: Total Units of Service]],0)</f>
        <v>0</v>
      </c>
      <c r="M145" s="606">
        <f>IFERROR(SUD_UOS[[#This Row],[Net Cost $]]/SUD_UOS[[#This Row],[Proposed: Total Units of Service]],0)</f>
        <v>0</v>
      </c>
      <c r="N145" s="606">
        <f>IFERROR(MIN(SUD_UOS[[#This Row],[Interim Rate (Rate Cap) $]:[Net Cost per Unit $]])*SUD_UOS[[#This Row],[Proposed: DMC Units]],0)</f>
        <v>0</v>
      </c>
      <c r="O145" s="606">
        <f>IFERROR(MIN(SUD_UOS[[#This Row],[Interim Rate (Rate Cap) $]:[Net Cost per Unit $]])*(SUD_UOS[[#This Row],[Proposed: Total Units of Service]]-SUD_UOS[[#This Row],[Proposed: DMC Units]]),0)</f>
        <v>0</v>
      </c>
      <c r="P145" s="607"/>
      <c r="Q145" s="607"/>
      <c r="R145" s="608" t="str">
        <f>IFERROR(SUD_UOS[[#This Row],[Prior Approved: DMC Units]]/SUD_UOS[[#This Row],[Prior Approved: Total Units of Service]],"")</f>
        <v/>
      </c>
      <c r="S145" s="610">
        <f>IFERROR(SUD_UOS[[#This Row],[Proposed: Total Units of Service]]-SUD_UOS[[#This Row],[Prior Approved: Total Units of Service]],0)</f>
        <v>0</v>
      </c>
      <c r="T145" s="610">
        <f>IFERROR(SUD_UOS[[#This Row],[Proposed: DMC Units]]-SUD_UOS[[#This Row],[Prior Approved: DMC Units]],0)</f>
        <v>0</v>
      </c>
    </row>
    <row r="146" spans="1:20" ht="13" hidden="1">
      <c r="A146" s="603">
        <v>138</v>
      </c>
      <c r="B146" s="604"/>
      <c r="C146" s="604"/>
      <c r="D146" s="604"/>
      <c r="E146" s="605"/>
      <c r="F146" s="605"/>
      <c r="G146" s="606">
        <f>IFERROR(SUD_UOS[[#This Row],[Gross Cost $]]-SUD_UOS[[#This Row],[Other Revenues $]],0)</f>
        <v>0</v>
      </c>
      <c r="H146" s="607"/>
      <c r="I146" s="607"/>
      <c r="J146" s="608" t="str">
        <f>IFERROR(SUD_UOS[[#This Row],[Proposed: DMC Units]]/SUD_UOS[[#This Row],[Proposed: Total Units of Service]],"")</f>
        <v/>
      </c>
      <c r="K146" s="612"/>
      <c r="L146" s="606">
        <f>IFERROR(SUD_UOS[[#This Row],[Gross Cost $]]/SUD_UOS[[#This Row],[Proposed: Total Units of Service]],0)</f>
        <v>0</v>
      </c>
      <c r="M146" s="606">
        <f>IFERROR(SUD_UOS[[#This Row],[Net Cost $]]/SUD_UOS[[#This Row],[Proposed: Total Units of Service]],0)</f>
        <v>0</v>
      </c>
      <c r="N146" s="606">
        <f>IFERROR(MIN(SUD_UOS[[#This Row],[Interim Rate (Rate Cap) $]:[Net Cost per Unit $]])*SUD_UOS[[#This Row],[Proposed: DMC Units]],0)</f>
        <v>0</v>
      </c>
      <c r="O146" s="606">
        <f>IFERROR(MIN(SUD_UOS[[#This Row],[Interim Rate (Rate Cap) $]:[Net Cost per Unit $]])*(SUD_UOS[[#This Row],[Proposed: Total Units of Service]]-SUD_UOS[[#This Row],[Proposed: DMC Units]]),0)</f>
        <v>0</v>
      </c>
      <c r="P146" s="607"/>
      <c r="Q146" s="607"/>
      <c r="R146" s="608" t="str">
        <f>IFERROR(SUD_UOS[[#This Row],[Prior Approved: DMC Units]]/SUD_UOS[[#This Row],[Prior Approved: Total Units of Service]],"")</f>
        <v/>
      </c>
      <c r="S146" s="610">
        <f>IFERROR(SUD_UOS[[#This Row],[Proposed: Total Units of Service]]-SUD_UOS[[#This Row],[Prior Approved: Total Units of Service]],0)</f>
        <v>0</v>
      </c>
      <c r="T146" s="610">
        <f>IFERROR(SUD_UOS[[#This Row],[Proposed: DMC Units]]-SUD_UOS[[#This Row],[Prior Approved: DMC Units]],0)</f>
        <v>0</v>
      </c>
    </row>
    <row r="147" spans="1:20" ht="13" hidden="1">
      <c r="A147" s="603">
        <v>139</v>
      </c>
      <c r="B147" s="604"/>
      <c r="C147" s="604"/>
      <c r="D147" s="604"/>
      <c r="E147" s="605"/>
      <c r="F147" s="605"/>
      <c r="G147" s="606">
        <f>IFERROR(SUD_UOS[[#This Row],[Gross Cost $]]-SUD_UOS[[#This Row],[Other Revenues $]],0)</f>
        <v>0</v>
      </c>
      <c r="H147" s="607"/>
      <c r="I147" s="607"/>
      <c r="J147" s="608" t="str">
        <f>IFERROR(SUD_UOS[[#This Row],[Proposed: DMC Units]]/SUD_UOS[[#This Row],[Proposed: Total Units of Service]],"")</f>
        <v/>
      </c>
      <c r="K147" s="612"/>
      <c r="L147" s="606">
        <f>IFERROR(SUD_UOS[[#This Row],[Gross Cost $]]/SUD_UOS[[#This Row],[Proposed: Total Units of Service]],0)</f>
        <v>0</v>
      </c>
      <c r="M147" s="606">
        <f>IFERROR(SUD_UOS[[#This Row],[Net Cost $]]/SUD_UOS[[#This Row],[Proposed: Total Units of Service]],0)</f>
        <v>0</v>
      </c>
      <c r="N147" s="606">
        <f>IFERROR(MIN(SUD_UOS[[#This Row],[Interim Rate (Rate Cap) $]:[Net Cost per Unit $]])*SUD_UOS[[#This Row],[Proposed: DMC Units]],0)</f>
        <v>0</v>
      </c>
      <c r="O147" s="606">
        <f>IFERROR(MIN(SUD_UOS[[#This Row],[Interim Rate (Rate Cap) $]:[Net Cost per Unit $]])*(SUD_UOS[[#This Row],[Proposed: Total Units of Service]]-SUD_UOS[[#This Row],[Proposed: DMC Units]]),0)</f>
        <v>0</v>
      </c>
      <c r="P147" s="607"/>
      <c r="Q147" s="607"/>
      <c r="R147" s="608" t="str">
        <f>IFERROR(SUD_UOS[[#This Row],[Prior Approved: DMC Units]]/SUD_UOS[[#This Row],[Prior Approved: Total Units of Service]],"")</f>
        <v/>
      </c>
      <c r="S147" s="610">
        <f>IFERROR(SUD_UOS[[#This Row],[Proposed: Total Units of Service]]-SUD_UOS[[#This Row],[Prior Approved: Total Units of Service]],0)</f>
        <v>0</v>
      </c>
      <c r="T147" s="610">
        <f>IFERROR(SUD_UOS[[#This Row],[Proposed: DMC Units]]-SUD_UOS[[#This Row],[Prior Approved: DMC Units]],0)</f>
        <v>0</v>
      </c>
    </row>
    <row r="148" spans="1:20" ht="13" hidden="1">
      <c r="A148" s="603">
        <v>140</v>
      </c>
      <c r="B148" s="604"/>
      <c r="C148" s="604"/>
      <c r="D148" s="604"/>
      <c r="E148" s="605"/>
      <c r="F148" s="605"/>
      <c r="G148" s="606">
        <f>IFERROR(SUD_UOS[[#This Row],[Gross Cost $]]-SUD_UOS[[#This Row],[Other Revenues $]],0)</f>
        <v>0</v>
      </c>
      <c r="H148" s="607"/>
      <c r="I148" s="607"/>
      <c r="J148" s="608" t="str">
        <f>IFERROR(SUD_UOS[[#This Row],[Proposed: DMC Units]]/SUD_UOS[[#This Row],[Proposed: Total Units of Service]],"")</f>
        <v/>
      </c>
      <c r="K148" s="612"/>
      <c r="L148" s="606">
        <f>IFERROR(SUD_UOS[[#This Row],[Gross Cost $]]/SUD_UOS[[#This Row],[Proposed: Total Units of Service]],0)</f>
        <v>0</v>
      </c>
      <c r="M148" s="606">
        <f>IFERROR(SUD_UOS[[#This Row],[Net Cost $]]/SUD_UOS[[#This Row],[Proposed: Total Units of Service]],0)</f>
        <v>0</v>
      </c>
      <c r="N148" s="606">
        <f>IFERROR(MIN(SUD_UOS[[#This Row],[Interim Rate (Rate Cap) $]:[Net Cost per Unit $]])*SUD_UOS[[#This Row],[Proposed: DMC Units]],0)</f>
        <v>0</v>
      </c>
      <c r="O148" s="606">
        <f>IFERROR(MIN(SUD_UOS[[#This Row],[Interim Rate (Rate Cap) $]:[Net Cost per Unit $]])*(SUD_UOS[[#This Row],[Proposed: Total Units of Service]]-SUD_UOS[[#This Row],[Proposed: DMC Units]]),0)</f>
        <v>0</v>
      </c>
      <c r="P148" s="607"/>
      <c r="Q148" s="607"/>
      <c r="R148" s="608" t="str">
        <f>IFERROR(SUD_UOS[[#This Row],[Prior Approved: DMC Units]]/SUD_UOS[[#This Row],[Prior Approved: Total Units of Service]],"")</f>
        <v/>
      </c>
      <c r="S148" s="610">
        <f>IFERROR(SUD_UOS[[#This Row],[Proposed: Total Units of Service]]-SUD_UOS[[#This Row],[Prior Approved: Total Units of Service]],0)</f>
        <v>0</v>
      </c>
      <c r="T148" s="610">
        <f>IFERROR(SUD_UOS[[#This Row],[Proposed: DMC Units]]-SUD_UOS[[#This Row],[Prior Approved: DMC Units]],0)</f>
        <v>0</v>
      </c>
    </row>
    <row r="149" spans="1:20" ht="13" hidden="1">
      <c r="A149" s="603">
        <v>141</v>
      </c>
      <c r="B149" s="604"/>
      <c r="C149" s="604"/>
      <c r="D149" s="604"/>
      <c r="E149" s="605"/>
      <c r="F149" s="605"/>
      <c r="G149" s="606">
        <f>IFERROR(SUD_UOS[[#This Row],[Gross Cost $]]-SUD_UOS[[#This Row],[Other Revenues $]],0)</f>
        <v>0</v>
      </c>
      <c r="H149" s="607"/>
      <c r="I149" s="607"/>
      <c r="J149" s="608" t="str">
        <f>IFERROR(SUD_UOS[[#This Row],[Proposed: DMC Units]]/SUD_UOS[[#This Row],[Proposed: Total Units of Service]],"")</f>
        <v/>
      </c>
      <c r="K149" s="612"/>
      <c r="L149" s="606">
        <f>IFERROR(SUD_UOS[[#This Row],[Gross Cost $]]/SUD_UOS[[#This Row],[Proposed: Total Units of Service]],0)</f>
        <v>0</v>
      </c>
      <c r="M149" s="606">
        <f>IFERROR(SUD_UOS[[#This Row],[Net Cost $]]/SUD_UOS[[#This Row],[Proposed: Total Units of Service]],0)</f>
        <v>0</v>
      </c>
      <c r="N149" s="606">
        <f>IFERROR(MIN(SUD_UOS[[#This Row],[Interim Rate (Rate Cap) $]:[Net Cost per Unit $]])*SUD_UOS[[#This Row],[Proposed: DMC Units]],0)</f>
        <v>0</v>
      </c>
      <c r="O149" s="606">
        <f>IFERROR(MIN(SUD_UOS[[#This Row],[Interim Rate (Rate Cap) $]:[Net Cost per Unit $]])*(SUD_UOS[[#This Row],[Proposed: Total Units of Service]]-SUD_UOS[[#This Row],[Proposed: DMC Units]]),0)</f>
        <v>0</v>
      </c>
      <c r="P149" s="607"/>
      <c r="Q149" s="607"/>
      <c r="R149" s="608" t="str">
        <f>IFERROR(SUD_UOS[[#This Row],[Prior Approved: DMC Units]]/SUD_UOS[[#This Row],[Prior Approved: Total Units of Service]],"")</f>
        <v/>
      </c>
      <c r="S149" s="610">
        <f>IFERROR(SUD_UOS[[#This Row],[Proposed: Total Units of Service]]-SUD_UOS[[#This Row],[Prior Approved: Total Units of Service]],0)</f>
        <v>0</v>
      </c>
      <c r="T149" s="610">
        <f>IFERROR(SUD_UOS[[#This Row],[Proposed: DMC Units]]-SUD_UOS[[#This Row],[Prior Approved: DMC Units]],0)</f>
        <v>0</v>
      </c>
    </row>
    <row r="150" spans="1:20" ht="13" hidden="1">
      <c r="A150" s="603">
        <v>142</v>
      </c>
      <c r="B150" s="604"/>
      <c r="C150" s="604"/>
      <c r="D150" s="604"/>
      <c r="E150" s="605"/>
      <c r="F150" s="605"/>
      <c r="G150" s="606">
        <f>IFERROR(SUD_UOS[[#This Row],[Gross Cost $]]-SUD_UOS[[#This Row],[Other Revenues $]],0)</f>
        <v>0</v>
      </c>
      <c r="H150" s="607"/>
      <c r="I150" s="607"/>
      <c r="J150" s="608" t="str">
        <f>IFERROR(SUD_UOS[[#This Row],[Proposed: DMC Units]]/SUD_UOS[[#This Row],[Proposed: Total Units of Service]],"")</f>
        <v/>
      </c>
      <c r="K150" s="612"/>
      <c r="L150" s="606">
        <f>IFERROR(SUD_UOS[[#This Row],[Gross Cost $]]/SUD_UOS[[#This Row],[Proposed: Total Units of Service]],0)</f>
        <v>0</v>
      </c>
      <c r="M150" s="606">
        <f>IFERROR(SUD_UOS[[#This Row],[Net Cost $]]/SUD_UOS[[#This Row],[Proposed: Total Units of Service]],0)</f>
        <v>0</v>
      </c>
      <c r="N150" s="606">
        <f>IFERROR(MIN(SUD_UOS[[#This Row],[Interim Rate (Rate Cap) $]:[Net Cost per Unit $]])*SUD_UOS[[#This Row],[Proposed: DMC Units]],0)</f>
        <v>0</v>
      </c>
      <c r="O150" s="606">
        <f>IFERROR(MIN(SUD_UOS[[#This Row],[Interim Rate (Rate Cap) $]:[Net Cost per Unit $]])*(SUD_UOS[[#This Row],[Proposed: Total Units of Service]]-SUD_UOS[[#This Row],[Proposed: DMC Units]]),0)</f>
        <v>0</v>
      </c>
      <c r="P150" s="607"/>
      <c r="Q150" s="607"/>
      <c r="R150" s="608" t="str">
        <f>IFERROR(SUD_UOS[[#This Row],[Prior Approved: DMC Units]]/SUD_UOS[[#This Row],[Prior Approved: Total Units of Service]],"")</f>
        <v/>
      </c>
      <c r="S150" s="610">
        <f>IFERROR(SUD_UOS[[#This Row],[Proposed: Total Units of Service]]-SUD_UOS[[#This Row],[Prior Approved: Total Units of Service]],0)</f>
        <v>0</v>
      </c>
      <c r="T150" s="610">
        <f>IFERROR(SUD_UOS[[#This Row],[Proposed: DMC Units]]-SUD_UOS[[#This Row],[Prior Approved: DMC Units]],0)</f>
        <v>0</v>
      </c>
    </row>
    <row r="151" spans="1:20" ht="13" hidden="1">
      <c r="A151" s="603">
        <v>143</v>
      </c>
      <c r="B151" s="604"/>
      <c r="C151" s="604"/>
      <c r="D151" s="604"/>
      <c r="E151" s="605"/>
      <c r="F151" s="605"/>
      <c r="G151" s="606">
        <f>IFERROR(SUD_UOS[[#This Row],[Gross Cost $]]-SUD_UOS[[#This Row],[Other Revenues $]],0)</f>
        <v>0</v>
      </c>
      <c r="H151" s="607"/>
      <c r="I151" s="607"/>
      <c r="J151" s="608" t="str">
        <f>IFERROR(SUD_UOS[[#This Row],[Proposed: DMC Units]]/SUD_UOS[[#This Row],[Proposed: Total Units of Service]],"")</f>
        <v/>
      </c>
      <c r="K151" s="612"/>
      <c r="L151" s="606">
        <f>IFERROR(SUD_UOS[[#This Row],[Gross Cost $]]/SUD_UOS[[#This Row],[Proposed: Total Units of Service]],0)</f>
        <v>0</v>
      </c>
      <c r="M151" s="606">
        <f>IFERROR(SUD_UOS[[#This Row],[Net Cost $]]/SUD_UOS[[#This Row],[Proposed: Total Units of Service]],0)</f>
        <v>0</v>
      </c>
      <c r="N151" s="606">
        <f>IFERROR(MIN(SUD_UOS[[#This Row],[Interim Rate (Rate Cap) $]:[Net Cost per Unit $]])*SUD_UOS[[#This Row],[Proposed: DMC Units]],0)</f>
        <v>0</v>
      </c>
      <c r="O151" s="606">
        <f>IFERROR(MIN(SUD_UOS[[#This Row],[Interim Rate (Rate Cap) $]:[Net Cost per Unit $]])*(SUD_UOS[[#This Row],[Proposed: Total Units of Service]]-SUD_UOS[[#This Row],[Proposed: DMC Units]]),0)</f>
        <v>0</v>
      </c>
      <c r="P151" s="607"/>
      <c r="Q151" s="607"/>
      <c r="R151" s="608" t="str">
        <f>IFERROR(SUD_UOS[[#This Row],[Prior Approved: DMC Units]]/SUD_UOS[[#This Row],[Prior Approved: Total Units of Service]],"")</f>
        <v/>
      </c>
      <c r="S151" s="610">
        <f>IFERROR(SUD_UOS[[#This Row],[Proposed: Total Units of Service]]-SUD_UOS[[#This Row],[Prior Approved: Total Units of Service]],0)</f>
        <v>0</v>
      </c>
      <c r="T151" s="610">
        <f>IFERROR(SUD_UOS[[#This Row],[Proposed: DMC Units]]-SUD_UOS[[#This Row],[Prior Approved: DMC Units]],0)</f>
        <v>0</v>
      </c>
    </row>
    <row r="152" spans="1:20" ht="13" hidden="1">
      <c r="A152" s="603">
        <v>144</v>
      </c>
      <c r="B152" s="604"/>
      <c r="C152" s="604"/>
      <c r="D152" s="604"/>
      <c r="E152" s="605"/>
      <c r="F152" s="605"/>
      <c r="G152" s="606">
        <f>IFERROR(SUD_UOS[[#This Row],[Gross Cost $]]-SUD_UOS[[#This Row],[Other Revenues $]],0)</f>
        <v>0</v>
      </c>
      <c r="H152" s="607"/>
      <c r="I152" s="607"/>
      <c r="J152" s="608" t="str">
        <f>IFERROR(SUD_UOS[[#This Row],[Proposed: DMC Units]]/SUD_UOS[[#This Row],[Proposed: Total Units of Service]],"")</f>
        <v/>
      </c>
      <c r="K152" s="612"/>
      <c r="L152" s="606">
        <f>IFERROR(SUD_UOS[[#This Row],[Gross Cost $]]/SUD_UOS[[#This Row],[Proposed: Total Units of Service]],0)</f>
        <v>0</v>
      </c>
      <c r="M152" s="606">
        <f>IFERROR(SUD_UOS[[#This Row],[Net Cost $]]/SUD_UOS[[#This Row],[Proposed: Total Units of Service]],0)</f>
        <v>0</v>
      </c>
      <c r="N152" s="606">
        <f>IFERROR(MIN(SUD_UOS[[#This Row],[Interim Rate (Rate Cap) $]:[Net Cost per Unit $]])*SUD_UOS[[#This Row],[Proposed: DMC Units]],0)</f>
        <v>0</v>
      </c>
      <c r="O152" s="606">
        <f>IFERROR(MIN(SUD_UOS[[#This Row],[Interim Rate (Rate Cap) $]:[Net Cost per Unit $]])*(SUD_UOS[[#This Row],[Proposed: Total Units of Service]]-SUD_UOS[[#This Row],[Proposed: DMC Units]]),0)</f>
        <v>0</v>
      </c>
      <c r="P152" s="607"/>
      <c r="Q152" s="607"/>
      <c r="R152" s="608" t="str">
        <f>IFERROR(SUD_UOS[[#This Row],[Prior Approved: DMC Units]]/SUD_UOS[[#This Row],[Prior Approved: Total Units of Service]],"")</f>
        <v/>
      </c>
      <c r="S152" s="610">
        <f>IFERROR(SUD_UOS[[#This Row],[Proposed: Total Units of Service]]-SUD_UOS[[#This Row],[Prior Approved: Total Units of Service]],0)</f>
        <v>0</v>
      </c>
      <c r="T152" s="610">
        <f>IFERROR(SUD_UOS[[#This Row],[Proposed: DMC Units]]-SUD_UOS[[#This Row],[Prior Approved: DMC Units]],0)</f>
        <v>0</v>
      </c>
    </row>
    <row r="153" spans="1:20" ht="13" hidden="1">
      <c r="A153" s="603">
        <v>145</v>
      </c>
      <c r="B153" s="604"/>
      <c r="C153" s="604"/>
      <c r="D153" s="604"/>
      <c r="E153" s="605"/>
      <c r="F153" s="605"/>
      <c r="G153" s="606">
        <f>IFERROR(SUD_UOS[[#This Row],[Gross Cost $]]-SUD_UOS[[#This Row],[Other Revenues $]],0)</f>
        <v>0</v>
      </c>
      <c r="H153" s="607"/>
      <c r="I153" s="607"/>
      <c r="J153" s="608" t="str">
        <f>IFERROR(SUD_UOS[[#This Row],[Proposed: DMC Units]]/SUD_UOS[[#This Row],[Proposed: Total Units of Service]],"")</f>
        <v/>
      </c>
      <c r="K153" s="612"/>
      <c r="L153" s="606">
        <f>IFERROR(SUD_UOS[[#This Row],[Gross Cost $]]/SUD_UOS[[#This Row],[Proposed: Total Units of Service]],0)</f>
        <v>0</v>
      </c>
      <c r="M153" s="606">
        <f>IFERROR(SUD_UOS[[#This Row],[Net Cost $]]/SUD_UOS[[#This Row],[Proposed: Total Units of Service]],0)</f>
        <v>0</v>
      </c>
      <c r="N153" s="606">
        <f>IFERROR(MIN(SUD_UOS[[#This Row],[Interim Rate (Rate Cap) $]:[Net Cost per Unit $]])*SUD_UOS[[#This Row],[Proposed: DMC Units]],0)</f>
        <v>0</v>
      </c>
      <c r="O153" s="606">
        <f>IFERROR(MIN(SUD_UOS[[#This Row],[Interim Rate (Rate Cap) $]:[Net Cost per Unit $]])*(SUD_UOS[[#This Row],[Proposed: Total Units of Service]]-SUD_UOS[[#This Row],[Proposed: DMC Units]]),0)</f>
        <v>0</v>
      </c>
      <c r="P153" s="607"/>
      <c r="Q153" s="607"/>
      <c r="R153" s="608" t="str">
        <f>IFERROR(SUD_UOS[[#This Row],[Prior Approved: DMC Units]]/SUD_UOS[[#This Row],[Prior Approved: Total Units of Service]],"")</f>
        <v/>
      </c>
      <c r="S153" s="610">
        <f>IFERROR(SUD_UOS[[#This Row],[Proposed: Total Units of Service]]-SUD_UOS[[#This Row],[Prior Approved: Total Units of Service]],0)</f>
        <v>0</v>
      </c>
      <c r="T153" s="610">
        <f>IFERROR(SUD_UOS[[#This Row],[Proposed: DMC Units]]-SUD_UOS[[#This Row],[Prior Approved: DMC Units]],0)</f>
        <v>0</v>
      </c>
    </row>
    <row r="154" spans="1:20" ht="13" hidden="1">
      <c r="A154" s="603">
        <v>146</v>
      </c>
      <c r="B154" s="604"/>
      <c r="C154" s="604"/>
      <c r="D154" s="604"/>
      <c r="E154" s="605"/>
      <c r="F154" s="605"/>
      <c r="G154" s="606">
        <f>IFERROR(SUD_UOS[[#This Row],[Gross Cost $]]-SUD_UOS[[#This Row],[Other Revenues $]],0)</f>
        <v>0</v>
      </c>
      <c r="H154" s="607"/>
      <c r="I154" s="607"/>
      <c r="J154" s="608" t="str">
        <f>IFERROR(SUD_UOS[[#This Row],[Proposed: DMC Units]]/SUD_UOS[[#This Row],[Proposed: Total Units of Service]],"")</f>
        <v/>
      </c>
      <c r="K154" s="612"/>
      <c r="L154" s="606">
        <f>IFERROR(SUD_UOS[[#This Row],[Gross Cost $]]/SUD_UOS[[#This Row],[Proposed: Total Units of Service]],0)</f>
        <v>0</v>
      </c>
      <c r="M154" s="606">
        <f>IFERROR(SUD_UOS[[#This Row],[Net Cost $]]/SUD_UOS[[#This Row],[Proposed: Total Units of Service]],0)</f>
        <v>0</v>
      </c>
      <c r="N154" s="606">
        <f>IFERROR(MIN(SUD_UOS[[#This Row],[Interim Rate (Rate Cap) $]:[Net Cost per Unit $]])*SUD_UOS[[#This Row],[Proposed: DMC Units]],0)</f>
        <v>0</v>
      </c>
      <c r="O154" s="606">
        <f>IFERROR(MIN(SUD_UOS[[#This Row],[Interim Rate (Rate Cap) $]:[Net Cost per Unit $]])*(SUD_UOS[[#This Row],[Proposed: Total Units of Service]]-SUD_UOS[[#This Row],[Proposed: DMC Units]]),0)</f>
        <v>0</v>
      </c>
      <c r="P154" s="607"/>
      <c r="Q154" s="607"/>
      <c r="R154" s="608" t="str">
        <f>IFERROR(SUD_UOS[[#This Row],[Prior Approved: DMC Units]]/SUD_UOS[[#This Row],[Prior Approved: Total Units of Service]],"")</f>
        <v/>
      </c>
      <c r="S154" s="610">
        <f>IFERROR(SUD_UOS[[#This Row],[Proposed: Total Units of Service]]-SUD_UOS[[#This Row],[Prior Approved: Total Units of Service]],0)</f>
        <v>0</v>
      </c>
      <c r="T154" s="610">
        <f>IFERROR(SUD_UOS[[#This Row],[Proposed: DMC Units]]-SUD_UOS[[#This Row],[Prior Approved: DMC Units]],0)</f>
        <v>0</v>
      </c>
    </row>
    <row r="155" spans="1:20" ht="13" hidden="1">
      <c r="A155" s="603">
        <v>147</v>
      </c>
      <c r="B155" s="604"/>
      <c r="C155" s="604"/>
      <c r="D155" s="604"/>
      <c r="E155" s="605"/>
      <c r="F155" s="605"/>
      <c r="G155" s="606">
        <f>IFERROR(SUD_UOS[[#This Row],[Gross Cost $]]-SUD_UOS[[#This Row],[Other Revenues $]],0)</f>
        <v>0</v>
      </c>
      <c r="H155" s="607"/>
      <c r="I155" s="607"/>
      <c r="J155" s="608" t="str">
        <f>IFERROR(SUD_UOS[[#This Row],[Proposed: DMC Units]]/SUD_UOS[[#This Row],[Proposed: Total Units of Service]],"")</f>
        <v/>
      </c>
      <c r="K155" s="612"/>
      <c r="L155" s="606">
        <f>IFERROR(SUD_UOS[[#This Row],[Gross Cost $]]/SUD_UOS[[#This Row],[Proposed: Total Units of Service]],0)</f>
        <v>0</v>
      </c>
      <c r="M155" s="606">
        <f>IFERROR(SUD_UOS[[#This Row],[Net Cost $]]/SUD_UOS[[#This Row],[Proposed: Total Units of Service]],0)</f>
        <v>0</v>
      </c>
      <c r="N155" s="606">
        <f>IFERROR(MIN(SUD_UOS[[#This Row],[Interim Rate (Rate Cap) $]:[Net Cost per Unit $]])*SUD_UOS[[#This Row],[Proposed: DMC Units]],0)</f>
        <v>0</v>
      </c>
      <c r="O155" s="606">
        <f>IFERROR(MIN(SUD_UOS[[#This Row],[Interim Rate (Rate Cap) $]:[Net Cost per Unit $]])*(SUD_UOS[[#This Row],[Proposed: Total Units of Service]]-SUD_UOS[[#This Row],[Proposed: DMC Units]]),0)</f>
        <v>0</v>
      </c>
      <c r="P155" s="607"/>
      <c r="Q155" s="607"/>
      <c r="R155" s="608" t="str">
        <f>IFERROR(SUD_UOS[[#This Row],[Prior Approved: DMC Units]]/SUD_UOS[[#This Row],[Prior Approved: Total Units of Service]],"")</f>
        <v/>
      </c>
      <c r="S155" s="610">
        <f>IFERROR(SUD_UOS[[#This Row],[Proposed: Total Units of Service]]-SUD_UOS[[#This Row],[Prior Approved: Total Units of Service]],0)</f>
        <v>0</v>
      </c>
      <c r="T155" s="610">
        <f>IFERROR(SUD_UOS[[#This Row],[Proposed: DMC Units]]-SUD_UOS[[#This Row],[Prior Approved: DMC Units]],0)</f>
        <v>0</v>
      </c>
    </row>
    <row r="156" spans="1:20" ht="13" hidden="1">
      <c r="A156" s="603">
        <v>148</v>
      </c>
      <c r="B156" s="604"/>
      <c r="C156" s="604"/>
      <c r="D156" s="604"/>
      <c r="E156" s="605"/>
      <c r="F156" s="605"/>
      <c r="G156" s="606">
        <f>IFERROR(SUD_UOS[[#This Row],[Gross Cost $]]-SUD_UOS[[#This Row],[Other Revenues $]],0)</f>
        <v>0</v>
      </c>
      <c r="H156" s="607"/>
      <c r="I156" s="607"/>
      <c r="J156" s="608" t="str">
        <f>IFERROR(SUD_UOS[[#This Row],[Proposed: DMC Units]]/SUD_UOS[[#This Row],[Proposed: Total Units of Service]],"")</f>
        <v/>
      </c>
      <c r="K156" s="612"/>
      <c r="L156" s="606">
        <f>IFERROR(SUD_UOS[[#This Row],[Gross Cost $]]/SUD_UOS[[#This Row],[Proposed: Total Units of Service]],0)</f>
        <v>0</v>
      </c>
      <c r="M156" s="606">
        <f>IFERROR(SUD_UOS[[#This Row],[Net Cost $]]/SUD_UOS[[#This Row],[Proposed: Total Units of Service]],0)</f>
        <v>0</v>
      </c>
      <c r="N156" s="606">
        <f>IFERROR(MIN(SUD_UOS[[#This Row],[Interim Rate (Rate Cap) $]:[Net Cost per Unit $]])*SUD_UOS[[#This Row],[Proposed: DMC Units]],0)</f>
        <v>0</v>
      </c>
      <c r="O156" s="606">
        <f>IFERROR(MIN(SUD_UOS[[#This Row],[Interim Rate (Rate Cap) $]:[Net Cost per Unit $]])*(SUD_UOS[[#This Row],[Proposed: Total Units of Service]]-SUD_UOS[[#This Row],[Proposed: DMC Units]]),0)</f>
        <v>0</v>
      </c>
      <c r="P156" s="607"/>
      <c r="Q156" s="607"/>
      <c r="R156" s="608" t="str">
        <f>IFERROR(SUD_UOS[[#This Row],[Prior Approved: DMC Units]]/SUD_UOS[[#This Row],[Prior Approved: Total Units of Service]],"")</f>
        <v/>
      </c>
      <c r="S156" s="610">
        <f>IFERROR(SUD_UOS[[#This Row],[Proposed: Total Units of Service]]-SUD_UOS[[#This Row],[Prior Approved: Total Units of Service]],0)</f>
        <v>0</v>
      </c>
      <c r="T156" s="610">
        <f>IFERROR(SUD_UOS[[#This Row],[Proposed: DMC Units]]-SUD_UOS[[#This Row],[Prior Approved: DMC Units]],0)</f>
        <v>0</v>
      </c>
    </row>
    <row r="157" spans="1:20" ht="13" hidden="1">
      <c r="A157" s="603">
        <v>149</v>
      </c>
      <c r="B157" s="604"/>
      <c r="C157" s="604"/>
      <c r="D157" s="604"/>
      <c r="E157" s="605"/>
      <c r="F157" s="605"/>
      <c r="G157" s="606">
        <f>IFERROR(SUD_UOS[[#This Row],[Gross Cost $]]-SUD_UOS[[#This Row],[Other Revenues $]],0)</f>
        <v>0</v>
      </c>
      <c r="H157" s="607"/>
      <c r="I157" s="607"/>
      <c r="J157" s="608" t="str">
        <f>IFERROR(SUD_UOS[[#This Row],[Proposed: DMC Units]]/SUD_UOS[[#This Row],[Proposed: Total Units of Service]],"")</f>
        <v/>
      </c>
      <c r="K157" s="612"/>
      <c r="L157" s="606">
        <f>IFERROR(SUD_UOS[[#This Row],[Gross Cost $]]/SUD_UOS[[#This Row],[Proposed: Total Units of Service]],0)</f>
        <v>0</v>
      </c>
      <c r="M157" s="606">
        <f>IFERROR(SUD_UOS[[#This Row],[Net Cost $]]/SUD_UOS[[#This Row],[Proposed: Total Units of Service]],0)</f>
        <v>0</v>
      </c>
      <c r="N157" s="606">
        <f>IFERROR(MIN(SUD_UOS[[#This Row],[Interim Rate (Rate Cap) $]:[Net Cost per Unit $]])*SUD_UOS[[#This Row],[Proposed: DMC Units]],0)</f>
        <v>0</v>
      </c>
      <c r="O157" s="606">
        <f>IFERROR(MIN(SUD_UOS[[#This Row],[Interim Rate (Rate Cap) $]:[Net Cost per Unit $]])*(SUD_UOS[[#This Row],[Proposed: Total Units of Service]]-SUD_UOS[[#This Row],[Proposed: DMC Units]]),0)</f>
        <v>0</v>
      </c>
      <c r="P157" s="607"/>
      <c r="Q157" s="607"/>
      <c r="R157" s="608" t="str">
        <f>IFERROR(SUD_UOS[[#This Row],[Prior Approved: DMC Units]]/SUD_UOS[[#This Row],[Prior Approved: Total Units of Service]],"")</f>
        <v/>
      </c>
      <c r="S157" s="610">
        <f>IFERROR(SUD_UOS[[#This Row],[Proposed: Total Units of Service]]-SUD_UOS[[#This Row],[Prior Approved: Total Units of Service]],0)</f>
        <v>0</v>
      </c>
      <c r="T157" s="610">
        <f>IFERROR(SUD_UOS[[#This Row],[Proposed: DMC Units]]-SUD_UOS[[#This Row],[Prior Approved: DMC Units]],0)</f>
        <v>0</v>
      </c>
    </row>
    <row r="158" spans="1:20" ht="13" hidden="1">
      <c r="A158" s="603">
        <v>150</v>
      </c>
      <c r="B158" s="604"/>
      <c r="C158" s="604"/>
      <c r="D158" s="604"/>
      <c r="E158" s="605"/>
      <c r="F158" s="605"/>
      <c r="G158" s="606">
        <f>IFERROR(SUD_UOS[[#This Row],[Gross Cost $]]-SUD_UOS[[#This Row],[Other Revenues $]],0)</f>
        <v>0</v>
      </c>
      <c r="H158" s="607"/>
      <c r="I158" s="607"/>
      <c r="J158" s="608" t="str">
        <f>IFERROR(SUD_UOS[[#This Row],[Proposed: DMC Units]]/SUD_UOS[[#This Row],[Proposed: Total Units of Service]],"")</f>
        <v/>
      </c>
      <c r="K158" s="612"/>
      <c r="L158" s="606">
        <f>IFERROR(SUD_UOS[[#This Row],[Gross Cost $]]/SUD_UOS[[#This Row],[Proposed: Total Units of Service]],0)</f>
        <v>0</v>
      </c>
      <c r="M158" s="606">
        <f>IFERROR(SUD_UOS[[#This Row],[Net Cost $]]/SUD_UOS[[#This Row],[Proposed: Total Units of Service]],0)</f>
        <v>0</v>
      </c>
      <c r="N158" s="606">
        <f>IFERROR(MIN(SUD_UOS[[#This Row],[Interim Rate (Rate Cap) $]:[Net Cost per Unit $]])*SUD_UOS[[#This Row],[Proposed: DMC Units]],0)</f>
        <v>0</v>
      </c>
      <c r="O158" s="606">
        <f>IFERROR(MIN(SUD_UOS[[#This Row],[Interim Rate (Rate Cap) $]:[Net Cost per Unit $]])*(SUD_UOS[[#This Row],[Proposed: Total Units of Service]]-SUD_UOS[[#This Row],[Proposed: DMC Units]]),0)</f>
        <v>0</v>
      </c>
      <c r="P158" s="607"/>
      <c r="Q158" s="607"/>
      <c r="R158" s="608" t="str">
        <f>IFERROR(SUD_UOS[[#This Row],[Prior Approved: DMC Units]]/SUD_UOS[[#This Row],[Prior Approved: Total Units of Service]],"")</f>
        <v/>
      </c>
      <c r="S158" s="610">
        <f>IFERROR(SUD_UOS[[#This Row],[Proposed: Total Units of Service]]-SUD_UOS[[#This Row],[Prior Approved: Total Units of Service]],0)</f>
        <v>0</v>
      </c>
      <c r="T158" s="610">
        <f>IFERROR(SUD_UOS[[#This Row],[Proposed: DMC Units]]-SUD_UOS[[#This Row],[Prior Approved: DMC Units]],0)</f>
        <v>0</v>
      </c>
    </row>
    <row r="159" spans="1:20" ht="13" hidden="1">
      <c r="A159" s="603">
        <v>151</v>
      </c>
      <c r="B159" s="604"/>
      <c r="C159" s="604"/>
      <c r="D159" s="604"/>
      <c r="E159" s="605"/>
      <c r="F159" s="605"/>
      <c r="G159" s="606">
        <f>IFERROR(SUD_UOS[[#This Row],[Gross Cost $]]-SUD_UOS[[#This Row],[Other Revenues $]],0)</f>
        <v>0</v>
      </c>
      <c r="H159" s="607"/>
      <c r="I159" s="607"/>
      <c r="J159" s="608" t="str">
        <f>IFERROR(SUD_UOS[[#This Row],[Proposed: DMC Units]]/SUD_UOS[[#This Row],[Proposed: Total Units of Service]],"")</f>
        <v/>
      </c>
      <c r="K159" s="612"/>
      <c r="L159" s="606">
        <f>IFERROR(SUD_UOS[[#This Row],[Gross Cost $]]/SUD_UOS[[#This Row],[Proposed: Total Units of Service]],0)</f>
        <v>0</v>
      </c>
      <c r="M159" s="606">
        <f>IFERROR(SUD_UOS[[#This Row],[Net Cost $]]/SUD_UOS[[#This Row],[Proposed: Total Units of Service]],0)</f>
        <v>0</v>
      </c>
      <c r="N159" s="606">
        <f>IFERROR(MIN(SUD_UOS[[#This Row],[Interim Rate (Rate Cap) $]:[Net Cost per Unit $]])*SUD_UOS[[#This Row],[Proposed: DMC Units]],0)</f>
        <v>0</v>
      </c>
      <c r="O159" s="606">
        <f>IFERROR(MIN(SUD_UOS[[#This Row],[Interim Rate (Rate Cap) $]:[Net Cost per Unit $]])*(SUD_UOS[[#This Row],[Proposed: Total Units of Service]]-SUD_UOS[[#This Row],[Proposed: DMC Units]]),0)</f>
        <v>0</v>
      </c>
      <c r="P159" s="607"/>
      <c r="Q159" s="607"/>
      <c r="R159" s="608" t="str">
        <f>IFERROR(SUD_UOS[[#This Row],[Prior Approved: DMC Units]]/SUD_UOS[[#This Row],[Prior Approved: Total Units of Service]],"")</f>
        <v/>
      </c>
      <c r="S159" s="610">
        <f>IFERROR(SUD_UOS[[#This Row],[Proposed: Total Units of Service]]-SUD_UOS[[#This Row],[Prior Approved: Total Units of Service]],0)</f>
        <v>0</v>
      </c>
      <c r="T159" s="610">
        <f>IFERROR(SUD_UOS[[#This Row],[Proposed: DMC Units]]-SUD_UOS[[#This Row],[Prior Approved: DMC Units]],0)</f>
        <v>0</v>
      </c>
    </row>
    <row r="160" spans="1:20" ht="13" hidden="1">
      <c r="A160" s="603">
        <v>152</v>
      </c>
      <c r="B160" s="604"/>
      <c r="C160" s="604"/>
      <c r="D160" s="604"/>
      <c r="E160" s="605"/>
      <c r="F160" s="605"/>
      <c r="G160" s="606">
        <f>IFERROR(SUD_UOS[[#This Row],[Gross Cost $]]-SUD_UOS[[#This Row],[Other Revenues $]],0)</f>
        <v>0</v>
      </c>
      <c r="H160" s="607"/>
      <c r="I160" s="607"/>
      <c r="J160" s="608" t="str">
        <f>IFERROR(SUD_UOS[[#This Row],[Proposed: DMC Units]]/SUD_UOS[[#This Row],[Proposed: Total Units of Service]],"")</f>
        <v/>
      </c>
      <c r="K160" s="612"/>
      <c r="L160" s="606">
        <f>IFERROR(SUD_UOS[[#This Row],[Gross Cost $]]/SUD_UOS[[#This Row],[Proposed: Total Units of Service]],0)</f>
        <v>0</v>
      </c>
      <c r="M160" s="606">
        <f>IFERROR(SUD_UOS[[#This Row],[Net Cost $]]/SUD_UOS[[#This Row],[Proposed: Total Units of Service]],0)</f>
        <v>0</v>
      </c>
      <c r="N160" s="606">
        <f>IFERROR(MIN(SUD_UOS[[#This Row],[Interim Rate (Rate Cap) $]:[Net Cost per Unit $]])*SUD_UOS[[#This Row],[Proposed: DMC Units]],0)</f>
        <v>0</v>
      </c>
      <c r="O160" s="606">
        <f>IFERROR(MIN(SUD_UOS[[#This Row],[Interim Rate (Rate Cap) $]:[Net Cost per Unit $]])*(SUD_UOS[[#This Row],[Proposed: Total Units of Service]]-SUD_UOS[[#This Row],[Proposed: DMC Units]]),0)</f>
        <v>0</v>
      </c>
      <c r="P160" s="607"/>
      <c r="Q160" s="607"/>
      <c r="R160" s="608" t="str">
        <f>IFERROR(SUD_UOS[[#This Row],[Prior Approved: DMC Units]]/SUD_UOS[[#This Row],[Prior Approved: Total Units of Service]],"")</f>
        <v/>
      </c>
      <c r="S160" s="610">
        <f>IFERROR(SUD_UOS[[#This Row],[Proposed: Total Units of Service]]-SUD_UOS[[#This Row],[Prior Approved: Total Units of Service]],0)</f>
        <v>0</v>
      </c>
      <c r="T160" s="610">
        <f>IFERROR(SUD_UOS[[#This Row],[Proposed: DMC Units]]-SUD_UOS[[#This Row],[Prior Approved: DMC Units]],0)</f>
        <v>0</v>
      </c>
    </row>
    <row r="161" spans="1:20" ht="13" hidden="1">
      <c r="A161" s="603">
        <v>153</v>
      </c>
      <c r="B161" s="604"/>
      <c r="C161" s="604"/>
      <c r="D161" s="604"/>
      <c r="E161" s="605"/>
      <c r="F161" s="605"/>
      <c r="G161" s="606">
        <f>IFERROR(SUD_UOS[[#This Row],[Gross Cost $]]-SUD_UOS[[#This Row],[Other Revenues $]],0)</f>
        <v>0</v>
      </c>
      <c r="H161" s="607"/>
      <c r="I161" s="607"/>
      <c r="J161" s="608" t="str">
        <f>IFERROR(SUD_UOS[[#This Row],[Proposed: DMC Units]]/SUD_UOS[[#This Row],[Proposed: Total Units of Service]],"")</f>
        <v/>
      </c>
      <c r="K161" s="612"/>
      <c r="L161" s="606">
        <f>IFERROR(SUD_UOS[[#This Row],[Gross Cost $]]/SUD_UOS[[#This Row],[Proposed: Total Units of Service]],0)</f>
        <v>0</v>
      </c>
      <c r="M161" s="606">
        <f>IFERROR(SUD_UOS[[#This Row],[Net Cost $]]/SUD_UOS[[#This Row],[Proposed: Total Units of Service]],0)</f>
        <v>0</v>
      </c>
      <c r="N161" s="606">
        <f>IFERROR(MIN(SUD_UOS[[#This Row],[Interim Rate (Rate Cap) $]:[Net Cost per Unit $]])*SUD_UOS[[#This Row],[Proposed: DMC Units]],0)</f>
        <v>0</v>
      </c>
      <c r="O161" s="606">
        <f>IFERROR(MIN(SUD_UOS[[#This Row],[Interim Rate (Rate Cap) $]:[Net Cost per Unit $]])*(SUD_UOS[[#This Row],[Proposed: Total Units of Service]]-SUD_UOS[[#This Row],[Proposed: DMC Units]]),0)</f>
        <v>0</v>
      </c>
      <c r="P161" s="607"/>
      <c r="Q161" s="607"/>
      <c r="R161" s="608" t="str">
        <f>IFERROR(SUD_UOS[[#This Row],[Prior Approved: DMC Units]]/SUD_UOS[[#This Row],[Prior Approved: Total Units of Service]],"")</f>
        <v/>
      </c>
      <c r="S161" s="610">
        <f>IFERROR(SUD_UOS[[#This Row],[Proposed: Total Units of Service]]-SUD_UOS[[#This Row],[Prior Approved: Total Units of Service]],0)</f>
        <v>0</v>
      </c>
      <c r="T161" s="610">
        <f>IFERROR(SUD_UOS[[#This Row],[Proposed: DMC Units]]-SUD_UOS[[#This Row],[Prior Approved: DMC Units]],0)</f>
        <v>0</v>
      </c>
    </row>
    <row r="162" spans="1:20" ht="13" hidden="1">
      <c r="A162" s="603">
        <v>154</v>
      </c>
      <c r="B162" s="604"/>
      <c r="C162" s="604"/>
      <c r="D162" s="604"/>
      <c r="E162" s="605"/>
      <c r="F162" s="605"/>
      <c r="G162" s="606">
        <f>IFERROR(SUD_UOS[[#This Row],[Gross Cost $]]-SUD_UOS[[#This Row],[Other Revenues $]],0)</f>
        <v>0</v>
      </c>
      <c r="H162" s="607"/>
      <c r="I162" s="607"/>
      <c r="J162" s="608" t="str">
        <f>IFERROR(SUD_UOS[[#This Row],[Proposed: DMC Units]]/SUD_UOS[[#This Row],[Proposed: Total Units of Service]],"")</f>
        <v/>
      </c>
      <c r="K162" s="612"/>
      <c r="L162" s="606">
        <f>IFERROR(SUD_UOS[[#This Row],[Gross Cost $]]/SUD_UOS[[#This Row],[Proposed: Total Units of Service]],0)</f>
        <v>0</v>
      </c>
      <c r="M162" s="606">
        <f>IFERROR(SUD_UOS[[#This Row],[Net Cost $]]/SUD_UOS[[#This Row],[Proposed: Total Units of Service]],0)</f>
        <v>0</v>
      </c>
      <c r="N162" s="606">
        <f>IFERROR(MIN(SUD_UOS[[#This Row],[Interim Rate (Rate Cap) $]:[Net Cost per Unit $]])*SUD_UOS[[#This Row],[Proposed: DMC Units]],0)</f>
        <v>0</v>
      </c>
      <c r="O162" s="606">
        <f>IFERROR(MIN(SUD_UOS[[#This Row],[Interim Rate (Rate Cap) $]:[Net Cost per Unit $]])*(SUD_UOS[[#This Row],[Proposed: Total Units of Service]]-SUD_UOS[[#This Row],[Proposed: DMC Units]]),0)</f>
        <v>0</v>
      </c>
      <c r="P162" s="607"/>
      <c r="Q162" s="607"/>
      <c r="R162" s="608" t="str">
        <f>IFERROR(SUD_UOS[[#This Row],[Prior Approved: DMC Units]]/SUD_UOS[[#This Row],[Prior Approved: Total Units of Service]],"")</f>
        <v/>
      </c>
      <c r="S162" s="610">
        <f>IFERROR(SUD_UOS[[#This Row],[Proposed: Total Units of Service]]-SUD_UOS[[#This Row],[Prior Approved: Total Units of Service]],0)</f>
        <v>0</v>
      </c>
      <c r="T162" s="610">
        <f>IFERROR(SUD_UOS[[#This Row],[Proposed: DMC Units]]-SUD_UOS[[#This Row],[Prior Approved: DMC Units]],0)</f>
        <v>0</v>
      </c>
    </row>
    <row r="163" spans="1:20" ht="13" hidden="1">
      <c r="A163" s="603">
        <v>155</v>
      </c>
      <c r="B163" s="604"/>
      <c r="C163" s="604"/>
      <c r="D163" s="604"/>
      <c r="E163" s="605"/>
      <c r="F163" s="605"/>
      <c r="G163" s="606">
        <f>IFERROR(SUD_UOS[[#This Row],[Gross Cost $]]-SUD_UOS[[#This Row],[Other Revenues $]],0)</f>
        <v>0</v>
      </c>
      <c r="H163" s="607"/>
      <c r="I163" s="607"/>
      <c r="J163" s="608" t="str">
        <f>IFERROR(SUD_UOS[[#This Row],[Proposed: DMC Units]]/SUD_UOS[[#This Row],[Proposed: Total Units of Service]],"")</f>
        <v/>
      </c>
      <c r="K163" s="612"/>
      <c r="L163" s="606">
        <f>IFERROR(SUD_UOS[[#This Row],[Gross Cost $]]/SUD_UOS[[#This Row],[Proposed: Total Units of Service]],0)</f>
        <v>0</v>
      </c>
      <c r="M163" s="606">
        <f>IFERROR(SUD_UOS[[#This Row],[Net Cost $]]/SUD_UOS[[#This Row],[Proposed: Total Units of Service]],0)</f>
        <v>0</v>
      </c>
      <c r="N163" s="606">
        <f>IFERROR(MIN(SUD_UOS[[#This Row],[Interim Rate (Rate Cap) $]:[Net Cost per Unit $]])*SUD_UOS[[#This Row],[Proposed: DMC Units]],0)</f>
        <v>0</v>
      </c>
      <c r="O163" s="606">
        <f>IFERROR(MIN(SUD_UOS[[#This Row],[Interim Rate (Rate Cap) $]:[Net Cost per Unit $]])*(SUD_UOS[[#This Row],[Proposed: Total Units of Service]]-SUD_UOS[[#This Row],[Proposed: DMC Units]]),0)</f>
        <v>0</v>
      </c>
      <c r="P163" s="607"/>
      <c r="Q163" s="607"/>
      <c r="R163" s="608" t="str">
        <f>IFERROR(SUD_UOS[[#This Row],[Prior Approved: DMC Units]]/SUD_UOS[[#This Row],[Prior Approved: Total Units of Service]],"")</f>
        <v/>
      </c>
      <c r="S163" s="610">
        <f>IFERROR(SUD_UOS[[#This Row],[Proposed: Total Units of Service]]-SUD_UOS[[#This Row],[Prior Approved: Total Units of Service]],0)</f>
        <v>0</v>
      </c>
      <c r="T163" s="610">
        <f>IFERROR(SUD_UOS[[#This Row],[Proposed: DMC Units]]-SUD_UOS[[#This Row],[Prior Approved: DMC Units]],0)</f>
        <v>0</v>
      </c>
    </row>
    <row r="164" spans="1:20" ht="13" hidden="1">
      <c r="A164" s="603">
        <v>156</v>
      </c>
      <c r="B164" s="604"/>
      <c r="C164" s="604"/>
      <c r="D164" s="604"/>
      <c r="E164" s="605"/>
      <c r="F164" s="605"/>
      <c r="G164" s="606">
        <f>IFERROR(SUD_UOS[[#This Row],[Gross Cost $]]-SUD_UOS[[#This Row],[Other Revenues $]],0)</f>
        <v>0</v>
      </c>
      <c r="H164" s="607"/>
      <c r="I164" s="607"/>
      <c r="J164" s="608" t="str">
        <f>IFERROR(SUD_UOS[[#This Row],[Proposed: DMC Units]]/SUD_UOS[[#This Row],[Proposed: Total Units of Service]],"")</f>
        <v/>
      </c>
      <c r="K164" s="612"/>
      <c r="L164" s="606">
        <f>IFERROR(SUD_UOS[[#This Row],[Gross Cost $]]/SUD_UOS[[#This Row],[Proposed: Total Units of Service]],0)</f>
        <v>0</v>
      </c>
      <c r="M164" s="606">
        <f>IFERROR(SUD_UOS[[#This Row],[Net Cost $]]/SUD_UOS[[#This Row],[Proposed: Total Units of Service]],0)</f>
        <v>0</v>
      </c>
      <c r="N164" s="606">
        <f>IFERROR(MIN(SUD_UOS[[#This Row],[Interim Rate (Rate Cap) $]:[Net Cost per Unit $]])*SUD_UOS[[#This Row],[Proposed: DMC Units]],0)</f>
        <v>0</v>
      </c>
      <c r="O164" s="606">
        <f>IFERROR(MIN(SUD_UOS[[#This Row],[Interim Rate (Rate Cap) $]:[Net Cost per Unit $]])*(SUD_UOS[[#This Row],[Proposed: Total Units of Service]]-SUD_UOS[[#This Row],[Proposed: DMC Units]]),0)</f>
        <v>0</v>
      </c>
      <c r="P164" s="607"/>
      <c r="Q164" s="607"/>
      <c r="R164" s="608" t="str">
        <f>IFERROR(SUD_UOS[[#This Row],[Prior Approved: DMC Units]]/SUD_UOS[[#This Row],[Prior Approved: Total Units of Service]],"")</f>
        <v/>
      </c>
      <c r="S164" s="610">
        <f>IFERROR(SUD_UOS[[#This Row],[Proposed: Total Units of Service]]-SUD_UOS[[#This Row],[Prior Approved: Total Units of Service]],0)</f>
        <v>0</v>
      </c>
      <c r="T164" s="610">
        <f>IFERROR(SUD_UOS[[#This Row],[Proposed: DMC Units]]-SUD_UOS[[#This Row],[Prior Approved: DMC Units]],0)</f>
        <v>0</v>
      </c>
    </row>
    <row r="165" spans="1:20" ht="13" hidden="1">
      <c r="A165" s="603">
        <v>157</v>
      </c>
      <c r="B165" s="604"/>
      <c r="C165" s="604"/>
      <c r="D165" s="604"/>
      <c r="E165" s="605"/>
      <c r="F165" s="605"/>
      <c r="G165" s="606">
        <f>IFERROR(SUD_UOS[[#This Row],[Gross Cost $]]-SUD_UOS[[#This Row],[Other Revenues $]],0)</f>
        <v>0</v>
      </c>
      <c r="H165" s="607"/>
      <c r="I165" s="607"/>
      <c r="J165" s="608" t="str">
        <f>IFERROR(SUD_UOS[[#This Row],[Proposed: DMC Units]]/SUD_UOS[[#This Row],[Proposed: Total Units of Service]],"")</f>
        <v/>
      </c>
      <c r="K165" s="612"/>
      <c r="L165" s="606">
        <f>IFERROR(SUD_UOS[[#This Row],[Gross Cost $]]/SUD_UOS[[#This Row],[Proposed: Total Units of Service]],0)</f>
        <v>0</v>
      </c>
      <c r="M165" s="606">
        <f>IFERROR(SUD_UOS[[#This Row],[Net Cost $]]/SUD_UOS[[#This Row],[Proposed: Total Units of Service]],0)</f>
        <v>0</v>
      </c>
      <c r="N165" s="606">
        <f>IFERROR(MIN(SUD_UOS[[#This Row],[Interim Rate (Rate Cap) $]:[Net Cost per Unit $]])*SUD_UOS[[#This Row],[Proposed: DMC Units]],0)</f>
        <v>0</v>
      </c>
      <c r="O165" s="606">
        <f>IFERROR(MIN(SUD_UOS[[#This Row],[Interim Rate (Rate Cap) $]:[Net Cost per Unit $]])*(SUD_UOS[[#This Row],[Proposed: Total Units of Service]]-SUD_UOS[[#This Row],[Proposed: DMC Units]]),0)</f>
        <v>0</v>
      </c>
      <c r="P165" s="607"/>
      <c r="Q165" s="607"/>
      <c r="R165" s="608" t="str">
        <f>IFERROR(SUD_UOS[[#This Row],[Prior Approved: DMC Units]]/SUD_UOS[[#This Row],[Prior Approved: Total Units of Service]],"")</f>
        <v/>
      </c>
      <c r="S165" s="610">
        <f>IFERROR(SUD_UOS[[#This Row],[Proposed: Total Units of Service]]-SUD_UOS[[#This Row],[Prior Approved: Total Units of Service]],0)</f>
        <v>0</v>
      </c>
      <c r="T165" s="610">
        <f>IFERROR(SUD_UOS[[#This Row],[Proposed: DMC Units]]-SUD_UOS[[#This Row],[Prior Approved: DMC Units]],0)</f>
        <v>0</v>
      </c>
    </row>
    <row r="166" spans="1:20" ht="13" hidden="1">
      <c r="A166" s="603">
        <v>158</v>
      </c>
      <c r="B166" s="604"/>
      <c r="C166" s="604"/>
      <c r="D166" s="604"/>
      <c r="E166" s="605"/>
      <c r="F166" s="605"/>
      <c r="G166" s="606">
        <f>IFERROR(SUD_UOS[[#This Row],[Gross Cost $]]-SUD_UOS[[#This Row],[Other Revenues $]],0)</f>
        <v>0</v>
      </c>
      <c r="H166" s="607"/>
      <c r="I166" s="607"/>
      <c r="J166" s="608" t="str">
        <f>IFERROR(SUD_UOS[[#This Row],[Proposed: DMC Units]]/SUD_UOS[[#This Row],[Proposed: Total Units of Service]],"")</f>
        <v/>
      </c>
      <c r="K166" s="612"/>
      <c r="L166" s="606">
        <f>IFERROR(SUD_UOS[[#This Row],[Gross Cost $]]/SUD_UOS[[#This Row],[Proposed: Total Units of Service]],0)</f>
        <v>0</v>
      </c>
      <c r="M166" s="606">
        <f>IFERROR(SUD_UOS[[#This Row],[Net Cost $]]/SUD_UOS[[#This Row],[Proposed: Total Units of Service]],0)</f>
        <v>0</v>
      </c>
      <c r="N166" s="606">
        <f>IFERROR(MIN(SUD_UOS[[#This Row],[Interim Rate (Rate Cap) $]:[Net Cost per Unit $]])*SUD_UOS[[#This Row],[Proposed: DMC Units]],0)</f>
        <v>0</v>
      </c>
      <c r="O166" s="606">
        <f>IFERROR(MIN(SUD_UOS[[#This Row],[Interim Rate (Rate Cap) $]:[Net Cost per Unit $]])*(SUD_UOS[[#This Row],[Proposed: Total Units of Service]]-SUD_UOS[[#This Row],[Proposed: DMC Units]]),0)</f>
        <v>0</v>
      </c>
      <c r="P166" s="607"/>
      <c r="Q166" s="607"/>
      <c r="R166" s="608" t="str">
        <f>IFERROR(SUD_UOS[[#This Row],[Prior Approved: DMC Units]]/SUD_UOS[[#This Row],[Prior Approved: Total Units of Service]],"")</f>
        <v/>
      </c>
      <c r="S166" s="610">
        <f>IFERROR(SUD_UOS[[#This Row],[Proposed: Total Units of Service]]-SUD_UOS[[#This Row],[Prior Approved: Total Units of Service]],0)</f>
        <v>0</v>
      </c>
      <c r="T166" s="610">
        <f>IFERROR(SUD_UOS[[#This Row],[Proposed: DMC Units]]-SUD_UOS[[#This Row],[Prior Approved: DMC Units]],0)</f>
        <v>0</v>
      </c>
    </row>
    <row r="167" spans="1:20" ht="13" hidden="1">
      <c r="A167" s="603">
        <v>159</v>
      </c>
      <c r="B167" s="604"/>
      <c r="C167" s="604"/>
      <c r="D167" s="604"/>
      <c r="E167" s="605"/>
      <c r="F167" s="605"/>
      <c r="G167" s="606">
        <f>IFERROR(SUD_UOS[[#This Row],[Gross Cost $]]-SUD_UOS[[#This Row],[Other Revenues $]],0)</f>
        <v>0</v>
      </c>
      <c r="H167" s="607"/>
      <c r="I167" s="607"/>
      <c r="J167" s="608" t="str">
        <f>IFERROR(SUD_UOS[[#This Row],[Proposed: DMC Units]]/SUD_UOS[[#This Row],[Proposed: Total Units of Service]],"")</f>
        <v/>
      </c>
      <c r="K167" s="612"/>
      <c r="L167" s="606">
        <f>IFERROR(SUD_UOS[[#This Row],[Gross Cost $]]/SUD_UOS[[#This Row],[Proposed: Total Units of Service]],0)</f>
        <v>0</v>
      </c>
      <c r="M167" s="606">
        <f>IFERROR(SUD_UOS[[#This Row],[Net Cost $]]/SUD_UOS[[#This Row],[Proposed: Total Units of Service]],0)</f>
        <v>0</v>
      </c>
      <c r="N167" s="606">
        <f>IFERROR(MIN(SUD_UOS[[#This Row],[Interim Rate (Rate Cap) $]:[Net Cost per Unit $]])*SUD_UOS[[#This Row],[Proposed: DMC Units]],0)</f>
        <v>0</v>
      </c>
      <c r="O167" s="606">
        <f>IFERROR(MIN(SUD_UOS[[#This Row],[Interim Rate (Rate Cap) $]:[Net Cost per Unit $]])*(SUD_UOS[[#This Row],[Proposed: Total Units of Service]]-SUD_UOS[[#This Row],[Proposed: DMC Units]]),0)</f>
        <v>0</v>
      </c>
      <c r="P167" s="607"/>
      <c r="Q167" s="607"/>
      <c r="R167" s="608" t="str">
        <f>IFERROR(SUD_UOS[[#This Row],[Prior Approved: DMC Units]]/SUD_UOS[[#This Row],[Prior Approved: Total Units of Service]],"")</f>
        <v/>
      </c>
      <c r="S167" s="610">
        <f>IFERROR(SUD_UOS[[#This Row],[Proposed: Total Units of Service]]-SUD_UOS[[#This Row],[Prior Approved: Total Units of Service]],0)</f>
        <v>0</v>
      </c>
      <c r="T167" s="610">
        <f>IFERROR(SUD_UOS[[#This Row],[Proposed: DMC Units]]-SUD_UOS[[#This Row],[Prior Approved: DMC Units]],0)</f>
        <v>0</v>
      </c>
    </row>
    <row r="168" spans="1:20" ht="13" hidden="1">
      <c r="A168" s="603">
        <v>160</v>
      </c>
      <c r="B168" s="604"/>
      <c r="C168" s="604"/>
      <c r="D168" s="604"/>
      <c r="E168" s="605"/>
      <c r="F168" s="605"/>
      <c r="G168" s="606">
        <f>IFERROR(SUD_UOS[[#This Row],[Gross Cost $]]-SUD_UOS[[#This Row],[Other Revenues $]],0)</f>
        <v>0</v>
      </c>
      <c r="H168" s="607"/>
      <c r="I168" s="607"/>
      <c r="J168" s="608" t="str">
        <f>IFERROR(SUD_UOS[[#This Row],[Proposed: DMC Units]]/SUD_UOS[[#This Row],[Proposed: Total Units of Service]],"")</f>
        <v/>
      </c>
      <c r="K168" s="612"/>
      <c r="L168" s="606">
        <f>IFERROR(SUD_UOS[[#This Row],[Gross Cost $]]/SUD_UOS[[#This Row],[Proposed: Total Units of Service]],0)</f>
        <v>0</v>
      </c>
      <c r="M168" s="606">
        <f>IFERROR(SUD_UOS[[#This Row],[Net Cost $]]/SUD_UOS[[#This Row],[Proposed: Total Units of Service]],0)</f>
        <v>0</v>
      </c>
      <c r="N168" s="606">
        <f>IFERROR(MIN(SUD_UOS[[#This Row],[Interim Rate (Rate Cap) $]:[Net Cost per Unit $]])*SUD_UOS[[#This Row],[Proposed: DMC Units]],0)</f>
        <v>0</v>
      </c>
      <c r="O168" s="606">
        <f>IFERROR(MIN(SUD_UOS[[#This Row],[Interim Rate (Rate Cap) $]:[Net Cost per Unit $]])*(SUD_UOS[[#This Row],[Proposed: Total Units of Service]]-SUD_UOS[[#This Row],[Proposed: DMC Units]]),0)</f>
        <v>0</v>
      </c>
      <c r="P168" s="607"/>
      <c r="Q168" s="607"/>
      <c r="R168" s="608" t="str">
        <f>IFERROR(SUD_UOS[[#This Row],[Prior Approved: DMC Units]]/SUD_UOS[[#This Row],[Prior Approved: Total Units of Service]],"")</f>
        <v/>
      </c>
      <c r="S168" s="610">
        <f>IFERROR(SUD_UOS[[#This Row],[Proposed: Total Units of Service]]-SUD_UOS[[#This Row],[Prior Approved: Total Units of Service]],0)</f>
        <v>0</v>
      </c>
      <c r="T168" s="610">
        <f>IFERROR(SUD_UOS[[#This Row],[Proposed: DMC Units]]-SUD_UOS[[#This Row],[Prior Approved: DMC Units]],0)</f>
        <v>0</v>
      </c>
    </row>
    <row r="169" spans="1:20" ht="13" hidden="1">
      <c r="A169" s="603">
        <v>161</v>
      </c>
      <c r="B169" s="604"/>
      <c r="C169" s="604"/>
      <c r="D169" s="604"/>
      <c r="E169" s="605"/>
      <c r="F169" s="605"/>
      <c r="G169" s="606">
        <f>IFERROR(SUD_UOS[[#This Row],[Gross Cost $]]-SUD_UOS[[#This Row],[Other Revenues $]],0)</f>
        <v>0</v>
      </c>
      <c r="H169" s="607"/>
      <c r="I169" s="607"/>
      <c r="J169" s="608" t="str">
        <f>IFERROR(SUD_UOS[[#This Row],[Proposed: DMC Units]]/SUD_UOS[[#This Row],[Proposed: Total Units of Service]],"")</f>
        <v/>
      </c>
      <c r="K169" s="612"/>
      <c r="L169" s="606">
        <f>IFERROR(SUD_UOS[[#This Row],[Gross Cost $]]/SUD_UOS[[#This Row],[Proposed: Total Units of Service]],0)</f>
        <v>0</v>
      </c>
      <c r="M169" s="606">
        <f>IFERROR(SUD_UOS[[#This Row],[Net Cost $]]/SUD_UOS[[#This Row],[Proposed: Total Units of Service]],0)</f>
        <v>0</v>
      </c>
      <c r="N169" s="606">
        <f>IFERROR(MIN(SUD_UOS[[#This Row],[Interim Rate (Rate Cap) $]:[Net Cost per Unit $]])*SUD_UOS[[#This Row],[Proposed: DMC Units]],0)</f>
        <v>0</v>
      </c>
      <c r="O169" s="606">
        <f>IFERROR(MIN(SUD_UOS[[#This Row],[Interim Rate (Rate Cap) $]:[Net Cost per Unit $]])*(SUD_UOS[[#This Row],[Proposed: Total Units of Service]]-SUD_UOS[[#This Row],[Proposed: DMC Units]]),0)</f>
        <v>0</v>
      </c>
      <c r="P169" s="607"/>
      <c r="Q169" s="607"/>
      <c r="R169" s="608" t="str">
        <f>IFERROR(SUD_UOS[[#This Row],[Prior Approved: DMC Units]]/SUD_UOS[[#This Row],[Prior Approved: Total Units of Service]],"")</f>
        <v/>
      </c>
      <c r="S169" s="610">
        <f>IFERROR(SUD_UOS[[#This Row],[Proposed: Total Units of Service]]-SUD_UOS[[#This Row],[Prior Approved: Total Units of Service]],0)</f>
        <v>0</v>
      </c>
      <c r="T169" s="610">
        <f>IFERROR(SUD_UOS[[#This Row],[Proposed: DMC Units]]-SUD_UOS[[#This Row],[Prior Approved: DMC Units]],0)</f>
        <v>0</v>
      </c>
    </row>
    <row r="170" spans="1:20" ht="13" hidden="1">
      <c r="A170" s="603">
        <v>162</v>
      </c>
      <c r="B170" s="604"/>
      <c r="C170" s="604"/>
      <c r="D170" s="604"/>
      <c r="E170" s="605"/>
      <c r="F170" s="605"/>
      <c r="G170" s="606">
        <f>IFERROR(SUD_UOS[[#This Row],[Gross Cost $]]-SUD_UOS[[#This Row],[Other Revenues $]],0)</f>
        <v>0</v>
      </c>
      <c r="H170" s="607"/>
      <c r="I170" s="607"/>
      <c r="J170" s="608" t="str">
        <f>IFERROR(SUD_UOS[[#This Row],[Proposed: DMC Units]]/SUD_UOS[[#This Row],[Proposed: Total Units of Service]],"")</f>
        <v/>
      </c>
      <c r="K170" s="612"/>
      <c r="L170" s="606">
        <f>IFERROR(SUD_UOS[[#This Row],[Gross Cost $]]/SUD_UOS[[#This Row],[Proposed: Total Units of Service]],0)</f>
        <v>0</v>
      </c>
      <c r="M170" s="606">
        <f>IFERROR(SUD_UOS[[#This Row],[Net Cost $]]/SUD_UOS[[#This Row],[Proposed: Total Units of Service]],0)</f>
        <v>0</v>
      </c>
      <c r="N170" s="606">
        <f>IFERROR(MIN(SUD_UOS[[#This Row],[Interim Rate (Rate Cap) $]:[Net Cost per Unit $]])*SUD_UOS[[#This Row],[Proposed: DMC Units]],0)</f>
        <v>0</v>
      </c>
      <c r="O170" s="606">
        <f>IFERROR(MIN(SUD_UOS[[#This Row],[Interim Rate (Rate Cap) $]:[Net Cost per Unit $]])*(SUD_UOS[[#This Row],[Proposed: Total Units of Service]]-SUD_UOS[[#This Row],[Proposed: DMC Units]]),0)</f>
        <v>0</v>
      </c>
      <c r="P170" s="607"/>
      <c r="Q170" s="607"/>
      <c r="R170" s="608" t="str">
        <f>IFERROR(SUD_UOS[[#This Row],[Prior Approved: DMC Units]]/SUD_UOS[[#This Row],[Prior Approved: Total Units of Service]],"")</f>
        <v/>
      </c>
      <c r="S170" s="610">
        <f>IFERROR(SUD_UOS[[#This Row],[Proposed: Total Units of Service]]-SUD_UOS[[#This Row],[Prior Approved: Total Units of Service]],0)</f>
        <v>0</v>
      </c>
      <c r="T170" s="610">
        <f>IFERROR(SUD_UOS[[#This Row],[Proposed: DMC Units]]-SUD_UOS[[#This Row],[Prior Approved: DMC Units]],0)</f>
        <v>0</v>
      </c>
    </row>
    <row r="171" spans="1:20" ht="13" hidden="1">
      <c r="A171" s="603">
        <v>163</v>
      </c>
      <c r="B171" s="604"/>
      <c r="C171" s="604"/>
      <c r="D171" s="604"/>
      <c r="E171" s="605"/>
      <c r="F171" s="605"/>
      <c r="G171" s="606">
        <f>IFERROR(SUD_UOS[[#This Row],[Gross Cost $]]-SUD_UOS[[#This Row],[Other Revenues $]],0)</f>
        <v>0</v>
      </c>
      <c r="H171" s="607"/>
      <c r="I171" s="607"/>
      <c r="J171" s="608" t="str">
        <f>IFERROR(SUD_UOS[[#This Row],[Proposed: DMC Units]]/SUD_UOS[[#This Row],[Proposed: Total Units of Service]],"")</f>
        <v/>
      </c>
      <c r="K171" s="612"/>
      <c r="L171" s="606">
        <f>IFERROR(SUD_UOS[[#This Row],[Gross Cost $]]/SUD_UOS[[#This Row],[Proposed: Total Units of Service]],0)</f>
        <v>0</v>
      </c>
      <c r="M171" s="606">
        <f>IFERROR(SUD_UOS[[#This Row],[Net Cost $]]/SUD_UOS[[#This Row],[Proposed: Total Units of Service]],0)</f>
        <v>0</v>
      </c>
      <c r="N171" s="606">
        <f>IFERROR(MIN(SUD_UOS[[#This Row],[Interim Rate (Rate Cap) $]:[Net Cost per Unit $]])*SUD_UOS[[#This Row],[Proposed: DMC Units]],0)</f>
        <v>0</v>
      </c>
      <c r="O171" s="606">
        <f>IFERROR(MIN(SUD_UOS[[#This Row],[Interim Rate (Rate Cap) $]:[Net Cost per Unit $]])*(SUD_UOS[[#This Row],[Proposed: Total Units of Service]]-SUD_UOS[[#This Row],[Proposed: DMC Units]]),0)</f>
        <v>0</v>
      </c>
      <c r="P171" s="607"/>
      <c r="Q171" s="607"/>
      <c r="R171" s="608" t="str">
        <f>IFERROR(SUD_UOS[[#This Row],[Prior Approved: DMC Units]]/SUD_UOS[[#This Row],[Prior Approved: Total Units of Service]],"")</f>
        <v/>
      </c>
      <c r="S171" s="610">
        <f>IFERROR(SUD_UOS[[#This Row],[Proposed: Total Units of Service]]-SUD_UOS[[#This Row],[Prior Approved: Total Units of Service]],0)</f>
        <v>0</v>
      </c>
      <c r="T171" s="610">
        <f>IFERROR(SUD_UOS[[#This Row],[Proposed: DMC Units]]-SUD_UOS[[#This Row],[Prior Approved: DMC Units]],0)</f>
        <v>0</v>
      </c>
    </row>
    <row r="172" spans="1:20" ht="13" hidden="1">
      <c r="A172" s="603">
        <v>164</v>
      </c>
      <c r="B172" s="604"/>
      <c r="C172" s="604"/>
      <c r="D172" s="604"/>
      <c r="E172" s="605"/>
      <c r="F172" s="605"/>
      <c r="G172" s="606">
        <f>IFERROR(SUD_UOS[[#This Row],[Gross Cost $]]-SUD_UOS[[#This Row],[Other Revenues $]],0)</f>
        <v>0</v>
      </c>
      <c r="H172" s="607"/>
      <c r="I172" s="607"/>
      <c r="J172" s="608" t="str">
        <f>IFERROR(SUD_UOS[[#This Row],[Proposed: DMC Units]]/SUD_UOS[[#This Row],[Proposed: Total Units of Service]],"")</f>
        <v/>
      </c>
      <c r="K172" s="612"/>
      <c r="L172" s="606">
        <f>IFERROR(SUD_UOS[[#This Row],[Gross Cost $]]/SUD_UOS[[#This Row],[Proposed: Total Units of Service]],0)</f>
        <v>0</v>
      </c>
      <c r="M172" s="606">
        <f>IFERROR(SUD_UOS[[#This Row],[Net Cost $]]/SUD_UOS[[#This Row],[Proposed: Total Units of Service]],0)</f>
        <v>0</v>
      </c>
      <c r="N172" s="606">
        <f>IFERROR(MIN(SUD_UOS[[#This Row],[Interim Rate (Rate Cap) $]:[Net Cost per Unit $]])*SUD_UOS[[#This Row],[Proposed: DMC Units]],0)</f>
        <v>0</v>
      </c>
      <c r="O172" s="606">
        <f>IFERROR(MIN(SUD_UOS[[#This Row],[Interim Rate (Rate Cap) $]:[Net Cost per Unit $]])*(SUD_UOS[[#This Row],[Proposed: Total Units of Service]]-SUD_UOS[[#This Row],[Proposed: DMC Units]]),0)</f>
        <v>0</v>
      </c>
      <c r="P172" s="607"/>
      <c r="Q172" s="607"/>
      <c r="R172" s="608" t="str">
        <f>IFERROR(SUD_UOS[[#This Row],[Prior Approved: DMC Units]]/SUD_UOS[[#This Row],[Prior Approved: Total Units of Service]],"")</f>
        <v/>
      </c>
      <c r="S172" s="610">
        <f>IFERROR(SUD_UOS[[#This Row],[Proposed: Total Units of Service]]-SUD_UOS[[#This Row],[Prior Approved: Total Units of Service]],0)</f>
        <v>0</v>
      </c>
      <c r="T172" s="610">
        <f>IFERROR(SUD_UOS[[#This Row],[Proposed: DMC Units]]-SUD_UOS[[#This Row],[Prior Approved: DMC Units]],0)</f>
        <v>0</v>
      </c>
    </row>
    <row r="173" spans="1:20" ht="13" hidden="1">
      <c r="A173" s="603">
        <v>165</v>
      </c>
      <c r="B173" s="604"/>
      <c r="C173" s="604"/>
      <c r="D173" s="604"/>
      <c r="E173" s="605"/>
      <c r="F173" s="605"/>
      <c r="G173" s="606">
        <f>IFERROR(SUD_UOS[[#This Row],[Gross Cost $]]-SUD_UOS[[#This Row],[Other Revenues $]],0)</f>
        <v>0</v>
      </c>
      <c r="H173" s="607"/>
      <c r="I173" s="607"/>
      <c r="J173" s="608" t="str">
        <f>IFERROR(SUD_UOS[[#This Row],[Proposed: DMC Units]]/SUD_UOS[[#This Row],[Proposed: Total Units of Service]],"")</f>
        <v/>
      </c>
      <c r="K173" s="612"/>
      <c r="L173" s="606">
        <f>IFERROR(SUD_UOS[[#This Row],[Gross Cost $]]/SUD_UOS[[#This Row],[Proposed: Total Units of Service]],0)</f>
        <v>0</v>
      </c>
      <c r="M173" s="606">
        <f>IFERROR(SUD_UOS[[#This Row],[Net Cost $]]/SUD_UOS[[#This Row],[Proposed: Total Units of Service]],0)</f>
        <v>0</v>
      </c>
      <c r="N173" s="606">
        <f>IFERROR(MIN(SUD_UOS[[#This Row],[Interim Rate (Rate Cap) $]:[Net Cost per Unit $]])*SUD_UOS[[#This Row],[Proposed: DMC Units]],0)</f>
        <v>0</v>
      </c>
      <c r="O173" s="606">
        <f>IFERROR(MIN(SUD_UOS[[#This Row],[Interim Rate (Rate Cap) $]:[Net Cost per Unit $]])*(SUD_UOS[[#This Row],[Proposed: Total Units of Service]]-SUD_UOS[[#This Row],[Proposed: DMC Units]]),0)</f>
        <v>0</v>
      </c>
      <c r="P173" s="607"/>
      <c r="Q173" s="607"/>
      <c r="R173" s="608" t="str">
        <f>IFERROR(SUD_UOS[[#This Row],[Prior Approved: DMC Units]]/SUD_UOS[[#This Row],[Prior Approved: Total Units of Service]],"")</f>
        <v/>
      </c>
      <c r="S173" s="610">
        <f>IFERROR(SUD_UOS[[#This Row],[Proposed: Total Units of Service]]-SUD_UOS[[#This Row],[Prior Approved: Total Units of Service]],0)</f>
        <v>0</v>
      </c>
      <c r="T173" s="610">
        <f>IFERROR(SUD_UOS[[#This Row],[Proposed: DMC Units]]-SUD_UOS[[#This Row],[Prior Approved: DMC Units]],0)</f>
        <v>0</v>
      </c>
    </row>
    <row r="174" spans="1:20" ht="13" hidden="1">
      <c r="A174" s="603">
        <v>166</v>
      </c>
      <c r="B174" s="604"/>
      <c r="C174" s="604"/>
      <c r="D174" s="604"/>
      <c r="E174" s="605"/>
      <c r="F174" s="605"/>
      <c r="G174" s="606">
        <f>IFERROR(SUD_UOS[[#This Row],[Gross Cost $]]-SUD_UOS[[#This Row],[Other Revenues $]],0)</f>
        <v>0</v>
      </c>
      <c r="H174" s="607"/>
      <c r="I174" s="607"/>
      <c r="J174" s="608" t="str">
        <f>IFERROR(SUD_UOS[[#This Row],[Proposed: DMC Units]]/SUD_UOS[[#This Row],[Proposed: Total Units of Service]],"")</f>
        <v/>
      </c>
      <c r="K174" s="612"/>
      <c r="L174" s="606">
        <f>IFERROR(SUD_UOS[[#This Row],[Gross Cost $]]/SUD_UOS[[#This Row],[Proposed: Total Units of Service]],0)</f>
        <v>0</v>
      </c>
      <c r="M174" s="606">
        <f>IFERROR(SUD_UOS[[#This Row],[Net Cost $]]/SUD_UOS[[#This Row],[Proposed: Total Units of Service]],0)</f>
        <v>0</v>
      </c>
      <c r="N174" s="606">
        <f>IFERROR(MIN(SUD_UOS[[#This Row],[Interim Rate (Rate Cap) $]:[Net Cost per Unit $]])*SUD_UOS[[#This Row],[Proposed: DMC Units]],0)</f>
        <v>0</v>
      </c>
      <c r="O174" s="606">
        <f>IFERROR(MIN(SUD_UOS[[#This Row],[Interim Rate (Rate Cap) $]:[Net Cost per Unit $]])*(SUD_UOS[[#This Row],[Proposed: Total Units of Service]]-SUD_UOS[[#This Row],[Proposed: DMC Units]]),0)</f>
        <v>0</v>
      </c>
      <c r="P174" s="607"/>
      <c r="Q174" s="607"/>
      <c r="R174" s="608" t="str">
        <f>IFERROR(SUD_UOS[[#This Row],[Prior Approved: DMC Units]]/SUD_UOS[[#This Row],[Prior Approved: Total Units of Service]],"")</f>
        <v/>
      </c>
      <c r="S174" s="610">
        <f>IFERROR(SUD_UOS[[#This Row],[Proposed: Total Units of Service]]-SUD_UOS[[#This Row],[Prior Approved: Total Units of Service]],0)</f>
        <v>0</v>
      </c>
      <c r="T174" s="610">
        <f>IFERROR(SUD_UOS[[#This Row],[Proposed: DMC Units]]-SUD_UOS[[#This Row],[Prior Approved: DMC Units]],0)</f>
        <v>0</v>
      </c>
    </row>
    <row r="175" spans="1:20" ht="13" hidden="1">
      <c r="A175" s="603">
        <v>167</v>
      </c>
      <c r="B175" s="604"/>
      <c r="C175" s="604"/>
      <c r="D175" s="604"/>
      <c r="E175" s="605"/>
      <c r="F175" s="605"/>
      <c r="G175" s="606">
        <f>IFERROR(SUD_UOS[[#This Row],[Gross Cost $]]-SUD_UOS[[#This Row],[Other Revenues $]],0)</f>
        <v>0</v>
      </c>
      <c r="H175" s="607"/>
      <c r="I175" s="607"/>
      <c r="J175" s="608" t="str">
        <f>IFERROR(SUD_UOS[[#This Row],[Proposed: DMC Units]]/SUD_UOS[[#This Row],[Proposed: Total Units of Service]],"")</f>
        <v/>
      </c>
      <c r="K175" s="612"/>
      <c r="L175" s="606">
        <f>IFERROR(SUD_UOS[[#This Row],[Gross Cost $]]/SUD_UOS[[#This Row],[Proposed: Total Units of Service]],0)</f>
        <v>0</v>
      </c>
      <c r="M175" s="606">
        <f>IFERROR(SUD_UOS[[#This Row],[Net Cost $]]/SUD_UOS[[#This Row],[Proposed: Total Units of Service]],0)</f>
        <v>0</v>
      </c>
      <c r="N175" s="606">
        <f>IFERROR(MIN(SUD_UOS[[#This Row],[Interim Rate (Rate Cap) $]:[Net Cost per Unit $]])*SUD_UOS[[#This Row],[Proposed: DMC Units]],0)</f>
        <v>0</v>
      </c>
      <c r="O175" s="606">
        <f>IFERROR(MIN(SUD_UOS[[#This Row],[Interim Rate (Rate Cap) $]:[Net Cost per Unit $]])*(SUD_UOS[[#This Row],[Proposed: Total Units of Service]]-SUD_UOS[[#This Row],[Proposed: DMC Units]]),0)</f>
        <v>0</v>
      </c>
      <c r="P175" s="607"/>
      <c r="Q175" s="607"/>
      <c r="R175" s="608" t="str">
        <f>IFERROR(SUD_UOS[[#This Row],[Prior Approved: DMC Units]]/SUD_UOS[[#This Row],[Prior Approved: Total Units of Service]],"")</f>
        <v/>
      </c>
      <c r="S175" s="610">
        <f>IFERROR(SUD_UOS[[#This Row],[Proposed: Total Units of Service]]-SUD_UOS[[#This Row],[Prior Approved: Total Units of Service]],0)</f>
        <v>0</v>
      </c>
      <c r="T175" s="610">
        <f>IFERROR(SUD_UOS[[#This Row],[Proposed: DMC Units]]-SUD_UOS[[#This Row],[Prior Approved: DMC Units]],0)</f>
        <v>0</v>
      </c>
    </row>
    <row r="176" spans="1:20" ht="13" hidden="1">
      <c r="A176" s="603">
        <v>168</v>
      </c>
      <c r="B176" s="604"/>
      <c r="C176" s="604"/>
      <c r="D176" s="604"/>
      <c r="E176" s="605"/>
      <c r="F176" s="605"/>
      <c r="G176" s="606">
        <f>IFERROR(SUD_UOS[[#This Row],[Gross Cost $]]-SUD_UOS[[#This Row],[Other Revenues $]],0)</f>
        <v>0</v>
      </c>
      <c r="H176" s="607"/>
      <c r="I176" s="607"/>
      <c r="J176" s="608" t="str">
        <f>IFERROR(SUD_UOS[[#This Row],[Proposed: DMC Units]]/SUD_UOS[[#This Row],[Proposed: Total Units of Service]],"")</f>
        <v/>
      </c>
      <c r="K176" s="612"/>
      <c r="L176" s="606">
        <f>IFERROR(SUD_UOS[[#This Row],[Gross Cost $]]/SUD_UOS[[#This Row],[Proposed: Total Units of Service]],0)</f>
        <v>0</v>
      </c>
      <c r="M176" s="606">
        <f>IFERROR(SUD_UOS[[#This Row],[Net Cost $]]/SUD_UOS[[#This Row],[Proposed: Total Units of Service]],0)</f>
        <v>0</v>
      </c>
      <c r="N176" s="606">
        <f>IFERROR(MIN(SUD_UOS[[#This Row],[Interim Rate (Rate Cap) $]:[Net Cost per Unit $]])*SUD_UOS[[#This Row],[Proposed: DMC Units]],0)</f>
        <v>0</v>
      </c>
      <c r="O176" s="606">
        <f>IFERROR(MIN(SUD_UOS[[#This Row],[Interim Rate (Rate Cap) $]:[Net Cost per Unit $]])*(SUD_UOS[[#This Row],[Proposed: Total Units of Service]]-SUD_UOS[[#This Row],[Proposed: DMC Units]]),0)</f>
        <v>0</v>
      </c>
      <c r="P176" s="607"/>
      <c r="Q176" s="607"/>
      <c r="R176" s="608" t="str">
        <f>IFERROR(SUD_UOS[[#This Row],[Prior Approved: DMC Units]]/SUD_UOS[[#This Row],[Prior Approved: Total Units of Service]],"")</f>
        <v/>
      </c>
      <c r="S176" s="610">
        <f>IFERROR(SUD_UOS[[#This Row],[Proposed: Total Units of Service]]-SUD_UOS[[#This Row],[Prior Approved: Total Units of Service]],0)</f>
        <v>0</v>
      </c>
      <c r="T176" s="610">
        <f>IFERROR(SUD_UOS[[#This Row],[Proposed: DMC Units]]-SUD_UOS[[#This Row],[Prior Approved: DMC Units]],0)</f>
        <v>0</v>
      </c>
    </row>
    <row r="177" spans="1:20" ht="13" hidden="1">
      <c r="A177" s="603">
        <v>169</v>
      </c>
      <c r="B177" s="604"/>
      <c r="C177" s="604"/>
      <c r="D177" s="604"/>
      <c r="E177" s="605"/>
      <c r="F177" s="605"/>
      <c r="G177" s="606">
        <f>IFERROR(SUD_UOS[[#This Row],[Gross Cost $]]-SUD_UOS[[#This Row],[Other Revenues $]],0)</f>
        <v>0</v>
      </c>
      <c r="H177" s="607"/>
      <c r="I177" s="607"/>
      <c r="J177" s="608" t="str">
        <f>IFERROR(SUD_UOS[[#This Row],[Proposed: DMC Units]]/SUD_UOS[[#This Row],[Proposed: Total Units of Service]],"")</f>
        <v/>
      </c>
      <c r="K177" s="612"/>
      <c r="L177" s="606">
        <f>IFERROR(SUD_UOS[[#This Row],[Gross Cost $]]/SUD_UOS[[#This Row],[Proposed: Total Units of Service]],0)</f>
        <v>0</v>
      </c>
      <c r="M177" s="606">
        <f>IFERROR(SUD_UOS[[#This Row],[Net Cost $]]/SUD_UOS[[#This Row],[Proposed: Total Units of Service]],0)</f>
        <v>0</v>
      </c>
      <c r="N177" s="606">
        <f>IFERROR(MIN(SUD_UOS[[#This Row],[Interim Rate (Rate Cap) $]:[Net Cost per Unit $]])*SUD_UOS[[#This Row],[Proposed: DMC Units]],0)</f>
        <v>0</v>
      </c>
      <c r="O177" s="606">
        <f>IFERROR(MIN(SUD_UOS[[#This Row],[Interim Rate (Rate Cap) $]:[Net Cost per Unit $]])*(SUD_UOS[[#This Row],[Proposed: Total Units of Service]]-SUD_UOS[[#This Row],[Proposed: DMC Units]]),0)</f>
        <v>0</v>
      </c>
      <c r="P177" s="607"/>
      <c r="Q177" s="607"/>
      <c r="R177" s="608" t="str">
        <f>IFERROR(SUD_UOS[[#This Row],[Prior Approved: DMC Units]]/SUD_UOS[[#This Row],[Prior Approved: Total Units of Service]],"")</f>
        <v/>
      </c>
      <c r="S177" s="610">
        <f>IFERROR(SUD_UOS[[#This Row],[Proposed: Total Units of Service]]-SUD_UOS[[#This Row],[Prior Approved: Total Units of Service]],0)</f>
        <v>0</v>
      </c>
      <c r="T177" s="610">
        <f>IFERROR(SUD_UOS[[#This Row],[Proposed: DMC Units]]-SUD_UOS[[#This Row],[Prior Approved: DMC Units]],0)</f>
        <v>0</v>
      </c>
    </row>
    <row r="178" spans="1:20" ht="13" hidden="1">
      <c r="A178" s="603">
        <v>170</v>
      </c>
      <c r="B178" s="604"/>
      <c r="C178" s="604"/>
      <c r="D178" s="604"/>
      <c r="E178" s="605"/>
      <c r="F178" s="605"/>
      <c r="G178" s="606">
        <f>IFERROR(SUD_UOS[[#This Row],[Gross Cost $]]-SUD_UOS[[#This Row],[Other Revenues $]],0)</f>
        <v>0</v>
      </c>
      <c r="H178" s="607"/>
      <c r="I178" s="607"/>
      <c r="J178" s="608" t="str">
        <f>IFERROR(SUD_UOS[[#This Row],[Proposed: DMC Units]]/SUD_UOS[[#This Row],[Proposed: Total Units of Service]],"")</f>
        <v/>
      </c>
      <c r="K178" s="612"/>
      <c r="L178" s="606">
        <f>IFERROR(SUD_UOS[[#This Row],[Gross Cost $]]/SUD_UOS[[#This Row],[Proposed: Total Units of Service]],0)</f>
        <v>0</v>
      </c>
      <c r="M178" s="606">
        <f>IFERROR(SUD_UOS[[#This Row],[Net Cost $]]/SUD_UOS[[#This Row],[Proposed: Total Units of Service]],0)</f>
        <v>0</v>
      </c>
      <c r="N178" s="606">
        <f>IFERROR(MIN(SUD_UOS[[#This Row],[Interim Rate (Rate Cap) $]:[Net Cost per Unit $]])*SUD_UOS[[#This Row],[Proposed: DMC Units]],0)</f>
        <v>0</v>
      </c>
      <c r="O178" s="606">
        <f>IFERROR(MIN(SUD_UOS[[#This Row],[Interim Rate (Rate Cap) $]:[Net Cost per Unit $]])*(SUD_UOS[[#This Row],[Proposed: Total Units of Service]]-SUD_UOS[[#This Row],[Proposed: DMC Units]]),0)</f>
        <v>0</v>
      </c>
      <c r="P178" s="607"/>
      <c r="Q178" s="607"/>
      <c r="R178" s="608" t="str">
        <f>IFERROR(SUD_UOS[[#This Row],[Prior Approved: DMC Units]]/SUD_UOS[[#This Row],[Prior Approved: Total Units of Service]],"")</f>
        <v/>
      </c>
      <c r="S178" s="610">
        <f>IFERROR(SUD_UOS[[#This Row],[Proposed: Total Units of Service]]-SUD_UOS[[#This Row],[Prior Approved: Total Units of Service]],0)</f>
        <v>0</v>
      </c>
      <c r="T178" s="610">
        <f>IFERROR(SUD_UOS[[#This Row],[Proposed: DMC Units]]-SUD_UOS[[#This Row],[Prior Approved: DMC Units]],0)</f>
        <v>0</v>
      </c>
    </row>
    <row r="179" spans="1:20" ht="13" hidden="1">
      <c r="A179" s="603">
        <v>171</v>
      </c>
      <c r="B179" s="604"/>
      <c r="C179" s="604"/>
      <c r="D179" s="604"/>
      <c r="E179" s="605"/>
      <c r="F179" s="605"/>
      <c r="G179" s="606">
        <f>IFERROR(SUD_UOS[[#This Row],[Gross Cost $]]-SUD_UOS[[#This Row],[Other Revenues $]],0)</f>
        <v>0</v>
      </c>
      <c r="H179" s="607"/>
      <c r="I179" s="607"/>
      <c r="J179" s="608" t="str">
        <f>IFERROR(SUD_UOS[[#This Row],[Proposed: DMC Units]]/SUD_UOS[[#This Row],[Proposed: Total Units of Service]],"")</f>
        <v/>
      </c>
      <c r="K179" s="612"/>
      <c r="L179" s="606">
        <f>IFERROR(SUD_UOS[[#This Row],[Gross Cost $]]/SUD_UOS[[#This Row],[Proposed: Total Units of Service]],0)</f>
        <v>0</v>
      </c>
      <c r="M179" s="606">
        <f>IFERROR(SUD_UOS[[#This Row],[Net Cost $]]/SUD_UOS[[#This Row],[Proposed: Total Units of Service]],0)</f>
        <v>0</v>
      </c>
      <c r="N179" s="606">
        <f>IFERROR(MIN(SUD_UOS[[#This Row],[Interim Rate (Rate Cap) $]:[Net Cost per Unit $]])*SUD_UOS[[#This Row],[Proposed: DMC Units]],0)</f>
        <v>0</v>
      </c>
      <c r="O179" s="606">
        <f>IFERROR(MIN(SUD_UOS[[#This Row],[Interim Rate (Rate Cap) $]:[Net Cost per Unit $]])*(SUD_UOS[[#This Row],[Proposed: Total Units of Service]]-SUD_UOS[[#This Row],[Proposed: DMC Units]]),0)</f>
        <v>0</v>
      </c>
      <c r="P179" s="607"/>
      <c r="Q179" s="607"/>
      <c r="R179" s="608" t="str">
        <f>IFERROR(SUD_UOS[[#This Row],[Prior Approved: DMC Units]]/SUD_UOS[[#This Row],[Prior Approved: Total Units of Service]],"")</f>
        <v/>
      </c>
      <c r="S179" s="610">
        <f>IFERROR(SUD_UOS[[#This Row],[Proposed: Total Units of Service]]-SUD_UOS[[#This Row],[Prior Approved: Total Units of Service]],0)</f>
        <v>0</v>
      </c>
      <c r="T179" s="610">
        <f>IFERROR(SUD_UOS[[#This Row],[Proposed: DMC Units]]-SUD_UOS[[#This Row],[Prior Approved: DMC Units]],0)</f>
        <v>0</v>
      </c>
    </row>
    <row r="180" spans="1:20" ht="13" hidden="1">
      <c r="A180" s="603">
        <v>172</v>
      </c>
      <c r="B180" s="604"/>
      <c r="C180" s="604"/>
      <c r="D180" s="604"/>
      <c r="E180" s="605"/>
      <c r="F180" s="605"/>
      <c r="G180" s="606">
        <f>IFERROR(SUD_UOS[[#This Row],[Gross Cost $]]-SUD_UOS[[#This Row],[Other Revenues $]],0)</f>
        <v>0</v>
      </c>
      <c r="H180" s="607"/>
      <c r="I180" s="607"/>
      <c r="J180" s="608" t="str">
        <f>IFERROR(SUD_UOS[[#This Row],[Proposed: DMC Units]]/SUD_UOS[[#This Row],[Proposed: Total Units of Service]],"")</f>
        <v/>
      </c>
      <c r="K180" s="612"/>
      <c r="L180" s="606">
        <f>IFERROR(SUD_UOS[[#This Row],[Gross Cost $]]/SUD_UOS[[#This Row],[Proposed: Total Units of Service]],0)</f>
        <v>0</v>
      </c>
      <c r="M180" s="606">
        <f>IFERROR(SUD_UOS[[#This Row],[Net Cost $]]/SUD_UOS[[#This Row],[Proposed: Total Units of Service]],0)</f>
        <v>0</v>
      </c>
      <c r="N180" s="606">
        <f>IFERROR(MIN(SUD_UOS[[#This Row],[Interim Rate (Rate Cap) $]:[Net Cost per Unit $]])*SUD_UOS[[#This Row],[Proposed: DMC Units]],0)</f>
        <v>0</v>
      </c>
      <c r="O180" s="606">
        <f>IFERROR(MIN(SUD_UOS[[#This Row],[Interim Rate (Rate Cap) $]:[Net Cost per Unit $]])*(SUD_UOS[[#This Row],[Proposed: Total Units of Service]]-SUD_UOS[[#This Row],[Proposed: DMC Units]]),0)</f>
        <v>0</v>
      </c>
      <c r="P180" s="607"/>
      <c r="Q180" s="607"/>
      <c r="R180" s="608" t="str">
        <f>IFERROR(SUD_UOS[[#This Row],[Prior Approved: DMC Units]]/SUD_UOS[[#This Row],[Prior Approved: Total Units of Service]],"")</f>
        <v/>
      </c>
      <c r="S180" s="610">
        <f>IFERROR(SUD_UOS[[#This Row],[Proposed: Total Units of Service]]-SUD_UOS[[#This Row],[Prior Approved: Total Units of Service]],0)</f>
        <v>0</v>
      </c>
      <c r="T180" s="610">
        <f>IFERROR(SUD_UOS[[#This Row],[Proposed: DMC Units]]-SUD_UOS[[#This Row],[Prior Approved: DMC Units]],0)</f>
        <v>0</v>
      </c>
    </row>
    <row r="181" spans="1:20" ht="13" hidden="1">
      <c r="A181" s="603">
        <v>173</v>
      </c>
      <c r="B181" s="604"/>
      <c r="C181" s="604"/>
      <c r="D181" s="604"/>
      <c r="E181" s="605"/>
      <c r="F181" s="605"/>
      <c r="G181" s="606">
        <f>IFERROR(SUD_UOS[[#This Row],[Gross Cost $]]-SUD_UOS[[#This Row],[Other Revenues $]],0)</f>
        <v>0</v>
      </c>
      <c r="H181" s="607"/>
      <c r="I181" s="607"/>
      <c r="J181" s="608" t="str">
        <f>IFERROR(SUD_UOS[[#This Row],[Proposed: DMC Units]]/SUD_UOS[[#This Row],[Proposed: Total Units of Service]],"")</f>
        <v/>
      </c>
      <c r="K181" s="612"/>
      <c r="L181" s="606">
        <f>IFERROR(SUD_UOS[[#This Row],[Gross Cost $]]/SUD_UOS[[#This Row],[Proposed: Total Units of Service]],0)</f>
        <v>0</v>
      </c>
      <c r="M181" s="606">
        <f>IFERROR(SUD_UOS[[#This Row],[Net Cost $]]/SUD_UOS[[#This Row],[Proposed: Total Units of Service]],0)</f>
        <v>0</v>
      </c>
      <c r="N181" s="606">
        <f>IFERROR(MIN(SUD_UOS[[#This Row],[Interim Rate (Rate Cap) $]:[Net Cost per Unit $]])*SUD_UOS[[#This Row],[Proposed: DMC Units]],0)</f>
        <v>0</v>
      </c>
      <c r="O181" s="606">
        <f>IFERROR(MIN(SUD_UOS[[#This Row],[Interim Rate (Rate Cap) $]:[Net Cost per Unit $]])*(SUD_UOS[[#This Row],[Proposed: Total Units of Service]]-SUD_UOS[[#This Row],[Proposed: DMC Units]]),0)</f>
        <v>0</v>
      </c>
      <c r="P181" s="607"/>
      <c r="Q181" s="607"/>
      <c r="R181" s="608" t="str">
        <f>IFERROR(SUD_UOS[[#This Row],[Prior Approved: DMC Units]]/SUD_UOS[[#This Row],[Prior Approved: Total Units of Service]],"")</f>
        <v/>
      </c>
      <c r="S181" s="610">
        <f>IFERROR(SUD_UOS[[#This Row],[Proposed: Total Units of Service]]-SUD_UOS[[#This Row],[Prior Approved: Total Units of Service]],0)</f>
        <v>0</v>
      </c>
      <c r="T181" s="610">
        <f>IFERROR(SUD_UOS[[#This Row],[Proposed: DMC Units]]-SUD_UOS[[#This Row],[Prior Approved: DMC Units]],0)</f>
        <v>0</v>
      </c>
    </row>
    <row r="182" spans="1:20" ht="13" hidden="1">
      <c r="A182" s="603">
        <v>174</v>
      </c>
      <c r="B182" s="604"/>
      <c r="C182" s="604"/>
      <c r="D182" s="604"/>
      <c r="E182" s="605"/>
      <c r="F182" s="605"/>
      <c r="G182" s="606">
        <f>IFERROR(SUD_UOS[[#This Row],[Gross Cost $]]-SUD_UOS[[#This Row],[Other Revenues $]],0)</f>
        <v>0</v>
      </c>
      <c r="H182" s="607"/>
      <c r="I182" s="607"/>
      <c r="J182" s="608" t="str">
        <f>IFERROR(SUD_UOS[[#This Row],[Proposed: DMC Units]]/SUD_UOS[[#This Row],[Proposed: Total Units of Service]],"")</f>
        <v/>
      </c>
      <c r="K182" s="612"/>
      <c r="L182" s="606">
        <f>IFERROR(SUD_UOS[[#This Row],[Gross Cost $]]/SUD_UOS[[#This Row],[Proposed: Total Units of Service]],0)</f>
        <v>0</v>
      </c>
      <c r="M182" s="606">
        <f>IFERROR(SUD_UOS[[#This Row],[Net Cost $]]/SUD_UOS[[#This Row],[Proposed: Total Units of Service]],0)</f>
        <v>0</v>
      </c>
      <c r="N182" s="606">
        <f>IFERROR(MIN(SUD_UOS[[#This Row],[Interim Rate (Rate Cap) $]:[Net Cost per Unit $]])*SUD_UOS[[#This Row],[Proposed: DMC Units]],0)</f>
        <v>0</v>
      </c>
      <c r="O182" s="606">
        <f>IFERROR(MIN(SUD_UOS[[#This Row],[Interim Rate (Rate Cap) $]:[Net Cost per Unit $]])*(SUD_UOS[[#This Row],[Proposed: Total Units of Service]]-SUD_UOS[[#This Row],[Proposed: DMC Units]]),0)</f>
        <v>0</v>
      </c>
      <c r="P182" s="607"/>
      <c r="Q182" s="607"/>
      <c r="R182" s="608" t="str">
        <f>IFERROR(SUD_UOS[[#This Row],[Prior Approved: DMC Units]]/SUD_UOS[[#This Row],[Prior Approved: Total Units of Service]],"")</f>
        <v/>
      </c>
      <c r="S182" s="610">
        <f>IFERROR(SUD_UOS[[#This Row],[Proposed: Total Units of Service]]-SUD_UOS[[#This Row],[Prior Approved: Total Units of Service]],0)</f>
        <v>0</v>
      </c>
      <c r="T182" s="610">
        <f>IFERROR(SUD_UOS[[#This Row],[Proposed: DMC Units]]-SUD_UOS[[#This Row],[Prior Approved: DMC Units]],0)</f>
        <v>0</v>
      </c>
    </row>
    <row r="183" spans="1:20" ht="13" hidden="1">
      <c r="A183" s="603">
        <v>175</v>
      </c>
      <c r="B183" s="604"/>
      <c r="C183" s="604"/>
      <c r="D183" s="604"/>
      <c r="E183" s="605"/>
      <c r="F183" s="605"/>
      <c r="G183" s="606">
        <f>IFERROR(SUD_UOS[[#This Row],[Gross Cost $]]-SUD_UOS[[#This Row],[Other Revenues $]],0)</f>
        <v>0</v>
      </c>
      <c r="H183" s="607"/>
      <c r="I183" s="607"/>
      <c r="J183" s="608" t="str">
        <f>IFERROR(SUD_UOS[[#This Row],[Proposed: DMC Units]]/SUD_UOS[[#This Row],[Proposed: Total Units of Service]],"")</f>
        <v/>
      </c>
      <c r="K183" s="612"/>
      <c r="L183" s="606">
        <f>IFERROR(SUD_UOS[[#This Row],[Gross Cost $]]/SUD_UOS[[#This Row],[Proposed: Total Units of Service]],0)</f>
        <v>0</v>
      </c>
      <c r="M183" s="606">
        <f>IFERROR(SUD_UOS[[#This Row],[Net Cost $]]/SUD_UOS[[#This Row],[Proposed: Total Units of Service]],0)</f>
        <v>0</v>
      </c>
      <c r="N183" s="606">
        <f>IFERROR(MIN(SUD_UOS[[#This Row],[Interim Rate (Rate Cap) $]:[Net Cost per Unit $]])*SUD_UOS[[#This Row],[Proposed: DMC Units]],0)</f>
        <v>0</v>
      </c>
      <c r="O183" s="606">
        <f>IFERROR(MIN(SUD_UOS[[#This Row],[Interim Rate (Rate Cap) $]:[Net Cost per Unit $]])*(SUD_UOS[[#This Row],[Proposed: Total Units of Service]]-SUD_UOS[[#This Row],[Proposed: DMC Units]]),0)</f>
        <v>0</v>
      </c>
      <c r="P183" s="607"/>
      <c r="Q183" s="607"/>
      <c r="R183" s="608" t="str">
        <f>IFERROR(SUD_UOS[[#This Row],[Prior Approved: DMC Units]]/SUD_UOS[[#This Row],[Prior Approved: Total Units of Service]],"")</f>
        <v/>
      </c>
      <c r="S183" s="610">
        <f>IFERROR(SUD_UOS[[#This Row],[Proposed: Total Units of Service]]-SUD_UOS[[#This Row],[Prior Approved: Total Units of Service]],0)</f>
        <v>0</v>
      </c>
      <c r="T183" s="610">
        <f>IFERROR(SUD_UOS[[#This Row],[Proposed: DMC Units]]-SUD_UOS[[#This Row],[Prior Approved: DMC Units]],0)</f>
        <v>0</v>
      </c>
    </row>
    <row r="184" spans="1:20" ht="13" hidden="1">
      <c r="A184" s="603">
        <v>176</v>
      </c>
      <c r="B184" s="604"/>
      <c r="C184" s="604"/>
      <c r="D184" s="604"/>
      <c r="E184" s="605"/>
      <c r="F184" s="605"/>
      <c r="G184" s="606">
        <f>IFERROR(SUD_UOS[[#This Row],[Gross Cost $]]-SUD_UOS[[#This Row],[Other Revenues $]],0)</f>
        <v>0</v>
      </c>
      <c r="H184" s="607"/>
      <c r="I184" s="607"/>
      <c r="J184" s="608" t="str">
        <f>IFERROR(SUD_UOS[[#This Row],[Proposed: DMC Units]]/SUD_UOS[[#This Row],[Proposed: Total Units of Service]],"")</f>
        <v/>
      </c>
      <c r="K184" s="612"/>
      <c r="L184" s="606">
        <f>IFERROR(SUD_UOS[[#This Row],[Gross Cost $]]/SUD_UOS[[#This Row],[Proposed: Total Units of Service]],0)</f>
        <v>0</v>
      </c>
      <c r="M184" s="606">
        <f>IFERROR(SUD_UOS[[#This Row],[Net Cost $]]/SUD_UOS[[#This Row],[Proposed: Total Units of Service]],0)</f>
        <v>0</v>
      </c>
      <c r="N184" s="606">
        <f>IFERROR(MIN(SUD_UOS[[#This Row],[Interim Rate (Rate Cap) $]:[Net Cost per Unit $]])*SUD_UOS[[#This Row],[Proposed: DMC Units]],0)</f>
        <v>0</v>
      </c>
      <c r="O184" s="606">
        <f>IFERROR(MIN(SUD_UOS[[#This Row],[Interim Rate (Rate Cap) $]:[Net Cost per Unit $]])*(SUD_UOS[[#This Row],[Proposed: Total Units of Service]]-SUD_UOS[[#This Row],[Proposed: DMC Units]]),0)</f>
        <v>0</v>
      </c>
      <c r="P184" s="607"/>
      <c r="Q184" s="607"/>
      <c r="R184" s="608" t="str">
        <f>IFERROR(SUD_UOS[[#This Row],[Prior Approved: DMC Units]]/SUD_UOS[[#This Row],[Prior Approved: Total Units of Service]],"")</f>
        <v/>
      </c>
      <c r="S184" s="610">
        <f>IFERROR(SUD_UOS[[#This Row],[Proposed: Total Units of Service]]-SUD_UOS[[#This Row],[Prior Approved: Total Units of Service]],0)</f>
        <v>0</v>
      </c>
      <c r="T184" s="610">
        <f>IFERROR(SUD_UOS[[#This Row],[Proposed: DMC Units]]-SUD_UOS[[#This Row],[Prior Approved: DMC Units]],0)</f>
        <v>0</v>
      </c>
    </row>
    <row r="185" spans="1:20" ht="13" hidden="1">
      <c r="A185" s="603">
        <v>177</v>
      </c>
      <c r="B185" s="604"/>
      <c r="C185" s="604"/>
      <c r="D185" s="604"/>
      <c r="E185" s="605"/>
      <c r="F185" s="605"/>
      <c r="G185" s="606">
        <f>IFERROR(SUD_UOS[[#This Row],[Gross Cost $]]-SUD_UOS[[#This Row],[Other Revenues $]],0)</f>
        <v>0</v>
      </c>
      <c r="H185" s="607"/>
      <c r="I185" s="607"/>
      <c r="J185" s="608" t="str">
        <f>IFERROR(SUD_UOS[[#This Row],[Proposed: DMC Units]]/SUD_UOS[[#This Row],[Proposed: Total Units of Service]],"")</f>
        <v/>
      </c>
      <c r="K185" s="612"/>
      <c r="L185" s="606">
        <f>IFERROR(SUD_UOS[[#This Row],[Gross Cost $]]/SUD_UOS[[#This Row],[Proposed: Total Units of Service]],0)</f>
        <v>0</v>
      </c>
      <c r="M185" s="606">
        <f>IFERROR(SUD_UOS[[#This Row],[Net Cost $]]/SUD_UOS[[#This Row],[Proposed: Total Units of Service]],0)</f>
        <v>0</v>
      </c>
      <c r="N185" s="606">
        <f>IFERROR(MIN(SUD_UOS[[#This Row],[Interim Rate (Rate Cap) $]:[Net Cost per Unit $]])*SUD_UOS[[#This Row],[Proposed: DMC Units]],0)</f>
        <v>0</v>
      </c>
      <c r="O185" s="606">
        <f>IFERROR(MIN(SUD_UOS[[#This Row],[Interim Rate (Rate Cap) $]:[Net Cost per Unit $]])*(SUD_UOS[[#This Row],[Proposed: Total Units of Service]]-SUD_UOS[[#This Row],[Proposed: DMC Units]]),0)</f>
        <v>0</v>
      </c>
      <c r="P185" s="607"/>
      <c r="Q185" s="607"/>
      <c r="R185" s="608" t="str">
        <f>IFERROR(SUD_UOS[[#This Row],[Prior Approved: DMC Units]]/SUD_UOS[[#This Row],[Prior Approved: Total Units of Service]],"")</f>
        <v/>
      </c>
      <c r="S185" s="610">
        <f>IFERROR(SUD_UOS[[#This Row],[Proposed: Total Units of Service]]-SUD_UOS[[#This Row],[Prior Approved: Total Units of Service]],0)</f>
        <v>0</v>
      </c>
      <c r="T185" s="610">
        <f>IFERROR(SUD_UOS[[#This Row],[Proposed: DMC Units]]-SUD_UOS[[#This Row],[Prior Approved: DMC Units]],0)</f>
        <v>0</v>
      </c>
    </row>
    <row r="186" spans="1:20" ht="13" hidden="1">
      <c r="A186" s="603">
        <v>178</v>
      </c>
      <c r="B186" s="604"/>
      <c r="C186" s="604"/>
      <c r="D186" s="604"/>
      <c r="E186" s="605"/>
      <c r="F186" s="605"/>
      <c r="G186" s="606">
        <f>IFERROR(SUD_UOS[[#This Row],[Gross Cost $]]-SUD_UOS[[#This Row],[Other Revenues $]],0)</f>
        <v>0</v>
      </c>
      <c r="H186" s="607"/>
      <c r="I186" s="607"/>
      <c r="J186" s="608" t="str">
        <f>IFERROR(SUD_UOS[[#This Row],[Proposed: DMC Units]]/SUD_UOS[[#This Row],[Proposed: Total Units of Service]],"")</f>
        <v/>
      </c>
      <c r="K186" s="612"/>
      <c r="L186" s="606">
        <f>IFERROR(SUD_UOS[[#This Row],[Gross Cost $]]/SUD_UOS[[#This Row],[Proposed: Total Units of Service]],0)</f>
        <v>0</v>
      </c>
      <c r="M186" s="606">
        <f>IFERROR(SUD_UOS[[#This Row],[Net Cost $]]/SUD_UOS[[#This Row],[Proposed: Total Units of Service]],0)</f>
        <v>0</v>
      </c>
      <c r="N186" s="606">
        <f>IFERROR(MIN(SUD_UOS[[#This Row],[Interim Rate (Rate Cap) $]:[Net Cost per Unit $]])*SUD_UOS[[#This Row],[Proposed: DMC Units]],0)</f>
        <v>0</v>
      </c>
      <c r="O186" s="606">
        <f>IFERROR(MIN(SUD_UOS[[#This Row],[Interim Rate (Rate Cap) $]:[Net Cost per Unit $]])*(SUD_UOS[[#This Row],[Proposed: Total Units of Service]]-SUD_UOS[[#This Row],[Proposed: DMC Units]]),0)</f>
        <v>0</v>
      </c>
      <c r="P186" s="607"/>
      <c r="Q186" s="607"/>
      <c r="R186" s="608" t="str">
        <f>IFERROR(SUD_UOS[[#This Row],[Prior Approved: DMC Units]]/SUD_UOS[[#This Row],[Prior Approved: Total Units of Service]],"")</f>
        <v/>
      </c>
      <c r="S186" s="610">
        <f>IFERROR(SUD_UOS[[#This Row],[Proposed: Total Units of Service]]-SUD_UOS[[#This Row],[Prior Approved: Total Units of Service]],0)</f>
        <v>0</v>
      </c>
      <c r="T186" s="610">
        <f>IFERROR(SUD_UOS[[#This Row],[Proposed: DMC Units]]-SUD_UOS[[#This Row],[Prior Approved: DMC Units]],0)</f>
        <v>0</v>
      </c>
    </row>
    <row r="187" spans="1:20" ht="13" hidden="1">
      <c r="A187" s="603">
        <v>179</v>
      </c>
      <c r="B187" s="604"/>
      <c r="C187" s="604"/>
      <c r="D187" s="604"/>
      <c r="E187" s="605"/>
      <c r="F187" s="605"/>
      <c r="G187" s="606">
        <f>IFERROR(SUD_UOS[[#This Row],[Gross Cost $]]-SUD_UOS[[#This Row],[Other Revenues $]],0)</f>
        <v>0</v>
      </c>
      <c r="H187" s="607"/>
      <c r="I187" s="607"/>
      <c r="J187" s="608" t="str">
        <f>IFERROR(SUD_UOS[[#This Row],[Proposed: DMC Units]]/SUD_UOS[[#This Row],[Proposed: Total Units of Service]],"")</f>
        <v/>
      </c>
      <c r="K187" s="612"/>
      <c r="L187" s="606">
        <f>IFERROR(SUD_UOS[[#This Row],[Gross Cost $]]/SUD_UOS[[#This Row],[Proposed: Total Units of Service]],0)</f>
        <v>0</v>
      </c>
      <c r="M187" s="606">
        <f>IFERROR(SUD_UOS[[#This Row],[Net Cost $]]/SUD_UOS[[#This Row],[Proposed: Total Units of Service]],0)</f>
        <v>0</v>
      </c>
      <c r="N187" s="606">
        <f>IFERROR(MIN(SUD_UOS[[#This Row],[Interim Rate (Rate Cap) $]:[Net Cost per Unit $]])*SUD_UOS[[#This Row],[Proposed: DMC Units]],0)</f>
        <v>0</v>
      </c>
      <c r="O187" s="606">
        <f>IFERROR(MIN(SUD_UOS[[#This Row],[Interim Rate (Rate Cap) $]:[Net Cost per Unit $]])*(SUD_UOS[[#This Row],[Proposed: Total Units of Service]]-SUD_UOS[[#This Row],[Proposed: DMC Units]]),0)</f>
        <v>0</v>
      </c>
      <c r="P187" s="607"/>
      <c r="Q187" s="607"/>
      <c r="R187" s="608" t="str">
        <f>IFERROR(SUD_UOS[[#This Row],[Prior Approved: DMC Units]]/SUD_UOS[[#This Row],[Prior Approved: Total Units of Service]],"")</f>
        <v/>
      </c>
      <c r="S187" s="610">
        <f>IFERROR(SUD_UOS[[#This Row],[Proposed: Total Units of Service]]-SUD_UOS[[#This Row],[Prior Approved: Total Units of Service]],0)</f>
        <v>0</v>
      </c>
      <c r="T187" s="610">
        <f>IFERROR(SUD_UOS[[#This Row],[Proposed: DMC Units]]-SUD_UOS[[#This Row],[Prior Approved: DMC Units]],0)</f>
        <v>0</v>
      </c>
    </row>
    <row r="188" spans="1:20" ht="13" hidden="1">
      <c r="A188" s="603">
        <v>180</v>
      </c>
      <c r="B188" s="604"/>
      <c r="C188" s="604"/>
      <c r="D188" s="604"/>
      <c r="E188" s="605"/>
      <c r="F188" s="605"/>
      <c r="G188" s="606">
        <f>IFERROR(SUD_UOS[[#This Row],[Gross Cost $]]-SUD_UOS[[#This Row],[Other Revenues $]],0)</f>
        <v>0</v>
      </c>
      <c r="H188" s="607"/>
      <c r="I188" s="607"/>
      <c r="J188" s="608" t="str">
        <f>IFERROR(SUD_UOS[[#This Row],[Proposed: DMC Units]]/SUD_UOS[[#This Row],[Proposed: Total Units of Service]],"")</f>
        <v/>
      </c>
      <c r="K188" s="612"/>
      <c r="L188" s="606">
        <f>IFERROR(SUD_UOS[[#This Row],[Gross Cost $]]/SUD_UOS[[#This Row],[Proposed: Total Units of Service]],0)</f>
        <v>0</v>
      </c>
      <c r="M188" s="606">
        <f>IFERROR(SUD_UOS[[#This Row],[Net Cost $]]/SUD_UOS[[#This Row],[Proposed: Total Units of Service]],0)</f>
        <v>0</v>
      </c>
      <c r="N188" s="606">
        <f>IFERROR(MIN(SUD_UOS[[#This Row],[Interim Rate (Rate Cap) $]:[Net Cost per Unit $]])*SUD_UOS[[#This Row],[Proposed: DMC Units]],0)</f>
        <v>0</v>
      </c>
      <c r="O188" s="606">
        <f>IFERROR(MIN(SUD_UOS[[#This Row],[Interim Rate (Rate Cap) $]:[Net Cost per Unit $]])*(SUD_UOS[[#This Row],[Proposed: Total Units of Service]]-SUD_UOS[[#This Row],[Proposed: DMC Units]]),0)</f>
        <v>0</v>
      </c>
      <c r="P188" s="607"/>
      <c r="Q188" s="607"/>
      <c r="R188" s="608" t="str">
        <f>IFERROR(SUD_UOS[[#This Row],[Prior Approved: DMC Units]]/SUD_UOS[[#This Row],[Prior Approved: Total Units of Service]],"")</f>
        <v/>
      </c>
      <c r="S188" s="610">
        <f>IFERROR(SUD_UOS[[#This Row],[Proposed: Total Units of Service]]-SUD_UOS[[#This Row],[Prior Approved: Total Units of Service]],0)</f>
        <v>0</v>
      </c>
      <c r="T188" s="610">
        <f>IFERROR(SUD_UOS[[#This Row],[Proposed: DMC Units]]-SUD_UOS[[#This Row],[Prior Approved: DMC Units]],0)</f>
        <v>0</v>
      </c>
    </row>
    <row r="189" spans="1:20" ht="13" hidden="1">
      <c r="A189" s="603">
        <v>181</v>
      </c>
      <c r="B189" s="604"/>
      <c r="C189" s="604"/>
      <c r="D189" s="604"/>
      <c r="E189" s="605"/>
      <c r="F189" s="605"/>
      <c r="G189" s="606">
        <f>IFERROR(SUD_UOS[[#This Row],[Gross Cost $]]-SUD_UOS[[#This Row],[Other Revenues $]],0)</f>
        <v>0</v>
      </c>
      <c r="H189" s="607"/>
      <c r="I189" s="607"/>
      <c r="J189" s="608" t="str">
        <f>IFERROR(SUD_UOS[[#This Row],[Proposed: DMC Units]]/SUD_UOS[[#This Row],[Proposed: Total Units of Service]],"")</f>
        <v/>
      </c>
      <c r="K189" s="612"/>
      <c r="L189" s="606">
        <f>IFERROR(SUD_UOS[[#This Row],[Gross Cost $]]/SUD_UOS[[#This Row],[Proposed: Total Units of Service]],0)</f>
        <v>0</v>
      </c>
      <c r="M189" s="606">
        <f>IFERROR(SUD_UOS[[#This Row],[Net Cost $]]/SUD_UOS[[#This Row],[Proposed: Total Units of Service]],0)</f>
        <v>0</v>
      </c>
      <c r="N189" s="606">
        <f>IFERROR(MIN(SUD_UOS[[#This Row],[Interim Rate (Rate Cap) $]:[Net Cost per Unit $]])*SUD_UOS[[#This Row],[Proposed: DMC Units]],0)</f>
        <v>0</v>
      </c>
      <c r="O189" s="606">
        <f>IFERROR(MIN(SUD_UOS[[#This Row],[Interim Rate (Rate Cap) $]:[Net Cost per Unit $]])*(SUD_UOS[[#This Row],[Proposed: Total Units of Service]]-SUD_UOS[[#This Row],[Proposed: DMC Units]]),0)</f>
        <v>0</v>
      </c>
      <c r="P189" s="607"/>
      <c r="Q189" s="607"/>
      <c r="R189" s="608" t="str">
        <f>IFERROR(SUD_UOS[[#This Row],[Prior Approved: DMC Units]]/SUD_UOS[[#This Row],[Prior Approved: Total Units of Service]],"")</f>
        <v/>
      </c>
      <c r="S189" s="610">
        <f>IFERROR(SUD_UOS[[#This Row],[Proposed: Total Units of Service]]-SUD_UOS[[#This Row],[Prior Approved: Total Units of Service]],0)</f>
        <v>0</v>
      </c>
      <c r="T189" s="610">
        <f>IFERROR(SUD_UOS[[#This Row],[Proposed: DMC Units]]-SUD_UOS[[#This Row],[Prior Approved: DMC Units]],0)</f>
        <v>0</v>
      </c>
    </row>
    <row r="190" spans="1:20" ht="13" hidden="1">
      <c r="A190" s="603">
        <v>182</v>
      </c>
      <c r="B190" s="604"/>
      <c r="C190" s="604"/>
      <c r="D190" s="604"/>
      <c r="E190" s="605"/>
      <c r="F190" s="605"/>
      <c r="G190" s="606">
        <f>IFERROR(SUD_UOS[[#This Row],[Gross Cost $]]-SUD_UOS[[#This Row],[Other Revenues $]],0)</f>
        <v>0</v>
      </c>
      <c r="H190" s="607"/>
      <c r="I190" s="607"/>
      <c r="J190" s="608" t="str">
        <f>IFERROR(SUD_UOS[[#This Row],[Proposed: DMC Units]]/SUD_UOS[[#This Row],[Proposed: Total Units of Service]],"")</f>
        <v/>
      </c>
      <c r="K190" s="612"/>
      <c r="L190" s="606">
        <f>IFERROR(SUD_UOS[[#This Row],[Gross Cost $]]/SUD_UOS[[#This Row],[Proposed: Total Units of Service]],0)</f>
        <v>0</v>
      </c>
      <c r="M190" s="606">
        <f>IFERROR(SUD_UOS[[#This Row],[Net Cost $]]/SUD_UOS[[#This Row],[Proposed: Total Units of Service]],0)</f>
        <v>0</v>
      </c>
      <c r="N190" s="606">
        <f>IFERROR(MIN(SUD_UOS[[#This Row],[Interim Rate (Rate Cap) $]:[Net Cost per Unit $]])*SUD_UOS[[#This Row],[Proposed: DMC Units]],0)</f>
        <v>0</v>
      </c>
      <c r="O190" s="606">
        <f>IFERROR(MIN(SUD_UOS[[#This Row],[Interim Rate (Rate Cap) $]:[Net Cost per Unit $]])*(SUD_UOS[[#This Row],[Proposed: Total Units of Service]]-SUD_UOS[[#This Row],[Proposed: DMC Units]]),0)</f>
        <v>0</v>
      </c>
      <c r="P190" s="607"/>
      <c r="Q190" s="607"/>
      <c r="R190" s="608" t="str">
        <f>IFERROR(SUD_UOS[[#This Row],[Prior Approved: DMC Units]]/SUD_UOS[[#This Row],[Prior Approved: Total Units of Service]],"")</f>
        <v/>
      </c>
      <c r="S190" s="610">
        <f>IFERROR(SUD_UOS[[#This Row],[Proposed: Total Units of Service]]-SUD_UOS[[#This Row],[Prior Approved: Total Units of Service]],0)</f>
        <v>0</v>
      </c>
      <c r="T190" s="610">
        <f>IFERROR(SUD_UOS[[#This Row],[Proposed: DMC Units]]-SUD_UOS[[#This Row],[Prior Approved: DMC Units]],0)</f>
        <v>0</v>
      </c>
    </row>
    <row r="191" spans="1:20" ht="13" hidden="1">
      <c r="A191" s="603">
        <v>183</v>
      </c>
      <c r="B191" s="604"/>
      <c r="C191" s="604"/>
      <c r="D191" s="604"/>
      <c r="E191" s="605"/>
      <c r="F191" s="605"/>
      <c r="G191" s="606">
        <f>IFERROR(SUD_UOS[[#This Row],[Gross Cost $]]-SUD_UOS[[#This Row],[Other Revenues $]],0)</f>
        <v>0</v>
      </c>
      <c r="H191" s="607"/>
      <c r="I191" s="607"/>
      <c r="J191" s="608" t="str">
        <f>IFERROR(SUD_UOS[[#This Row],[Proposed: DMC Units]]/SUD_UOS[[#This Row],[Proposed: Total Units of Service]],"")</f>
        <v/>
      </c>
      <c r="K191" s="612"/>
      <c r="L191" s="606">
        <f>IFERROR(SUD_UOS[[#This Row],[Gross Cost $]]/SUD_UOS[[#This Row],[Proposed: Total Units of Service]],0)</f>
        <v>0</v>
      </c>
      <c r="M191" s="606">
        <f>IFERROR(SUD_UOS[[#This Row],[Net Cost $]]/SUD_UOS[[#This Row],[Proposed: Total Units of Service]],0)</f>
        <v>0</v>
      </c>
      <c r="N191" s="606">
        <f>IFERROR(MIN(SUD_UOS[[#This Row],[Interim Rate (Rate Cap) $]:[Net Cost per Unit $]])*SUD_UOS[[#This Row],[Proposed: DMC Units]],0)</f>
        <v>0</v>
      </c>
      <c r="O191" s="606">
        <f>IFERROR(MIN(SUD_UOS[[#This Row],[Interim Rate (Rate Cap) $]:[Net Cost per Unit $]])*(SUD_UOS[[#This Row],[Proposed: Total Units of Service]]-SUD_UOS[[#This Row],[Proposed: DMC Units]]),0)</f>
        <v>0</v>
      </c>
      <c r="P191" s="607"/>
      <c r="Q191" s="607"/>
      <c r="R191" s="608" t="str">
        <f>IFERROR(SUD_UOS[[#This Row],[Prior Approved: DMC Units]]/SUD_UOS[[#This Row],[Prior Approved: Total Units of Service]],"")</f>
        <v/>
      </c>
      <c r="S191" s="610">
        <f>IFERROR(SUD_UOS[[#This Row],[Proposed: Total Units of Service]]-SUD_UOS[[#This Row],[Prior Approved: Total Units of Service]],0)</f>
        <v>0</v>
      </c>
      <c r="T191" s="610">
        <f>IFERROR(SUD_UOS[[#This Row],[Proposed: DMC Units]]-SUD_UOS[[#This Row],[Prior Approved: DMC Units]],0)</f>
        <v>0</v>
      </c>
    </row>
    <row r="192" spans="1:20" ht="13" hidden="1">
      <c r="A192" s="603">
        <v>184</v>
      </c>
      <c r="B192" s="604"/>
      <c r="C192" s="604"/>
      <c r="D192" s="604"/>
      <c r="E192" s="605"/>
      <c r="F192" s="605"/>
      <c r="G192" s="606">
        <f>IFERROR(SUD_UOS[[#This Row],[Gross Cost $]]-SUD_UOS[[#This Row],[Other Revenues $]],0)</f>
        <v>0</v>
      </c>
      <c r="H192" s="607"/>
      <c r="I192" s="607"/>
      <c r="J192" s="608" t="str">
        <f>IFERROR(SUD_UOS[[#This Row],[Proposed: DMC Units]]/SUD_UOS[[#This Row],[Proposed: Total Units of Service]],"")</f>
        <v/>
      </c>
      <c r="K192" s="612"/>
      <c r="L192" s="606">
        <f>IFERROR(SUD_UOS[[#This Row],[Gross Cost $]]/SUD_UOS[[#This Row],[Proposed: Total Units of Service]],0)</f>
        <v>0</v>
      </c>
      <c r="M192" s="606">
        <f>IFERROR(SUD_UOS[[#This Row],[Net Cost $]]/SUD_UOS[[#This Row],[Proposed: Total Units of Service]],0)</f>
        <v>0</v>
      </c>
      <c r="N192" s="606">
        <f>IFERROR(MIN(SUD_UOS[[#This Row],[Interim Rate (Rate Cap) $]:[Net Cost per Unit $]])*SUD_UOS[[#This Row],[Proposed: DMC Units]],0)</f>
        <v>0</v>
      </c>
      <c r="O192" s="606">
        <f>IFERROR(MIN(SUD_UOS[[#This Row],[Interim Rate (Rate Cap) $]:[Net Cost per Unit $]])*(SUD_UOS[[#This Row],[Proposed: Total Units of Service]]-SUD_UOS[[#This Row],[Proposed: DMC Units]]),0)</f>
        <v>0</v>
      </c>
      <c r="P192" s="607"/>
      <c r="Q192" s="607"/>
      <c r="R192" s="608" t="str">
        <f>IFERROR(SUD_UOS[[#This Row],[Prior Approved: DMC Units]]/SUD_UOS[[#This Row],[Prior Approved: Total Units of Service]],"")</f>
        <v/>
      </c>
      <c r="S192" s="610">
        <f>IFERROR(SUD_UOS[[#This Row],[Proposed: Total Units of Service]]-SUD_UOS[[#This Row],[Prior Approved: Total Units of Service]],0)</f>
        <v>0</v>
      </c>
      <c r="T192" s="610">
        <f>IFERROR(SUD_UOS[[#This Row],[Proposed: DMC Units]]-SUD_UOS[[#This Row],[Prior Approved: DMC Units]],0)</f>
        <v>0</v>
      </c>
    </row>
    <row r="193" spans="1:20" ht="13" hidden="1">
      <c r="A193" s="603">
        <v>185</v>
      </c>
      <c r="B193" s="604"/>
      <c r="C193" s="604"/>
      <c r="D193" s="604"/>
      <c r="E193" s="605"/>
      <c r="F193" s="605"/>
      <c r="G193" s="606">
        <f>IFERROR(SUD_UOS[[#This Row],[Gross Cost $]]-SUD_UOS[[#This Row],[Other Revenues $]],0)</f>
        <v>0</v>
      </c>
      <c r="H193" s="607"/>
      <c r="I193" s="607"/>
      <c r="J193" s="608" t="str">
        <f>IFERROR(SUD_UOS[[#This Row],[Proposed: DMC Units]]/SUD_UOS[[#This Row],[Proposed: Total Units of Service]],"")</f>
        <v/>
      </c>
      <c r="K193" s="612"/>
      <c r="L193" s="606">
        <f>IFERROR(SUD_UOS[[#This Row],[Gross Cost $]]/SUD_UOS[[#This Row],[Proposed: Total Units of Service]],0)</f>
        <v>0</v>
      </c>
      <c r="M193" s="606">
        <f>IFERROR(SUD_UOS[[#This Row],[Net Cost $]]/SUD_UOS[[#This Row],[Proposed: Total Units of Service]],0)</f>
        <v>0</v>
      </c>
      <c r="N193" s="606">
        <f>IFERROR(MIN(SUD_UOS[[#This Row],[Interim Rate (Rate Cap) $]:[Net Cost per Unit $]])*SUD_UOS[[#This Row],[Proposed: DMC Units]],0)</f>
        <v>0</v>
      </c>
      <c r="O193" s="606">
        <f>IFERROR(MIN(SUD_UOS[[#This Row],[Interim Rate (Rate Cap) $]:[Net Cost per Unit $]])*(SUD_UOS[[#This Row],[Proposed: Total Units of Service]]-SUD_UOS[[#This Row],[Proposed: DMC Units]]),0)</f>
        <v>0</v>
      </c>
      <c r="P193" s="607"/>
      <c r="Q193" s="607"/>
      <c r="R193" s="608" t="str">
        <f>IFERROR(SUD_UOS[[#This Row],[Prior Approved: DMC Units]]/SUD_UOS[[#This Row],[Prior Approved: Total Units of Service]],"")</f>
        <v/>
      </c>
      <c r="S193" s="610">
        <f>IFERROR(SUD_UOS[[#This Row],[Proposed: Total Units of Service]]-SUD_UOS[[#This Row],[Prior Approved: Total Units of Service]],0)</f>
        <v>0</v>
      </c>
      <c r="T193" s="610">
        <f>IFERROR(SUD_UOS[[#This Row],[Proposed: DMC Units]]-SUD_UOS[[#This Row],[Prior Approved: DMC Units]],0)</f>
        <v>0</v>
      </c>
    </row>
    <row r="194" spans="1:20" ht="13" hidden="1">
      <c r="A194" s="603">
        <v>186</v>
      </c>
      <c r="B194" s="604"/>
      <c r="C194" s="604"/>
      <c r="D194" s="604"/>
      <c r="E194" s="605"/>
      <c r="F194" s="605"/>
      <c r="G194" s="606">
        <f>IFERROR(SUD_UOS[[#This Row],[Gross Cost $]]-SUD_UOS[[#This Row],[Other Revenues $]],0)</f>
        <v>0</v>
      </c>
      <c r="H194" s="607"/>
      <c r="I194" s="607"/>
      <c r="J194" s="608" t="str">
        <f>IFERROR(SUD_UOS[[#This Row],[Proposed: DMC Units]]/SUD_UOS[[#This Row],[Proposed: Total Units of Service]],"")</f>
        <v/>
      </c>
      <c r="K194" s="612"/>
      <c r="L194" s="606">
        <f>IFERROR(SUD_UOS[[#This Row],[Gross Cost $]]/SUD_UOS[[#This Row],[Proposed: Total Units of Service]],0)</f>
        <v>0</v>
      </c>
      <c r="M194" s="606">
        <f>IFERROR(SUD_UOS[[#This Row],[Net Cost $]]/SUD_UOS[[#This Row],[Proposed: Total Units of Service]],0)</f>
        <v>0</v>
      </c>
      <c r="N194" s="606">
        <f>IFERROR(MIN(SUD_UOS[[#This Row],[Interim Rate (Rate Cap) $]:[Net Cost per Unit $]])*SUD_UOS[[#This Row],[Proposed: DMC Units]],0)</f>
        <v>0</v>
      </c>
      <c r="O194" s="606">
        <f>IFERROR(MIN(SUD_UOS[[#This Row],[Interim Rate (Rate Cap) $]:[Net Cost per Unit $]])*(SUD_UOS[[#This Row],[Proposed: Total Units of Service]]-SUD_UOS[[#This Row],[Proposed: DMC Units]]),0)</f>
        <v>0</v>
      </c>
      <c r="P194" s="607"/>
      <c r="Q194" s="607"/>
      <c r="R194" s="608" t="str">
        <f>IFERROR(SUD_UOS[[#This Row],[Prior Approved: DMC Units]]/SUD_UOS[[#This Row],[Prior Approved: Total Units of Service]],"")</f>
        <v/>
      </c>
      <c r="S194" s="610">
        <f>IFERROR(SUD_UOS[[#This Row],[Proposed: Total Units of Service]]-SUD_UOS[[#This Row],[Prior Approved: Total Units of Service]],0)</f>
        <v>0</v>
      </c>
      <c r="T194" s="610">
        <f>IFERROR(SUD_UOS[[#This Row],[Proposed: DMC Units]]-SUD_UOS[[#This Row],[Prior Approved: DMC Units]],0)</f>
        <v>0</v>
      </c>
    </row>
    <row r="195" spans="1:20" ht="13" hidden="1">
      <c r="A195" s="603">
        <v>187</v>
      </c>
      <c r="B195" s="604"/>
      <c r="C195" s="604"/>
      <c r="D195" s="604"/>
      <c r="E195" s="605"/>
      <c r="F195" s="605"/>
      <c r="G195" s="606">
        <f>IFERROR(SUD_UOS[[#This Row],[Gross Cost $]]-SUD_UOS[[#This Row],[Other Revenues $]],0)</f>
        <v>0</v>
      </c>
      <c r="H195" s="607"/>
      <c r="I195" s="607"/>
      <c r="J195" s="608" t="str">
        <f>IFERROR(SUD_UOS[[#This Row],[Proposed: DMC Units]]/SUD_UOS[[#This Row],[Proposed: Total Units of Service]],"")</f>
        <v/>
      </c>
      <c r="K195" s="612"/>
      <c r="L195" s="606">
        <f>IFERROR(SUD_UOS[[#This Row],[Gross Cost $]]/SUD_UOS[[#This Row],[Proposed: Total Units of Service]],0)</f>
        <v>0</v>
      </c>
      <c r="M195" s="606">
        <f>IFERROR(SUD_UOS[[#This Row],[Net Cost $]]/SUD_UOS[[#This Row],[Proposed: Total Units of Service]],0)</f>
        <v>0</v>
      </c>
      <c r="N195" s="606">
        <f>IFERROR(MIN(SUD_UOS[[#This Row],[Interim Rate (Rate Cap) $]:[Net Cost per Unit $]])*SUD_UOS[[#This Row],[Proposed: DMC Units]],0)</f>
        <v>0</v>
      </c>
      <c r="O195" s="606">
        <f>IFERROR(MIN(SUD_UOS[[#This Row],[Interim Rate (Rate Cap) $]:[Net Cost per Unit $]])*(SUD_UOS[[#This Row],[Proposed: Total Units of Service]]-SUD_UOS[[#This Row],[Proposed: DMC Units]]),0)</f>
        <v>0</v>
      </c>
      <c r="P195" s="607"/>
      <c r="Q195" s="607"/>
      <c r="R195" s="608" t="str">
        <f>IFERROR(SUD_UOS[[#This Row],[Prior Approved: DMC Units]]/SUD_UOS[[#This Row],[Prior Approved: Total Units of Service]],"")</f>
        <v/>
      </c>
      <c r="S195" s="610">
        <f>IFERROR(SUD_UOS[[#This Row],[Proposed: Total Units of Service]]-SUD_UOS[[#This Row],[Prior Approved: Total Units of Service]],0)</f>
        <v>0</v>
      </c>
      <c r="T195" s="610">
        <f>IFERROR(SUD_UOS[[#This Row],[Proposed: DMC Units]]-SUD_UOS[[#This Row],[Prior Approved: DMC Units]],0)</f>
        <v>0</v>
      </c>
    </row>
    <row r="196" spans="1:20" ht="13" hidden="1">
      <c r="A196" s="603">
        <v>188</v>
      </c>
      <c r="B196" s="604"/>
      <c r="C196" s="604"/>
      <c r="D196" s="604"/>
      <c r="E196" s="605"/>
      <c r="F196" s="605"/>
      <c r="G196" s="606">
        <f>IFERROR(SUD_UOS[[#This Row],[Gross Cost $]]-SUD_UOS[[#This Row],[Other Revenues $]],0)</f>
        <v>0</v>
      </c>
      <c r="H196" s="607"/>
      <c r="I196" s="607"/>
      <c r="J196" s="608" t="str">
        <f>IFERROR(SUD_UOS[[#This Row],[Proposed: DMC Units]]/SUD_UOS[[#This Row],[Proposed: Total Units of Service]],"")</f>
        <v/>
      </c>
      <c r="K196" s="612"/>
      <c r="L196" s="606">
        <f>IFERROR(SUD_UOS[[#This Row],[Gross Cost $]]/SUD_UOS[[#This Row],[Proposed: Total Units of Service]],0)</f>
        <v>0</v>
      </c>
      <c r="M196" s="606">
        <f>IFERROR(SUD_UOS[[#This Row],[Net Cost $]]/SUD_UOS[[#This Row],[Proposed: Total Units of Service]],0)</f>
        <v>0</v>
      </c>
      <c r="N196" s="606">
        <f>IFERROR(MIN(SUD_UOS[[#This Row],[Interim Rate (Rate Cap) $]:[Net Cost per Unit $]])*SUD_UOS[[#This Row],[Proposed: DMC Units]],0)</f>
        <v>0</v>
      </c>
      <c r="O196" s="606">
        <f>IFERROR(MIN(SUD_UOS[[#This Row],[Interim Rate (Rate Cap) $]:[Net Cost per Unit $]])*(SUD_UOS[[#This Row],[Proposed: Total Units of Service]]-SUD_UOS[[#This Row],[Proposed: DMC Units]]),0)</f>
        <v>0</v>
      </c>
      <c r="P196" s="607"/>
      <c r="Q196" s="607"/>
      <c r="R196" s="608" t="str">
        <f>IFERROR(SUD_UOS[[#This Row],[Prior Approved: DMC Units]]/SUD_UOS[[#This Row],[Prior Approved: Total Units of Service]],"")</f>
        <v/>
      </c>
      <c r="S196" s="610">
        <f>IFERROR(SUD_UOS[[#This Row],[Proposed: Total Units of Service]]-SUD_UOS[[#This Row],[Prior Approved: Total Units of Service]],0)</f>
        <v>0</v>
      </c>
      <c r="T196" s="610">
        <f>IFERROR(SUD_UOS[[#This Row],[Proposed: DMC Units]]-SUD_UOS[[#This Row],[Prior Approved: DMC Units]],0)</f>
        <v>0</v>
      </c>
    </row>
    <row r="197" spans="1:20" ht="13" hidden="1">
      <c r="A197" s="603">
        <v>189</v>
      </c>
      <c r="B197" s="604"/>
      <c r="C197" s="604"/>
      <c r="D197" s="604"/>
      <c r="E197" s="605"/>
      <c r="F197" s="605"/>
      <c r="G197" s="606">
        <f>IFERROR(SUD_UOS[[#This Row],[Gross Cost $]]-SUD_UOS[[#This Row],[Other Revenues $]],0)</f>
        <v>0</v>
      </c>
      <c r="H197" s="607"/>
      <c r="I197" s="607"/>
      <c r="J197" s="608" t="str">
        <f>IFERROR(SUD_UOS[[#This Row],[Proposed: DMC Units]]/SUD_UOS[[#This Row],[Proposed: Total Units of Service]],"")</f>
        <v/>
      </c>
      <c r="K197" s="612"/>
      <c r="L197" s="606">
        <f>IFERROR(SUD_UOS[[#This Row],[Gross Cost $]]/SUD_UOS[[#This Row],[Proposed: Total Units of Service]],0)</f>
        <v>0</v>
      </c>
      <c r="M197" s="606">
        <f>IFERROR(SUD_UOS[[#This Row],[Net Cost $]]/SUD_UOS[[#This Row],[Proposed: Total Units of Service]],0)</f>
        <v>0</v>
      </c>
      <c r="N197" s="606">
        <f>IFERROR(MIN(SUD_UOS[[#This Row],[Interim Rate (Rate Cap) $]:[Net Cost per Unit $]])*SUD_UOS[[#This Row],[Proposed: DMC Units]],0)</f>
        <v>0</v>
      </c>
      <c r="O197" s="606">
        <f>IFERROR(MIN(SUD_UOS[[#This Row],[Interim Rate (Rate Cap) $]:[Net Cost per Unit $]])*(SUD_UOS[[#This Row],[Proposed: Total Units of Service]]-SUD_UOS[[#This Row],[Proposed: DMC Units]]),0)</f>
        <v>0</v>
      </c>
      <c r="P197" s="607"/>
      <c r="Q197" s="607"/>
      <c r="R197" s="608" t="str">
        <f>IFERROR(SUD_UOS[[#This Row],[Prior Approved: DMC Units]]/SUD_UOS[[#This Row],[Prior Approved: Total Units of Service]],"")</f>
        <v/>
      </c>
      <c r="S197" s="610">
        <f>IFERROR(SUD_UOS[[#This Row],[Proposed: Total Units of Service]]-SUD_UOS[[#This Row],[Prior Approved: Total Units of Service]],0)</f>
        <v>0</v>
      </c>
      <c r="T197" s="610">
        <f>IFERROR(SUD_UOS[[#This Row],[Proposed: DMC Units]]-SUD_UOS[[#This Row],[Prior Approved: DMC Units]],0)</f>
        <v>0</v>
      </c>
    </row>
    <row r="198" spans="1:20" ht="13" hidden="1">
      <c r="A198" s="603">
        <v>190</v>
      </c>
      <c r="B198" s="604"/>
      <c r="C198" s="604"/>
      <c r="D198" s="604"/>
      <c r="E198" s="605"/>
      <c r="F198" s="605"/>
      <c r="G198" s="606">
        <f>IFERROR(SUD_UOS[[#This Row],[Gross Cost $]]-SUD_UOS[[#This Row],[Other Revenues $]],0)</f>
        <v>0</v>
      </c>
      <c r="H198" s="607"/>
      <c r="I198" s="607"/>
      <c r="J198" s="608" t="str">
        <f>IFERROR(SUD_UOS[[#This Row],[Proposed: DMC Units]]/SUD_UOS[[#This Row],[Proposed: Total Units of Service]],"")</f>
        <v/>
      </c>
      <c r="K198" s="612"/>
      <c r="L198" s="606">
        <f>IFERROR(SUD_UOS[[#This Row],[Gross Cost $]]/SUD_UOS[[#This Row],[Proposed: Total Units of Service]],0)</f>
        <v>0</v>
      </c>
      <c r="M198" s="606">
        <f>IFERROR(SUD_UOS[[#This Row],[Net Cost $]]/SUD_UOS[[#This Row],[Proposed: Total Units of Service]],0)</f>
        <v>0</v>
      </c>
      <c r="N198" s="606">
        <f>IFERROR(MIN(SUD_UOS[[#This Row],[Interim Rate (Rate Cap) $]:[Net Cost per Unit $]])*SUD_UOS[[#This Row],[Proposed: DMC Units]],0)</f>
        <v>0</v>
      </c>
      <c r="O198" s="606">
        <f>IFERROR(MIN(SUD_UOS[[#This Row],[Interim Rate (Rate Cap) $]:[Net Cost per Unit $]])*(SUD_UOS[[#This Row],[Proposed: Total Units of Service]]-SUD_UOS[[#This Row],[Proposed: DMC Units]]),0)</f>
        <v>0</v>
      </c>
      <c r="P198" s="607"/>
      <c r="Q198" s="607"/>
      <c r="R198" s="608" t="str">
        <f>IFERROR(SUD_UOS[[#This Row],[Prior Approved: DMC Units]]/SUD_UOS[[#This Row],[Prior Approved: Total Units of Service]],"")</f>
        <v/>
      </c>
      <c r="S198" s="610">
        <f>IFERROR(SUD_UOS[[#This Row],[Proposed: Total Units of Service]]-SUD_UOS[[#This Row],[Prior Approved: Total Units of Service]],0)</f>
        <v>0</v>
      </c>
      <c r="T198" s="610">
        <f>IFERROR(SUD_UOS[[#This Row],[Proposed: DMC Units]]-SUD_UOS[[#This Row],[Prior Approved: DMC Units]],0)</f>
        <v>0</v>
      </c>
    </row>
    <row r="199" spans="1:20" ht="13" hidden="1">
      <c r="A199" s="603">
        <v>191</v>
      </c>
      <c r="B199" s="604"/>
      <c r="C199" s="604"/>
      <c r="D199" s="604"/>
      <c r="E199" s="605"/>
      <c r="F199" s="605"/>
      <c r="G199" s="606">
        <f>IFERROR(SUD_UOS[[#This Row],[Gross Cost $]]-SUD_UOS[[#This Row],[Other Revenues $]],0)</f>
        <v>0</v>
      </c>
      <c r="H199" s="607"/>
      <c r="I199" s="607"/>
      <c r="J199" s="608" t="str">
        <f>IFERROR(SUD_UOS[[#This Row],[Proposed: DMC Units]]/SUD_UOS[[#This Row],[Proposed: Total Units of Service]],"")</f>
        <v/>
      </c>
      <c r="K199" s="612"/>
      <c r="L199" s="606">
        <f>IFERROR(SUD_UOS[[#This Row],[Gross Cost $]]/SUD_UOS[[#This Row],[Proposed: Total Units of Service]],0)</f>
        <v>0</v>
      </c>
      <c r="M199" s="606">
        <f>IFERROR(SUD_UOS[[#This Row],[Net Cost $]]/SUD_UOS[[#This Row],[Proposed: Total Units of Service]],0)</f>
        <v>0</v>
      </c>
      <c r="N199" s="606">
        <f>IFERROR(MIN(SUD_UOS[[#This Row],[Interim Rate (Rate Cap) $]:[Net Cost per Unit $]])*SUD_UOS[[#This Row],[Proposed: DMC Units]],0)</f>
        <v>0</v>
      </c>
      <c r="O199" s="606">
        <f>IFERROR(MIN(SUD_UOS[[#This Row],[Interim Rate (Rate Cap) $]:[Net Cost per Unit $]])*(SUD_UOS[[#This Row],[Proposed: Total Units of Service]]-SUD_UOS[[#This Row],[Proposed: DMC Units]]),0)</f>
        <v>0</v>
      </c>
      <c r="P199" s="607"/>
      <c r="Q199" s="607"/>
      <c r="R199" s="608" t="str">
        <f>IFERROR(SUD_UOS[[#This Row],[Prior Approved: DMC Units]]/SUD_UOS[[#This Row],[Prior Approved: Total Units of Service]],"")</f>
        <v/>
      </c>
      <c r="S199" s="610">
        <f>IFERROR(SUD_UOS[[#This Row],[Proposed: Total Units of Service]]-SUD_UOS[[#This Row],[Prior Approved: Total Units of Service]],0)</f>
        <v>0</v>
      </c>
      <c r="T199" s="610">
        <f>IFERROR(SUD_UOS[[#This Row],[Proposed: DMC Units]]-SUD_UOS[[#This Row],[Prior Approved: DMC Units]],0)</f>
        <v>0</v>
      </c>
    </row>
    <row r="200" spans="1:20" ht="13" hidden="1">
      <c r="A200" s="603">
        <v>192</v>
      </c>
      <c r="B200" s="604"/>
      <c r="C200" s="604"/>
      <c r="D200" s="604"/>
      <c r="E200" s="605"/>
      <c r="F200" s="605"/>
      <c r="G200" s="606">
        <f>IFERROR(SUD_UOS[[#This Row],[Gross Cost $]]-SUD_UOS[[#This Row],[Other Revenues $]],0)</f>
        <v>0</v>
      </c>
      <c r="H200" s="607"/>
      <c r="I200" s="607"/>
      <c r="J200" s="608" t="str">
        <f>IFERROR(SUD_UOS[[#This Row],[Proposed: DMC Units]]/SUD_UOS[[#This Row],[Proposed: Total Units of Service]],"")</f>
        <v/>
      </c>
      <c r="K200" s="612"/>
      <c r="L200" s="606">
        <f>IFERROR(SUD_UOS[[#This Row],[Gross Cost $]]/SUD_UOS[[#This Row],[Proposed: Total Units of Service]],0)</f>
        <v>0</v>
      </c>
      <c r="M200" s="606">
        <f>IFERROR(SUD_UOS[[#This Row],[Net Cost $]]/SUD_UOS[[#This Row],[Proposed: Total Units of Service]],0)</f>
        <v>0</v>
      </c>
      <c r="N200" s="606">
        <f>IFERROR(MIN(SUD_UOS[[#This Row],[Interim Rate (Rate Cap) $]:[Net Cost per Unit $]])*SUD_UOS[[#This Row],[Proposed: DMC Units]],0)</f>
        <v>0</v>
      </c>
      <c r="O200" s="606">
        <f>IFERROR(MIN(SUD_UOS[[#This Row],[Interim Rate (Rate Cap) $]:[Net Cost per Unit $]])*(SUD_UOS[[#This Row],[Proposed: Total Units of Service]]-SUD_UOS[[#This Row],[Proposed: DMC Units]]),0)</f>
        <v>0</v>
      </c>
      <c r="P200" s="607"/>
      <c r="Q200" s="607"/>
      <c r="R200" s="608" t="str">
        <f>IFERROR(SUD_UOS[[#This Row],[Prior Approved: DMC Units]]/SUD_UOS[[#This Row],[Prior Approved: Total Units of Service]],"")</f>
        <v/>
      </c>
      <c r="S200" s="610">
        <f>IFERROR(SUD_UOS[[#This Row],[Proposed: Total Units of Service]]-SUD_UOS[[#This Row],[Prior Approved: Total Units of Service]],0)</f>
        <v>0</v>
      </c>
      <c r="T200" s="610">
        <f>IFERROR(SUD_UOS[[#This Row],[Proposed: DMC Units]]-SUD_UOS[[#This Row],[Prior Approved: DMC Units]],0)</f>
        <v>0</v>
      </c>
    </row>
    <row r="201" spans="1:20" ht="13" hidden="1">
      <c r="A201" s="603">
        <v>193</v>
      </c>
      <c r="B201" s="604"/>
      <c r="C201" s="604"/>
      <c r="D201" s="604"/>
      <c r="E201" s="605"/>
      <c r="F201" s="605"/>
      <c r="G201" s="606">
        <f>IFERROR(SUD_UOS[[#This Row],[Gross Cost $]]-SUD_UOS[[#This Row],[Other Revenues $]],0)</f>
        <v>0</v>
      </c>
      <c r="H201" s="607"/>
      <c r="I201" s="607"/>
      <c r="J201" s="608" t="str">
        <f>IFERROR(SUD_UOS[[#This Row],[Proposed: DMC Units]]/SUD_UOS[[#This Row],[Proposed: Total Units of Service]],"")</f>
        <v/>
      </c>
      <c r="K201" s="612"/>
      <c r="L201" s="606">
        <f>IFERROR(SUD_UOS[[#This Row],[Gross Cost $]]/SUD_UOS[[#This Row],[Proposed: Total Units of Service]],0)</f>
        <v>0</v>
      </c>
      <c r="M201" s="606">
        <f>IFERROR(SUD_UOS[[#This Row],[Net Cost $]]/SUD_UOS[[#This Row],[Proposed: Total Units of Service]],0)</f>
        <v>0</v>
      </c>
      <c r="N201" s="606">
        <f>IFERROR(MIN(SUD_UOS[[#This Row],[Interim Rate (Rate Cap) $]:[Net Cost per Unit $]])*SUD_UOS[[#This Row],[Proposed: DMC Units]],0)</f>
        <v>0</v>
      </c>
      <c r="O201" s="606">
        <f>IFERROR(MIN(SUD_UOS[[#This Row],[Interim Rate (Rate Cap) $]:[Net Cost per Unit $]])*(SUD_UOS[[#This Row],[Proposed: Total Units of Service]]-SUD_UOS[[#This Row],[Proposed: DMC Units]]),0)</f>
        <v>0</v>
      </c>
      <c r="P201" s="607"/>
      <c r="Q201" s="607"/>
      <c r="R201" s="608" t="str">
        <f>IFERROR(SUD_UOS[[#This Row],[Prior Approved: DMC Units]]/SUD_UOS[[#This Row],[Prior Approved: Total Units of Service]],"")</f>
        <v/>
      </c>
      <c r="S201" s="610">
        <f>IFERROR(SUD_UOS[[#This Row],[Proposed: Total Units of Service]]-SUD_UOS[[#This Row],[Prior Approved: Total Units of Service]],0)</f>
        <v>0</v>
      </c>
      <c r="T201" s="610">
        <f>IFERROR(SUD_UOS[[#This Row],[Proposed: DMC Units]]-SUD_UOS[[#This Row],[Prior Approved: DMC Units]],0)</f>
        <v>0</v>
      </c>
    </row>
    <row r="202" spans="1:20" ht="13" hidden="1">
      <c r="A202" s="603">
        <v>194</v>
      </c>
      <c r="B202" s="604"/>
      <c r="C202" s="604"/>
      <c r="D202" s="604"/>
      <c r="E202" s="605"/>
      <c r="F202" s="605"/>
      <c r="G202" s="606">
        <f>IFERROR(SUD_UOS[[#This Row],[Gross Cost $]]-SUD_UOS[[#This Row],[Other Revenues $]],0)</f>
        <v>0</v>
      </c>
      <c r="H202" s="607"/>
      <c r="I202" s="607"/>
      <c r="J202" s="608" t="str">
        <f>IFERROR(SUD_UOS[[#This Row],[Proposed: DMC Units]]/SUD_UOS[[#This Row],[Proposed: Total Units of Service]],"")</f>
        <v/>
      </c>
      <c r="K202" s="612"/>
      <c r="L202" s="606">
        <f>IFERROR(SUD_UOS[[#This Row],[Gross Cost $]]/SUD_UOS[[#This Row],[Proposed: Total Units of Service]],0)</f>
        <v>0</v>
      </c>
      <c r="M202" s="606">
        <f>IFERROR(SUD_UOS[[#This Row],[Net Cost $]]/SUD_UOS[[#This Row],[Proposed: Total Units of Service]],0)</f>
        <v>0</v>
      </c>
      <c r="N202" s="606">
        <f>IFERROR(MIN(SUD_UOS[[#This Row],[Interim Rate (Rate Cap) $]:[Net Cost per Unit $]])*SUD_UOS[[#This Row],[Proposed: DMC Units]],0)</f>
        <v>0</v>
      </c>
      <c r="O202" s="606">
        <f>IFERROR(MIN(SUD_UOS[[#This Row],[Interim Rate (Rate Cap) $]:[Net Cost per Unit $]])*(SUD_UOS[[#This Row],[Proposed: Total Units of Service]]-SUD_UOS[[#This Row],[Proposed: DMC Units]]),0)</f>
        <v>0</v>
      </c>
      <c r="P202" s="607"/>
      <c r="Q202" s="607"/>
      <c r="R202" s="608" t="str">
        <f>IFERROR(SUD_UOS[[#This Row],[Prior Approved: DMC Units]]/SUD_UOS[[#This Row],[Prior Approved: Total Units of Service]],"")</f>
        <v/>
      </c>
      <c r="S202" s="610">
        <f>IFERROR(SUD_UOS[[#This Row],[Proposed: Total Units of Service]]-SUD_UOS[[#This Row],[Prior Approved: Total Units of Service]],0)</f>
        <v>0</v>
      </c>
      <c r="T202" s="610">
        <f>IFERROR(SUD_UOS[[#This Row],[Proposed: DMC Units]]-SUD_UOS[[#This Row],[Prior Approved: DMC Units]],0)</f>
        <v>0</v>
      </c>
    </row>
    <row r="203" spans="1:20" ht="13" hidden="1">
      <c r="A203" s="603">
        <v>195</v>
      </c>
      <c r="B203" s="604"/>
      <c r="C203" s="604"/>
      <c r="D203" s="604"/>
      <c r="E203" s="605"/>
      <c r="F203" s="605"/>
      <c r="G203" s="606">
        <f>IFERROR(SUD_UOS[[#This Row],[Gross Cost $]]-SUD_UOS[[#This Row],[Other Revenues $]],0)</f>
        <v>0</v>
      </c>
      <c r="H203" s="607"/>
      <c r="I203" s="607"/>
      <c r="J203" s="608" t="str">
        <f>IFERROR(SUD_UOS[[#This Row],[Proposed: DMC Units]]/SUD_UOS[[#This Row],[Proposed: Total Units of Service]],"")</f>
        <v/>
      </c>
      <c r="K203" s="612"/>
      <c r="L203" s="606">
        <f>IFERROR(SUD_UOS[[#This Row],[Gross Cost $]]/SUD_UOS[[#This Row],[Proposed: Total Units of Service]],0)</f>
        <v>0</v>
      </c>
      <c r="M203" s="606">
        <f>IFERROR(SUD_UOS[[#This Row],[Net Cost $]]/SUD_UOS[[#This Row],[Proposed: Total Units of Service]],0)</f>
        <v>0</v>
      </c>
      <c r="N203" s="606">
        <f>IFERROR(MIN(SUD_UOS[[#This Row],[Interim Rate (Rate Cap) $]:[Net Cost per Unit $]])*SUD_UOS[[#This Row],[Proposed: DMC Units]],0)</f>
        <v>0</v>
      </c>
      <c r="O203" s="606">
        <f>IFERROR(MIN(SUD_UOS[[#This Row],[Interim Rate (Rate Cap) $]:[Net Cost per Unit $]])*(SUD_UOS[[#This Row],[Proposed: Total Units of Service]]-SUD_UOS[[#This Row],[Proposed: DMC Units]]),0)</f>
        <v>0</v>
      </c>
      <c r="P203" s="607"/>
      <c r="Q203" s="607"/>
      <c r="R203" s="608" t="str">
        <f>IFERROR(SUD_UOS[[#This Row],[Prior Approved: DMC Units]]/SUD_UOS[[#This Row],[Prior Approved: Total Units of Service]],"")</f>
        <v/>
      </c>
      <c r="S203" s="610">
        <f>IFERROR(SUD_UOS[[#This Row],[Proposed: Total Units of Service]]-SUD_UOS[[#This Row],[Prior Approved: Total Units of Service]],0)</f>
        <v>0</v>
      </c>
      <c r="T203" s="610">
        <f>IFERROR(SUD_UOS[[#This Row],[Proposed: DMC Units]]-SUD_UOS[[#This Row],[Prior Approved: DMC Units]],0)</f>
        <v>0</v>
      </c>
    </row>
    <row r="204" spans="1:20" ht="13" hidden="1">
      <c r="A204" s="603">
        <v>196</v>
      </c>
      <c r="B204" s="604"/>
      <c r="C204" s="604"/>
      <c r="D204" s="604"/>
      <c r="E204" s="605"/>
      <c r="F204" s="605"/>
      <c r="G204" s="606">
        <f>IFERROR(SUD_UOS[[#This Row],[Gross Cost $]]-SUD_UOS[[#This Row],[Other Revenues $]],0)</f>
        <v>0</v>
      </c>
      <c r="H204" s="607"/>
      <c r="I204" s="607"/>
      <c r="J204" s="608" t="str">
        <f>IFERROR(SUD_UOS[[#This Row],[Proposed: DMC Units]]/SUD_UOS[[#This Row],[Proposed: Total Units of Service]],"")</f>
        <v/>
      </c>
      <c r="K204" s="612"/>
      <c r="L204" s="606">
        <f>IFERROR(SUD_UOS[[#This Row],[Gross Cost $]]/SUD_UOS[[#This Row],[Proposed: Total Units of Service]],0)</f>
        <v>0</v>
      </c>
      <c r="M204" s="606">
        <f>IFERROR(SUD_UOS[[#This Row],[Net Cost $]]/SUD_UOS[[#This Row],[Proposed: Total Units of Service]],0)</f>
        <v>0</v>
      </c>
      <c r="N204" s="606">
        <f>IFERROR(MIN(SUD_UOS[[#This Row],[Interim Rate (Rate Cap) $]:[Net Cost per Unit $]])*SUD_UOS[[#This Row],[Proposed: DMC Units]],0)</f>
        <v>0</v>
      </c>
      <c r="O204" s="606">
        <f>IFERROR(MIN(SUD_UOS[[#This Row],[Interim Rate (Rate Cap) $]:[Net Cost per Unit $]])*(SUD_UOS[[#This Row],[Proposed: Total Units of Service]]-SUD_UOS[[#This Row],[Proposed: DMC Units]]),0)</f>
        <v>0</v>
      </c>
      <c r="P204" s="607"/>
      <c r="Q204" s="607"/>
      <c r="R204" s="608" t="str">
        <f>IFERROR(SUD_UOS[[#This Row],[Prior Approved: DMC Units]]/SUD_UOS[[#This Row],[Prior Approved: Total Units of Service]],"")</f>
        <v/>
      </c>
      <c r="S204" s="610">
        <f>IFERROR(SUD_UOS[[#This Row],[Proposed: Total Units of Service]]-SUD_UOS[[#This Row],[Prior Approved: Total Units of Service]],0)</f>
        <v>0</v>
      </c>
      <c r="T204" s="610">
        <f>IFERROR(SUD_UOS[[#This Row],[Proposed: DMC Units]]-SUD_UOS[[#This Row],[Prior Approved: DMC Units]],0)</f>
        <v>0</v>
      </c>
    </row>
    <row r="205" spans="1:20" ht="13" hidden="1">
      <c r="A205" s="603">
        <v>197</v>
      </c>
      <c r="B205" s="604"/>
      <c r="C205" s="604"/>
      <c r="D205" s="604"/>
      <c r="E205" s="605"/>
      <c r="F205" s="605"/>
      <c r="G205" s="606">
        <f>IFERROR(SUD_UOS[[#This Row],[Gross Cost $]]-SUD_UOS[[#This Row],[Other Revenues $]],0)</f>
        <v>0</v>
      </c>
      <c r="H205" s="607"/>
      <c r="I205" s="607"/>
      <c r="J205" s="608" t="str">
        <f>IFERROR(SUD_UOS[[#This Row],[Proposed: DMC Units]]/SUD_UOS[[#This Row],[Proposed: Total Units of Service]],"")</f>
        <v/>
      </c>
      <c r="K205" s="612"/>
      <c r="L205" s="606">
        <f>IFERROR(SUD_UOS[[#This Row],[Gross Cost $]]/SUD_UOS[[#This Row],[Proposed: Total Units of Service]],0)</f>
        <v>0</v>
      </c>
      <c r="M205" s="606">
        <f>IFERROR(SUD_UOS[[#This Row],[Net Cost $]]/SUD_UOS[[#This Row],[Proposed: Total Units of Service]],0)</f>
        <v>0</v>
      </c>
      <c r="N205" s="606">
        <f>IFERROR(MIN(SUD_UOS[[#This Row],[Interim Rate (Rate Cap) $]:[Net Cost per Unit $]])*SUD_UOS[[#This Row],[Proposed: DMC Units]],0)</f>
        <v>0</v>
      </c>
      <c r="O205" s="606">
        <f>IFERROR(MIN(SUD_UOS[[#This Row],[Interim Rate (Rate Cap) $]:[Net Cost per Unit $]])*(SUD_UOS[[#This Row],[Proposed: Total Units of Service]]-SUD_UOS[[#This Row],[Proposed: DMC Units]]),0)</f>
        <v>0</v>
      </c>
      <c r="P205" s="607"/>
      <c r="Q205" s="607"/>
      <c r="R205" s="608" t="str">
        <f>IFERROR(SUD_UOS[[#This Row],[Prior Approved: DMC Units]]/SUD_UOS[[#This Row],[Prior Approved: Total Units of Service]],"")</f>
        <v/>
      </c>
      <c r="S205" s="610">
        <f>IFERROR(SUD_UOS[[#This Row],[Proposed: Total Units of Service]]-SUD_UOS[[#This Row],[Prior Approved: Total Units of Service]],0)</f>
        <v>0</v>
      </c>
      <c r="T205" s="610">
        <f>IFERROR(SUD_UOS[[#This Row],[Proposed: DMC Units]]-SUD_UOS[[#This Row],[Prior Approved: DMC Units]],0)</f>
        <v>0</v>
      </c>
    </row>
    <row r="206" spans="1:20" ht="13" hidden="1">
      <c r="A206" s="603">
        <v>198</v>
      </c>
      <c r="B206" s="604"/>
      <c r="C206" s="604"/>
      <c r="D206" s="604"/>
      <c r="E206" s="605"/>
      <c r="F206" s="605"/>
      <c r="G206" s="606">
        <f>IFERROR(SUD_UOS[[#This Row],[Gross Cost $]]-SUD_UOS[[#This Row],[Other Revenues $]],0)</f>
        <v>0</v>
      </c>
      <c r="H206" s="607"/>
      <c r="I206" s="607"/>
      <c r="J206" s="608" t="str">
        <f>IFERROR(SUD_UOS[[#This Row],[Proposed: DMC Units]]/SUD_UOS[[#This Row],[Proposed: Total Units of Service]],"")</f>
        <v/>
      </c>
      <c r="K206" s="612"/>
      <c r="L206" s="606">
        <f>IFERROR(SUD_UOS[[#This Row],[Gross Cost $]]/SUD_UOS[[#This Row],[Proposed: Total Units of Service]],0)</f>
        <v>0</v>
      </c>
      <c r="M206" s="606">
        <f>IFERROR(SUD_UOS[[#This Row],[Net Cost $]]/SUD_UOS[[#This Row],[Proposed: Total Units of Service]],0)</f>
        <v>0</v>
      </c>
      <c r="N206" s="606">
        <f>IFERROR(MIN(SUD_UOS[[#This Row],[Interim Rate (Rate Cap) $]:[Net Cost per Unit $]])*SUD_UOS[[#This Row],[Proposed: DMC Units]],0)</f>
        <v>0</v>
      </c>
      <c r="O206" s="606">
        <f>IFERROR(MIN(SUD_UOS[[#This Row],[Interim Rate (Rate Cap) $]:[Net Cost per Unit $]])*(SUD_UOS[[#This Row],[Proposed: Total Units of Service]]-SUD_UOS[[#This Row],[Proposed: DMC Units]]),0)</f>
        <v>0</v>
      </c>
      <c r="P206" s="607"/>
      <c r="Q206" s="607"/>
      <c r="R206" s="608" t="str">
        <f>IFERROR(SUD_UOS[[#This Row],[Prior Approved: DMC Units]]/SUD_UOS[[#This Row],[Prior Approved: Total Units of Service]],"")</f>
        <v/>
      </c>
      <c r="S206" s="610">
        <f>IFERROR(SUD_UOS[[#This Row],[Proposed: Total Units of Service]]-SUD_UOS[[#This Row],[Prior Approved: Total Units of Service]],0)</f>
        <v>0</v>
      </c>
      <c r="T206" s="610">
        <f>IFERROR(SUD_UOS[[#This Row],[Proposed: DMC Units]]-SUD_UOS[[#This Row],[Prior Approved: DMC Units]],0)</f>
        <v>0</v>
      </c>
    </row>
    <row r="207" spans="1:20" ht="13" hidden="1">
      <c r="A207" s="603">
        <v>199</v>
      </c>
      <c r="B207" s="604"/>
      <c r="C207" s="604"/>
      <c r="D207" s="604"/>
      <c r="E207" s="605"/>
      <c r="F207" s="605"/>
      <c r="G207" s="606">
        <f>IFERROR(SUD_UOS[[#This Row],[Gross Cost $]]-SUD_UOS[[#This Row],[Other Revenues $]],0)</f>
        <v>0</v>
      </c>
      <c r="H207" s="607"/>
      <c r="I207" s="607"/>
      <c r="J207" s="608" t="str">
        <f>IFERROR(SUD_UOS[[#This Row],[Proposed: DMC Units]]/SUD_UOS[[#This Row],[Proposed: Total Units of Service]],"")</f>
        <v/>
      </c>
      <c r="K207" s="612"/>
      <c r="L207" s="606">
        <f>IFERROR(SUD_UOS[[#This Row],[Gross Cost $]]/SUD_UOS[[#This Row],[Proposed: Total Units of Service]],0)</f>
        <v>0</v>
      </c>
      <c r="M207" s="606">
        <f>IFERROR(SUD_UOS[[#This Row],[Net Cost $]]/SUD_UOS[[#This Row],[Proposed: Total Units of Service]],0)</f>
        <v>0</v>
      </c>
      <c r="N207" s="606">
        <f>IFERROR(MIN(SUD_UOS[[#This Row],[Interim Rate (Rate Cap) $]:[Net Cost per Unit $]])*SUD_UOS[[#This Row],[Proposed: DMC Units]],0)</f>
        <v>0</v>
      </c>
      <c r="O207" s="606">
        <f>IFERROR(MIN(SUD_UOS[[#This Row],[Interim Rate (Rate Cap) $]:[Net Cost per Unit $]])*(SUD_UOS[[#This Row],[Proposed: Total Units of Service]]-SUD_UOS[[#This Row],[Proposed: DMC Units]]),0)</f>
        <v>0</v>
      </c>
      <c r="P207" s="607"/>
      <c r="Q207" s="607"/>
      <c r="R207" s="608" t="str">
        <f>IFERROR(SUD_UOS[[#This Row],[Prior Approved: DMC Units]]/SUD_UOS[[#This Row],[Prior Approved: Total Units of Service]],"")</f>
        <v/>
      </c>
      <c r="S207" s="610">
        <f>IFERROR(SUD_UOS[[#This Row],[Proposed: Total Units of Service]]-SUD_UOS[[#This Row],[Prior Approved: Total Units of Service]],0)</f>
        <v>0</v>
      </c>
      <c r="T207" s="610">
        <f>IFERROR(SUD_UOS[[#This Row],[Proposed: DMC Units]]-SUD_UOS[[#This Row],[Prior Approved: DMC Units]],0)</f>
        <v>0</v>
      </c>
    </row>
    <row r="208" spans="1:20" ht="13" hidden="1">
      <c r="A208" s="603">
        <v>200</v>
      </c>
      <c r="B208" s="604"/>
      <c r="C208" s="604"/>
      <c r="D208" s="604"/>
      <c r="E208" s="605" t="s">
        <v>243</v>
      </c>
      <c r="F208" s="605" t="s">
        <v>243</v>
      </c>
      <c r="G208" s="606">
        <f>IFERROR(SUD_UOS[[#This Row],[Gross Cost $]]-SUD_UOS[[#This Row],[Other Revenues $]],0)</f>
        <v>0</v>
      </c>
      <c r="H208" s="607" t="s">
        <v>243</v>
      </c>
      <c r="I208" s="607" t="s">
        <v>243</v>
      </c>
      <c r="J208" s="608" t="str">
        <f>IFERROR(SUD_UOS[[#This Row],[Proposed: DMC Units]]/SUD_UOS[[#This Row],[Proposed: Total Units of Service]],"")</f>
        <v/>
      </c>
      <c r="K208" s="612" t="s">
        <v>243</v>
      </c>
      <c r="L208" s="606">
        <f>IFERROR(SUD_UOS[[#This Row],[Gross Cost $]]/SUD_UOS[[#This Row],[Proposed: Total Units of Service]],0)</f>
        <v>0</v>
      </c>
      <c r="M208" s="606">
        <f>IFERROR(SUD_UOS[[#This Row],[Net Cost $]]/SUD_UOS[[#This Row],[Proposed: Total Units of Service]],0)</f>
        <v>0</v>
      </c>
      <c r="N208" s="606">
        <f>IFERROR(MIN(SUD_UOS[[#This Row],[Interim Rate (Rate Cap) $]:[Net Cost per Unit $]])*SUD_UOS[[#This Row],[Proposed: DMC Units]],0)</f>
        <v>0</v>
      </c>
      <c r="O208" s="606">
        <f>IFERROR(MIN(SUD_UOS[[#This Row],[Interim Rate (Rate Cap) $]:[Net Cost per Unit $]])*(SUD_UOS[[#This Row],[Proposed: Total Units of Service]]-SUD_UOS[[#This Row],[Proposed: DMC Units]]),0)</f>
        <v>0</v>
      </c>
      <c r="P208" s="607" t="s">
        <v>243</v>
      </c>
      <c r="Q208" s="607" t="s">
        <v>243</v>
      </c>
      <c r="R208" s="608" t="str">
        <f>IFERROR(SUD_UOS[[#This Row],[Prior Approved: DMC Units]]/SUD_UOS[[#This Row],[Prior Approved: Total Units of Service]],"")</f>
        <v/>
      </c>
      <c r="S208" s="610">
        <f>IFERROR(SUD_UOS[[#This Row],[Proposed: Total Units of Service]]-SUD_UOS[[#This Row],[Prior Approved: Total Units of Service]],0)</f>
        <v>0</v>
      </c>
      <c r="T208" s="610">
        <f>IFERROR(SUD_UOS[[#This Row],[Proposed: DMC Units]]-SUD_UOS[[#This Row],[Prior Approved: DMC Units]],0)</f>
        <v>0</v>
      </c>
    </row>
    <row r="209" spans="1:20" ht="13">
      <c r="A209" s="613" t="s">
        <v>356</v>
      </c>
      <c r="B209" s="614"/>
      <c r="C209" s="614"/>
      <c r="D209" s="614"/>
      <c r="E209" s="615">
        <f>SUBTOTAL(109,SUD_UOS[Gross Cost $])</f>
        <v>0</v>
      </c>
      <c r="F209" s="615">
        <f>SUBTOTAL(109,SUD_UOS[Other Revenues $])</f>
        <v>0</v>
      </c>
      <c r="G209" s="615">
        <f>SUBTOTAL(109,SUD_UOS[Net Cost $])</f>
        <v>0</v>
      </c>
      <c r="H209" s="615">
        <f>SUBTOTAL(109,SUD_UOS[Proposed: Total Units of Service])</f>
        <v>0</v>
      </c>
      <c r="I209" s="615">
        <f>SUBTOTAL(109,SUD_UOS[Proposed: DMC Units])</f>
        <v>0</v>
      </c>
      <c r="J209" s="616">
        <f>IFERROR(SUD_UOS[[#Totals],[Proposed: DMC Units]]/SUD_UOS[[#Totals],[Proposed: Total Units of Service]],0)</f>
        <v>0</v>
      </c>
      <c r="K209" s="616"/>
      <c r="L209" s="615"/>
      <c r="M209" s="615"/>
      <c r="N209" s="615"/>
      <c r="O209" s="615"/>
      <c r="P209" s="617">
        <f>SUBTOTAL(109,SUD_UOS[Prior Approved: Total Units of Service])</f>
        <v>0</v>
      </c>
      <c r="Q209" s="617">
        <f>SUBTOTAL(109,SUD_UOS[Prior Approved: DMC Units])</f>
        <v>0</v>
      </c>
      <c r="R209" s="616">
        <f>IFERROR(SUD_UOS[[#Totals],[Prior Approved: DMC Units]]/SUD_UOS[[#Totals],[Prior Approved: Total Units of Service]],0)</f>
        <v>0</v>
      </c>
      <c r="S209" s="617">
        <f>SUBTOTAL(109,SUD_UOS[Net Increase (Decrease): Total Units of Service])</f>
        <v>0</v>
      </c>
      <c r="T209" s="617">
        <f>SUBTOTAL(109,SUD_UOS[Net Increase (Decrease): Billing Units])</f>
        <v>0</v>
      </c>
    </row>
    <row r="211" spans="1:20" hidden="1">
      <c r="A211" s="618" t="s">
        <v>357</v>
      </c>
      <c r="B211" s="618" t="s">
        <v>358</v>
      </c>
      <c r="D211" s="618" t="s">
        <v>339</v>
      </c>
    </row>
    <row r="212" spans="1:20" hidden="1">
      <c r="A212" s="619" t="s">
        <v>359</v>
      </c>
      <c r="B212" s="619">
        <v>1</v>
      </c>
      <c r="D212" s="619" t="s">
        <v>360</v>
      </c>
    </row>
    <row r="213" spans="1:20" hidden="1">
      <c r="A213" s="619" t="s">
        <v>361</v>
      </c>
      <c r="B213" s="619">
        <v>2</v>
      </c>
      <c r="D213" s="619" t="s">
        <v>362</v>
      </c>
    </row>
    <row r="214" spans="1:20" hidden="1">
      <c r="A214" s="619" t="s">
        <v>363</v>
      </c>
      <c r="B214" s="619">
        <v>3</v>
      </c>
      <c r="D214" s="619" t="s">
        <v>364</v>
      </c>
    </row>
    <row r="215" spans="1:20" hidden="1">
      <c r="A215" s="619" t="s">
        <v>365</v>
      </c>
      <c r="B215" s="619">
        <v>4</v>
      </c>
      <c r="D215" s="619" t="s">
        <v>366</v>
      </c>
    </row>
    <row r="216" spans="1:20" hidden="1">
      <c r="A216" s="619" t="s">
        <v>367</v>
      </c>
      <c r="B216" s="619">
        <v>5</v>
      </c>
      <c r="D216" s="619" t="s">
        <v>368</v>
      </c>
    </row>
    <row r="217" spans="1:20" hidden="1">
      <c r="A217" s="619" t="s">
        <v>369</v>
      </c>
      <c r="B217" s="619">
        <v>6</v>
      </c>
      <c r="D217" s="619" t="s">
        <v>370</v>
      </c>
    </row>
    <row r="218" spans="1:20" hidden="1">
      <c r="A218" s="619" t="s">
        <v>371</v>
      </c>
      <c r="B218" s="619">
        <v>7</v>
      </c>
      <c r="D218" s="619" t="s">
        <v>372</v>
      </c>
    </row>
    <row r="219" spans="1:20" hidden="1">
      <c r="B219" s="619"/>
      <c r="C219" s="619"/>
      <c r="D219" s="619" t="s">
        <v>373</v>
      </c>
    </row>
    <row r="220" spans="1:20" hidden="1">
      <c r="B220" s="619"/>
      <c r="C220" s="619"/>
      <c r="D220" s="619" t="s">
        <v>374</v>
      </c>
    </row>
    <row r="221" spans="1:20" hidden="1">
      <c r="B221" s="619"/>
      <c r="C221" s="619"/>
      <c r="D221" s="619" t="s">
        <v>375</v>
      </c>
    </row>
    <row r="222" spans="1:20" hidden="1">
      <c r="D222" s="619" t="s">
        <v>376</v>
      </c>
    </row>
    <row r="223" spans="1:20" hidden="1"/>
    <row r="224" spans="1:20" hidden="1"/>
  </sheetData>
  <sheetProtection algorithmName="SHA-512" hashValue="VKx275ZQqUtYHlxwzh8VygK2dlcZ8TEejUba6mnvtCQgQ4uMRq27eB7VuujPeUp3pYAIoUUZXWUgHupWpOX0pQ==" saltValue="K9CIEXqiBjEp8FE5nt7deA==" spinCount="100000" sheet="1" formatCells="0" formatColumns="0" formatRows="0" insertColumns="0" insertRows="0"/>
  <mergeCells count="3">
    <mergeCell ref="A1:F1"/>
    <mergeCell ref="A2:F2"/>
    <mergeCell ref="A3:L3"/>
  </mergeCells>
  <dataValidations count="1">
    <dataValidation allowBlank="1" showInputMessage="1" showErrorMessage="1" error="Select from dropdown" sqref="C9:D208" xr:uid="{4341E635-88CB-473D-AF57-D4F8FEA7D11B}"/>
  </dataValidations>
  <pageMargins left="0.5" right="0.5" top="0.5" bottom="0.5" header="0.3" footer="0.3"/>
  <pageSetup scale="61" orientation="landscape" blackAndWhite="1" r:id="rId1"/>
  <rowBreaks count="3" manualBreakCount="3">
    <brk id="49" max="16383" man="1"/>
    <brk id="91" max="16383" man="1"/>
    <brk id="133" max="16383" man="1"/>
  </rowBreaks>
  <tableParts count="3">
    <tablePart r:id="rId2"/>
    <tablePart r:id="rId3"/>
    <tablePart r:id="rId4"/>
  </tablePart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C0CAEB4-E67E-4480-81FD-9E972C05E220}">
  <sheetPr codeName="Sheet6">
    <tabColor rgb="FFFFFF00"/>
    <pageSetUpPr fitToPage="1"/>
  </sheetPr>
  <dimension ref="A1:AJ305"/>
  <sheetViews>
    <sheetView showGridLines="0" zoomScale="98" zoomScaleNormal="98" workbookViewId="0">
      <pane ySplit="3" topLeftCell="A4" activePane="bottomLeft" state="frozen"/>
      <selection activeCell="E18" sqref="E18"/>
      <selection pane="bottomLeft" activeCell="J13" sqref="J13"/>
    </sheetView>
  </sheetViews>
  <sheetFormatPr defaultColWidth="9.1796875" defaultRowHeight="13"/>
  <cols>
    <col min="1" max="1" width="4.26953125" style="723" bestFit="1" customWidth="1"/>
    <col min="2" max="2" width="12.7265625" style="723" hidden="1" customWidth="1"/>
    <col min="3" max="3" width="15.26953125" style="736" hidden="1" customWidth="1"/>
    <col min="4" max="4" width="21.1796875" style="778" customWidth="1"/>
    <col min="5" max="6" width="18.81640625" style="778" customWidth="1"/>
    <col min="7" max="7" width="17.81640625" style="779" customWidth="1"/>
    <col min="8" max="8" width="16" style="779" customWidth="1"/>
    <col min="9" max="9" width="13.453125" customWidth="1"/>
    <col min="10" max="10" width="18.81640625" customWidth="1"/>
    <col min="11" max="11" width="10.81640625" style="736" customWidth="1"/>
    <col min="12" max="12" width="9.453125" style="736" customWidth="1"/>
    <col min="13" max="13" width="10.7265625" customWidth="1"/>
    <col min="14" max="14" width="8.7265625" style="736" customWidth="1"/>
    <col min="15" max="15" width="10.7265625" customWidth="1"/>
    <col min="16" max="16" width="8.7265625" style="736" customWidth="1"/>
    <col min="17" max="17" width="12" style="736" customWidth="1"/>
    <col min="18" max="19" width="8.7265625" style="736" customWidth="1"/>
    <col min="20" max="20" width="10.54296875" style="736" customWidth="1"/>
    <col min="21" max="21" width="10.1796875" style="736" customWidth="1"/>
    <col min="22" max="22" width="8.7265625" style="736" customWidth="1"/>
    <col min="23" max="25" width="9.54296875" style="736" customWidth="1"/>
    <col min="26" max="26" width="11.81640625" style="736" customWidth="1"/>
    <col min="27" max="27" width="8.7265625" style="736" customWidth="1"/>
    <col min="28" max="28" width="9.54296875" style="736" customWidth="1"/>
    <col min="29" max="29" width="11.1796875" style="736" customWidth="1"/>
    <col min="30" max="30" width="9.453125" style="736" customWidth="1"/>
    <col min="31" max="31" width="10.54296875" style="736" customWidth="1"/>
    <col min="32" max="37" width="9.1796875" style="736" customWidth="1"/>
    <col min="38" max="16384" width="9.1796875" style="736"/>
  </cols>
  <sheetData>
    <row r="1" spans="1:36" s="709" customFormat="1" ht="13.5" thickBot="1">
      <c r="A1" s="706">
        <f>+'Budget Summ Amt'!I6</f>
        <v>0</v>
      </c>
      <c r="B1" s="706"/>
      <c r="C1" s="784"/>
      <c r="D1" s="707"/>
      <c r="E1" s="707"/>
      <c r="F1" s="707"/>
      <c r="G1" s="708"/>
      <c r="H1" s="708"/>
      <c r="K1" s="708"/>
      <c r="M1" s="707"/>
      <c r="N1" s="707"/>
      <c r="O1" s="707"/>
      <c r="P1" s="707"/>
      <c r="Q1" s="707"/>
      <c r="R1" s="707"/>
      <c r="S1" s="707"/>
      <c r="T1" s="707"/>
      <c r="U1" s="707"/>
      <c r="V1" s="707"/>
      <c r="W1" s="707"/>
      <c r="X1" s="707"/>
      <c r="Y1" s="707"/>
      <c r="Z1" s="707"/>
      <c r="AA1" s="707"/>
      <c r="AB1" s="707"/>
      <c r="AC1" s="707"/>
      <c r="AD1" s="707"/>
      <c r="AE1" s="707"/>
    </row>
    <row r="2" spans="1:36" s="709" customFormat="1" ht="16.5" thickTop="1" thickBot="1">
      <c r="A2" s="710" t="s">
        <v>377</v>
      </c>
      <c r="B2" s="710"/>
      <c r="C2" s="785"/>
      <c r="D2" s="707"/>
      <c r="E2" s="707"/>
      <c r="F2" s="707"/>
      <c r="G2" s="711"/>
      <c r="H2" s="711"/>
      <c r="K2" s="708"/>
      <c r="L2" s="712"/>
      <c r="M2" s="713"/>
      <c r="N2" s="713"/>
      <c r="O2" s="713"/>
      <c r="P2" s="713"/>
      <c r="Q2" s="713"/>
      <c r="R2" s="713"/>
      <c r="S2" s="713"/>
      <c r="T2" s="713"/>
      <c r="U2" s="713"/>
      <c r="V2" s="713"/>
      <c r="W2" s="713"/>
      <c r="X2" s="713"/>
      <c r="Y2" s="713"/>
      <c r="Z2" s="713"/>
      <c r="AA2" s="713"/>
      <c r="AB2" s="713"/>
      <c r="AC2" s="713"/>
      <c r="AD2" s="713"/>
      <c r="AE2" s="932" t="s">
        <v>378</v>
      </c>
      <c r="AF2" s="933"/>
      <c r="AG2" s="932" t="s">
        <v>379</v>
      </c>
      <c r="AH2" s="934"/>
      <c r="AI2" s="935" t="s">
        <v>380</v>
      </c>
      <c r="AJ2" s="934"/>
    </row>
    <row r="3" spans="1:36" s="714" customFormat="1" ht="52.5" thickTop="1">
      <c r="A3" s="714" t="s">
        <v>336</v>
      </c>
      <c r="B3" s="714" t="s">
        <v>381</v>
      </c>
      <c r="C3" s="786" t="s">
        <v>382</v>
      </c>
      <c r="D3" s="714" t="s">
        <v>266</v>
      </c>
      <c r="E3" s="715" t="s">
        <v>0</v>
      </c>
      <c r="F3" s="715" t="s">
        <v>383</v>
      </c>
      <c r="G3" s="715" t="s">
        <v>1</v>
      </c>
      <c r="H3" s="715" t="s">
        <v>2</v>
      </c>
      <c r="I3" s="715" t="s">
        <v>3</v>
      </c>
      <c r="J3" s="715" t="s">
        <v>384</v>
      </c>
      <c r="K3" s="716" t="s">
        <v>385</v>
      </c>
      <c r="L3" s="717" t="s">
        <v>386</v>
      </c>
      <c r="M3" s="717" t="s">
        <v>387</v>
      </c>
      <c r="N3" s="717" t="s">
        <v>388</v>
      </c>
      <c r="O3" s="717" t="s">
        <v>389</v>
      </c>
      <c r="P3" s="717" t="s">
        <v>390</v>
      </c>
      <c r="Q3" s="717" t="s">
        <v>391</v>
      </c>
      <c r="R3" s="718" t="s">
        <v>392</v>
      </c>
      <c r="S3" s="714" t="s">
        <v>393</v>
      </c>
      <c r="T3" s="714" t="s">
        <v>394</v>
      </c>
      <c r="U3" s="714" t="s">
        <v>395</v>
      </c>
      <c r="V3" s="714" t="s">
        <v>396</v>
      </c>
      <c r="W3" s="714" t="s">
        <v>397</v>
      </c>
      <c r="X3" s="714" t="s">
        <v>398</v>
      </c>
      <c r="Y3" s="714" t="s">
        <v>399</v>
      </c>
      <c r="Z3" s="714" t="s">
        <v>400</v>
      </c>
      <c r="AA3" s="716" t="s">
        <v>401</v>
      </c>
      <c r="AB3" s="717" t="s">
        <v>402</v>
      </c>
      <c r="AC3" s="718" t="s">
        <v>403</v>
      </c>
      <c r="AE3" s="719" t="s">
        <v>404</v>
      </c>
      <c r="AF3" s="720" t="s">
        <v>405</v>
      </c>
      <c r="AG3" s="719" t="s">
        <v>404</v>
      </c>
      <c r="AH3" s="721" t="s">
        <v>405</v>
      </c>
      <c r="AI3" s="722" t="s">
        <v>404</v>
      </c>
      <c r="AJ3" s="721" t="s">
        <v>405</v>
      </c>
    </row>
    <row r="4" spans="1:36">
      <c r="A4" s="723">
        <v>1</v>
      </c>
      <c r="B4" s="783">
        <f>+'Budget Summ Amt'!$L$6</f>
        <v>0</v>
      </c>
      <c r="C4" s="779">
        <f>+'Budget Summ Amt'!$D$6</f>
        <v>0</v>
      </c>
      <c r="D4" s="724"/>
      <c r="E4" s="725"/>
      <c r="F4" s="725"/>
      <c r="G4" s="726"/>
      <c r="H4" s="727"/>
      <c r="I4" s="728"/>
      <c r="J4" s="813"/>
      <c r="K4" s="729"/>
      <c r="L4" s="730"/>
      <c r="M4" s="730"/>
      <c r="N4" s="730"/>
      <c r="O4" s="731">
        <f>IFERROR((Sch_I_SB[[#This Row],[Proposed: Direct FTE]]+Sch_I_SB[[#This Row],[Proposed: Admin FTE]])*Sch_I_SB[[#This Row],[Proposed: Annual FTE salary $]]*(Sch_I_SB[[#This Row],[Proposed: Number of months]]/12),0)</f>
        <v>0</v>
      </c>
      <c r="P4" s="732"/>
      <c r="Q4" s="733">
        <f>Sch_I_SB[[#This Row],[Proposed: Benefits Rate %]]*Sch_I_SB[[#This Row],[Proposed: Total salary expense $]]</f>
        <v>0</v>
      </c>
      <c r="R4" s="734">
        <f>Sch_I_SB[[#This Row],[Proposed: Total salary expense $]]+Sch_I_SB[[#This Row],[Proposed: Benefits $]]</f>
        <v>0</v>
      </c>
      <c r="S4" s="729"/>
      <c r="T4" s="730"/>
      <c r="U4" s="730"/>
      <c r="V4" s="730"/>
      <c r="W4" s="731">
        <f>IFERROR((Sch_I_SB[[#This Row],[Prior Approved: Direct FTE]]+Sch_I_SB[[#This Row],[Prior Approved: Admin FTE]])*Sch_I_SB[[#This Row],[Prior Approved: Annual FTE salary $]]*(Sch_I_SB[[#This Row],[Prior Approved: Number of months]]/12),0)</f>
        <v>0</v>
      </c>
      <c r="X4" s="732"/>
      <c r="Y4" s="733">
        <f>Sch_I_SB[[#This Row],[Prior Approved: Total salary expense $]]*Sch_I_SB[[#This Row],[Prior Approved: Benefits Rate %]]</f>
        <v>0</v>
      </c>
      <c r="Z4" s="734">
        <f>+Sch_I_SB[[#This Row],[Prior Approved: Total salary expense $]]+Sch_I_SB[[#This Row],[Prior Approved: Benefits $]]</f>
        <v>0</v>
      </c>
      <c r="AA4" s="735">
        <f>IFERROR(Sch_I_SB[[#This Row],[Proposed: Direct FTE]]-Sch_I_SB[[#This Row],[Prior Approved: Direct FTE]],0)</f>
        <v>0</v>
      </c>
      <c r="AB4" s="731">
        <f>IFERROR(Sch_I_SB[[#This Row],[Proposed: Admin FTE]]-Sch_I_SB[[#This Row],[Prior Approved: Admin FTE]],0)</f>
        <v>0</v>
      </c>
      <c r="AC4" s="734">
        <f>IFERROR(Sch_I_SB[[#This Row],[Proposed: Total S&amp;B $]]-Sch_I_SB[[#This Row],[Prior Approved: Total S&amp;B $]],0)</f>
        <v>0</v>
      </c>
      <c r="AE4" s="737">
        <f>+Sch_I_SB[[#This Row],[Proposed: Direct FTE]]*(Sch_I_SB[[#This Row],[Proposed: Number of months]]/12)</f>
        <v>0</v>
      </c>
      <c r="AF4" s="738">
        <f>+Sch_I_SB[[#This Row],[Proposed: Admin FTE]]*(Sch_I_SB[[#This Row],[Proposed: Number of months]]/12)</f>
        <v>0</v>
      </c>
      <c r="AG4" s="737">
        <f>+Sch_I_SB[[#This Row],[Prior Approved: Direct FTE]]*(Sch_I_SB[[#This Row],[Prior Approved: Number of months]]/12)</f>
        <v>0</v>
      </c>
      <c r="AH4" s="739">
        <f>+Sch_I_SB[[#This Row],[Prior Approved: Admin FTE]]*(Sch_I_SB[[#This Row],[Prior Approved: Number of months]]/12)</f>
        <v>0</v>
      </c>
      <c r="AI4" s="740">
        <f>+AE4-AG4</f>
        <v>0</v>
      </c>
      <c r="AJ4" s="739">
        <f>+AF4-AH4</f>
        <v>0</v>
      </c>
    </row>
    <row r="5" spans="1:36">
      <c r="A5" s="723">
        <v>2</v>
      </c>
      <c r="B5" s="723">
        <f>+'Budget Summ Amt'!$L$6</f>
        <v>0</v>
      </c>
      <c r="C5" s="779">
        <f>+'Budget Summ Amt'!$D$6</f>
        <v>0</v>
      </c>
      <c r="D5" s="741"/>
      <c r="E5" s="725"/>
      <c r="F5" s="725"/>
      <c r="G5" s="726"/>
      <c r="H5" s="727"/>
      <c r="I5" s="728"/>
      <c r="J5" s="813"/>
      <c r="K5" s="742"/>
      <c r="L5" s="743"/>
      <c r="M5" s="743"/>
      <c r="N5" s="743"/>
      <c r="O5" s="744">
        <f>IFERROR((Sch_I_SB[[#This Row],[Proposed: Direct FTE]]+Sch_I_SB[[#This Row],[Proposed: Admin FTE]])*Sch_I_SB[[#This Row],[Proposed: Annual FTE salary $]]*(Sch_I_SB[[#This Row],[Proposed: Number of months]]/12),0)</f>
        <v>0</v>
      </c>
      <c r="P5" s="745"/>
      <c r="Q5" s="746">
        <f>Sch_I_SB[[#This Row],[Proposed: Benefits Rate %]]*Sch_I_SB[[#This Row],[Proposed: Total salary expense $]]</f>
        <v>0</v>
      </c>
      <c r="R5" s="747">
        <f>Sch_I_SB[[#This Row],[Proposed: Total salary expense $]]+Sch_I_SB[[#This Row],[Proposed: Benefits $]]</f>
        <v>0</v>
      </c>
      <c r="S5" s="742"/>
      <c r="T5" s="743"/>
      <c r="U5" s="743"/>
      <c r="V5" s="743"/>
      <c r="W5" s="744">
        <f>IFERROR((Sch_I_SB[[#This Row],[Prior Approved: Direct FTE]]+Sch_I_SB[[#This Row],[Prior Approved: Admin FTE]])*Sch_I_SB[[#This Row],[Prior Approved: Annual FTE salary $]]*(Sch_I_SB[[#This Row],[Prior Approved: Number of months]]/12),0)</f>
        <v>0</v>
      </c>
      <c r="X5" s="745"/>
      <c r="Y5" s="746">
        <f>Sch_I_SB[[#This Row],[Prior Approved: Total salary expense $]]*Sch_I_SB[[#This Row],[Prior Approved: Benefits Rate %]]</f>
        <v>0</v>
      </c>
      <c r="Z5" s="747">
        <f>+Sch_I_SB[[#This Row],[Prior Approved: Total salary expense $]]+Sch_I_SB[[#This Row],[Prior Approved: Benefits $]]</f>
        <v>0</v>
      </c>
      <c r="AA5" s="748">
        <f>IFERROR(Sch_I_SB[[#This Row],[Proposed: Direct FTE]]-Sch_I_SB[[#This Row],[Prior Approved: Direct FTE]],0)</f>
        <v>0</v>
      </c>
      <c r="AB5" s="744">
        <f>IFERROR(Sch_I_SB[[#This Row],[Proposed: Admin FTE]]-Sch_I_SB[[#This Row],[Prior Approved: Admin FTE]],0)</f>
        <v>0</v>
      </c>
      <c r="AC5" s="747">
        <f>IFERROR(Sch_I_SB[[#This Row],[Proposed: Total S&amp;B $]]-Sch_I_SB[[#This Row],[Prior Approved: Total S&amp;B $]],0)</f>
        <v>0</v>
      </c>
      <c r="AE5" s="749">
        <f>+Sch_I_SB[[#This Row],[Proposed: Direct FTE]]*(Sch_I_SB[[#This Row],[Proposed: Number of months]]/12)</f>
        <v>0</v>
      </c>
      <c r="AF5" s="750">
        <f>+Sch_I_SB[[#This Row],[Proposed: Admin FTE]]*(Sch_I_SB[[#This Row],[Proposed: Number of months]]/12)</f>
        <v>0</v>
      </c>
      <c r="AG5" s="749">
        <f>+Sch_I_SB[[#This Row],[Prior Approved: Direct FTE]]*(Sch_I_SB[[#This Row],[Prior Approved: Number of months]]/12)</f>
        <v>0</v>
      </c>
      <c r="AH5" s="751">
        <f>+Sch_I_SB[[#This Row],[Prior Approved: Admin FTE]]*(Sch_I_SB[[#This Row],[Prior Approved: Number of months]]/12)</f>
        <v>0</v>
      </c>
      <c r="AI5" s="752">
        <f t="shared" ref="AI5:AJ68" si="0">+AE5-AG5</f>
        <v>0</v>
      </c>
      <c r="AJ5" s="751">
        <f t="shared" si="0"/>
        <v>0</v>
      </c>
    </row>
    <row r="6" spans="1:36">
      <c r="A6" s="723">
        <v>3</v>
      </c>
      <c r="B6" s="723">
        <f>+'Budget Summ Amt'!$L$6</f>
        <v>0</v>
      </c>
      <c r="C6" s="779">
        <f>+'Budget Summ Amt'!$D$6</f>
        <v>0</v>
      </c>
      <c r="D6" s="741"/>
      <c r="E6" s="725"/>
      <c r="F6" s="725"/>
      <c r="G6" s="726"/>
      <c r="H6" s="727"/>
      <c r="I6" s="728"/>
      <c r="J6" s="813"/>
      <c r="K6" s="742"/>
      <c r="L6" s="743"/>
      <c r="M6" s="743"/>
      <c r="N6" s="743"/>
      <c r="O6" s="744">
        <f>IFERROR((Sch_I_SB[[#This Row],[Proposed: Direct FTE]]+Sch_I_SB[[#This Row],[Proposed: Admin FTE]])*Sch_I_SB[[#This Row],[Proposed: Annual FTE salary $]]*(Sch_I_SB[[#This Row],[Proposed: Number of months]]/12),0)</f>
        <v>0</v>
      </c>
      <c r="P6" s="745"/>
      <c r="Q6" s="746">
        <f>Sch_I_SB[[#This Row],[Proposed: Benefits Rate %]]*Sch_I_SB[[#This Row],[Proposed: Total salary expense $]]</f>
        <v>0</v>
      </c>
      <c r="R6" s="747">
        <f>Sch_I_SB[[#This Row],[Proposed: Total salary expense $]]+Sch_I_SB[[#This Row],[Proposed: Benefits $]]</f>
        <v>0</v>
      </c>
      <c r="S6" s="742"/>
      <c r="T6" s="743"/>
      <c r="U6" s="743"/>
      <c r="V6" s="743"/>
      <c r="W6" s="744">
        <f>IFERROR((Sch_I_SB[[#This Row],[Prior Approved: Direct FTE]]+Sch_I_SB[[#This Row],[Prior Approved: Admin FTE]])*Sch_I_SB[[#This Row],[Prior Approved: Annual FTE salary $]]*(Sch_I_SB[[#This Row],[Prior Approved: Number of months]]/12),0)</f>
        <v>0</v>
      </c>
      <c r="X6" s="745"/>
      <c r="Y6" s="746">
        <f>Sch_I_SB[[#This Row],[Prior Approved: Total salary expense $]]*Sch_I_SB[[#This Row],[Prior Approved: Benefits Rate %]]</f>
        <v>0</v>
      </c>
      <c r="Z6" s="747">
        <f>+Sch_I_SB[[#This Row],[Prior Approved: Total salary expense $]]+Sch_I_SB[[#This Row],[Prior Approved: Benefits $]]</f>
        <v>0</v>
      </c>
      <c r="AA6" s="748">
        <f>IFERROR(Sch_I_SB[[#This Row],[Proposed: Direct FTE]]-Sch_I_SB[[#This Row],[Prior Approved: Direct FTE]],0)</f>
        <v>0</v>
      </c>
      <c r="AB6" s="744">
        <f>IFERROR(Sch_I_SB[[#This Row],[Proposed: Admin FTE]]-Sch_I_SB[[#This Row],[Prior Approved: Admin FTE]],0)</f>
        <v>0</v>
      </c>
      <c r="AC6" s="747">
        <f>IFERROR(Sch_I_SB[[#This Row],[Proposed: Total S&amp;B $]]-Sch_I_SB[[#This Row],[Prior Approved: Total S&amp;B $]],0)</f>
        <v>0</v>
      </c>
      <c r="AE6" s="749">
        <f>+Sch_I_SB[[#This Row],[Proposed: Direct FTE]]*(Sch_I_SB[[#This Row],[Proposed: Number of months]]/12)</f>
        <v>0</v>
      </c>
      <c r="AF6" s="750">
        <f>+Sch_I_SB[[#This Row],[Proposed: Admin FTE]]*(Sch_I_SB[[#This Row],[Proposed: Number of months]]/12)</f>
        <v>0</v>
      </c>
      <c r="AG6" s="749">
        <f>+Sch_I_SB[[#This Row],[Prior Approved: Direct FTE]]*(Sch_I_SB[[#This Row],[Prior Approved: Number of months]]/12)</f>
        <v>0</v>
      </c>
      <c r="AH6" s="751">
        <f>+Sch_I_SB[[#This Row],[Prior Approved: Admin FTE]]*(Sch_I_SB[[#This Row],[Prior Approved: Number of months]]/12)</f>
        <v>0</v>
      </c>
      <c r="AI6" s="752">
        <f t="shared" si="0"/>
        <v>0</v>
      </c>
      <c r="AJ6" s="751">
        <f t="shared" si="0"/>
        <v>0</v>
      </c>
    </row>
    <row r="7" spans="1:36">
      <c r="A7" s="723">
        <v>4</v>
      </c>
      <c r="B7" s="723">
        <f>+'Budget Summ Amt'!$L$6</f>
        <v>0</v>
      </c>
      <c r="C7" s="779">
        <f>+'Budget Summ Amt'!$D$6</f>
        <v>0</v>
      </c>
      <c r="D7" s="741"/>
      <c r="E7" s="725"/>
      <c r="F7" s="725"/>
      <c r="G7" s="726"/>
      <c r="H7" s="727"/>
      <c r="I7" s="728"/>
      <c r="J7" s="813"/>
      <c r="K7" s="742"/>
      <c r="L7" s="743"/>
      <c r="M7" s="743"/>
      <c r="N7" s="743"/>
      <c r="O7" s="744">
        <f>IFERROR((Sch_I_SB[[#This Row],[Proposed: Direct FTE]]+Sch_I_SB[[#This Row],[Proposed: Admin FTE]])*Sch_I_SB[[#This Row],[Proposed: Annual FTE salary $]]*(Sch_I_SB[[#This Row],[Proposed: Number of months]]/12),0)</f>
        <v>0</v>
      </c>
      <c r="P7" s="745"/>
      <c r="Q7" s="746">
        <f>Sch_I_SB[[#This Row],[Proposed: Benefits Rate %]]*Sch_I_SB[[#This Row],[Proposed: Total salary expense $]]</f>
        <v>0</v>
      </c>
      <c r="R7" s="747">
        <f>Sch_I_SB[[#This Row],[Proposed: Total salary expense $]]+Sch_I_SB[[#This Row],[Proposed: Benefits $]]</f>
        <v>0</v>
      </c>
      <c r="S7" s="742"/>
      <c r="T7" s="743"/>
      <c r="U7" s="743"/>
      <c r="V7" s="743"/>
      <c r="W7" s="744">
        <f>IFERROR((Sch_I_SB[[#This Row],[Prior Approved: Direct FTE]]+Sch_I_SB[[#This Row],[Prior Approved: Admin FTE]])*Sch_I_SB[[#This Row],[Prior Approved: Annual FTE salary $]]*(Sch_I_SB[[#This Row],[Prior Approved: Number of months]]/12),0)</f>
        <v>0</v>
      </c>
      <c r="X7" s="745"/>
      <c r="Y7" s="746">
        <f>Sch_I_SB[[#This Row],[Prior Approved: Total salary expense $]]*Sch_I_SB[[#This Row],[Prior Approved: Benefits Rate %]]</f>
        <v>0</v>
      </c>
      <c r="Z7" s="747">
        <f>+Sch_I_SB[[#This Row],[Prior Approved: Total salary expense $]]+Sch_I_SB[[#This Row],[Prior Approved: Benefits $]]</f>
        <v>0</v>
      </c>
      <c r="AA7" s="748">
        <f>IFERROR(Sch_I_SB[[#This Row],[Proposed: Direct FTE]]-Sch_I_SB[[#This Row],[Prior Approved: Direct FTE]],0)</f>
        <v>0</v>
      </c>
      <c r="AB7" s="744">
        <f>IFERROR(Sch_I_SB[[#This Row],[Proposed: Admin FTE]]-Sch_I_SB[[#This Row],[Prior Approved: Admin FTE]],0)</f>
        <v>0</v>
      </c>
      <c r="AC7" s="747">
        <f>IFERROR(Sch_I_SB[[#This Row],[Proposed: Total S&amp;B $]]-Sch_I_SB[[#This Row],[Prior Approved: Total S&amp;B $]],0)</f>
        <v>0</v>
      </c>
      <c r="AE7" s="749">
        <f>+Sch_I_SB[[#This Row],[Proposed: Direct FTE]]*(Sch_I_SB[[#This Row],[Proposed: Number of months]]/12)</f>
        <v>0</v>
      </c>
      <c r="AF7" s="750">
        <f>+Sch_I_SB[[#This Row],[Proposed: Admin FTE]]*(Sch_I_SB[[#This Row],[Proposed: Number of months]]/12)</f>
        <v>0</v>
      </c>
      <c r="AG7" s="749">
        <f>+Sch_I_SB[[#This Row],[Prior Approved: Direct FTE]]*(Sch_I_SB[[#This Row],[Prior Approved: Number of months]]/12)</f>
        <v>0</v>
      </c>
      <c r="AH7" s="751">
        <f>+Sch_I_SB[[#This Row],[Prior Approved: Admin FTE]]*(Sch_I_SB[[#This Row],[Prior Approved: Number of months]]/12)</f>
        <v>0</v>
      </c>
      <c r="AI7" s="752">
        <f t="shared" si="0"/>
        <v>0</v>
      </c>
      <c r="AJ7" s="751">
        <f t="shared" si="0"/>
        <v>0</v>
      </c>
    </row>
    <row r="8" spans="1:36">
      <c r="A8" s="723">
        <v>5</v>
      </c>
      <c r="B8" s="723">
        <f>+'Budget Summ Amt'!$L$6</f>
        <v>0</v>
      </c>
      <c r="C8" s="779">
        <f>+'Budget Summ Amt'!$D$6</f>
        <v>0</v>
      </c>
      <c r="D8" s="741"/>
      <c r="E8" s="725"/>
      <c r="F8" s="725"/>
      <c r="G8" s="726"/>
      <c r="H8" s="727"/>
      <c r="I8" s="728"/>
      <c r="J8" s="813"/>
      <c r="K8" s="742"/>
      <c r="L8" s="743"/>
      <c r="M8" s="743"/>
      <c r="N8" s="743"/>
      <c r="O8" s="744">
        <f>IFERROR((Sch_I_SB[[#This Row],[Proposed: Direct FTE]]+Sch_I_SB[[#This Row],[Proposed: Admin FTE]])*Sch_I_SB[[#This Row],[Proposed: Annual FTE salary $]]*(Sch_I_SB[[#This Row],[Proposed: Number of months]]/12),0)</f>
        <v>0</v>
      </c>
      <c r="P8" s="745"/>
      <c r="Q8" s="746">
        <f>Sch_I_SB[[#This Row],[Proposed: Benefits Rate %]]*Sch_I_SB[[#This Row],[Proposed: Total salary expense $]]</f>
        <v>0</v>
      </c>
      <c r="R8" s="747">
        <f>Sch_I_SB[[#This Row],[Proposed: Total salary expense $]]+Sch_I_SB[[#This Row],[Proposed: Benefits $]]</f>
        <v>0</v>
      </c>
      <c r="S8" s="742"/>
      <c r="T8" s="743"/>
      <c r="U8" s="743"/>
      <c r="V8" s="743"/>
      <c r="W8" s="744">
        <f>IFERROR((Sch_I_SB[[#This Row],[Prior Approved: Direct FTE]]+Sch_I_SB[[#This Row],[Prior Approved: Admin FTE]])*Sch_I_SB[[#This Row],[Prior Approved: Annual FTE salary $]]*(Sch_I_SB[[#This Row],[Prior Approved: Number of months]]/12),0)</f>
        <v>0</v>
      </c>
      <c r="X8" s="745"/>
      <c r="Y8" s="746">
        <f>Sch_I_SB[[#This Row],[Prior Approved: Total salary expense $]]*Sch_I_SB[[#This Row],[Prior Approved: Benefits Rate %]]</f>
        <v>0</v>
      </c>
      <c r="Z8" s="747">
        <f>+Sch_I_SB[[#This Row],[Prior Approved: Total salary expense $]]+Sch_I_SB[[#This Row],[Prior Approved: Benefits $]]</f>
        <v>0</v>
      </c>
      <c r="AA8" s="748">
        <f>IFERROR(Sch_I_SB[[#This Row],[Proposed: Direct FTE]]-Sch_I_SB[[#This Row],[Prior Approved: Direct FTE]],0)</f>
        <v>0</v>
      </c>
      <c r="AB8" s="744">
        <f>IFERROR(Sch_I_SB[[#This Row],[Proposed: Admin FTE]]-Sch_I_SB[[#This Row],[Prior Approved: Admin FTE]],0)</f>
        <v>0</v>
      </c>
      <c r="AC8" s="747">
        <f>IFERROR(Sch_I_SB[[#This Row],[Proposed: Total S&amp;B $]]-Sch_I_SB[[#This Row],[Prior Approved: Total S&amp;B $]],0)</f>
        <v>0</v>
      </c>
      <c r="AE8" s="749">
        <f>+Sch_I_SB[[#This Row],[Proposed: Direct FTE]]*(Sch_I_SB[[#This Row],[Proposed: Number of months]]/12)</f>
        <v>0</v>
      </c>
      <c r="AF8" s="750">
        <f>+Sch_I_SB[[#This Row],[Proposed: Admin FTE]]*(Sch_I_SB[[#This Row],[Proposed: Number of months]]/12)</f>
        <v>0</v>
      </c>
      <c r="AG8" s="749">
        <f>+Sch_I_SB[[#This Row],[Prior Approved: Direct FTE]]*(Sch_I_SB[[#This Row],[Prior Approved: Number of months]]/12)</f>
        <v>0</v>
      </c>
      <c r="AH8" s="751">
        <f>+Sch_I_SB[[#This Row],[Prior Approved: Admin FTE]]*(Sch_I_SB[[#This Row],[Prior Approved: Number of months]]/12)</f>
        <v>0</v>
      </c>
      <c r="AI8" s="752">
        <f t="shared" si="0"/>
        <v>0</v>
      </c>
      <c r="AJ8" s="751">
        <f t="shared" si="0"/>
        <v>0</v>
      </c>
    </row>
    <row r="9" spans="1:36">
      <c r="A9" s="723">
        <v>6</v>
      </c>
      <c r="B9" s="723">
        <f>+'Budget Summ Amt'!$L$6</f>
        <v>0</v>
      </c>
      <c r="C9" s="779">
        <f>+'Budget Summ Amt'!$D$6</f>
        <v>0</v>
      </c>
      <c r="D9" s="741"/>
      <c r="E9" s="725"/>
      <c r="F9" s="725"/>
      <c r="G9" s="726"/>
      <c r="H9" s="727"/>
      <c r="I9" s="728"/>
      <c r="J9" s="813"/>
      <c r="K9" s="742"/>
      <c r="L9" s="743"/>
      <c r="M9" s="743"/>
      <c r="N9" s="743"/>
      <c r="O9" s="744">
        <f>IFERROR((Sch_I_SB[[#This Row],[Proposed: Direct FTE]]+Sch_I_SB[[#This Row],[Proposed: Admin FTE]])*Sch_I_SB[[#This Row],[Proposed: Annual FTE salary $]]*(Sch_I_SB[[#This Row],[Proposed: Number of months]]/12),0)</f>
        <v>0</v>
      </c>
      <c r="P9" s="745"/>
      <c r="Q9" s="746">
        <f>Sch_I_SB[[#This Row],[Proposed: Benefits Rate %]]*Sch_I_SB[[#This Row],[Proposed: Total salary expense $]]</f>
        <v>0</v>
      </c>
      <c r="R9" s="747">
        <f>Sch_I_SB[[#This Row],[Proposed: Total salary expense $]]+Sch_I_SB[[#This Row],[Proposed: Benefits $]]</f>
        <v>0</v>
      </c>
      <c r="S9" s="742"/>
      <c r="T9" s="743"/>
      <c r="U9" s="743"/>
      <c r="V9" s="743"/>
      <c r="W9" s="744">
        <f>IFERROR((Sch_I_SB[[#This Row],[Prior Approved: Direct FTE]]+Sch_I_SB[[#This Row],[Prior Approved: Admin FTE]])*Sch_I_SB[[#This Row],[Prior Approved: Annual FTE salary $]]*(Sch_I_SB[[#This Row],[Prior Approved: Number of months]]/12),0)</f>
        <v>0</v>
      </c>
      <c r="X9" s="745"/>
      <c r="Y9" s="746">
        <f>Sch_I_SB[[#This Row],[Prior Approved: Total salary expense $]]*Sch_I_SB[[#This Row],[Prior Approved: Benefits Rate %]]</f>
        <v>0</v>
      </c>
      <c r="Z9" s="747">
        <f>+Sch_I_SB[[#This Row],[Prior Approved: Total salary expense $]]+Sch_I_SB[[#This Row],[Prior Approved: Benefits $]]</f>
        <v>0</v>
      </c>
      <c r="AA9" s="748">
        <f>IFERROR(Sch_I_SB[[#This Row],[Proposed: Direct FTE]]-Sch_I_SB[[#This Row],[Prior Approved: Direct FTE]],0)</f>
        <v>0</v>
      </c>
      <c r="AB9" s="744">
        <f>IFERROR(Sch_I_SB[[#This Row],[Proposed: Admin FTE]]-Sch_I_SB[[#This Row],[Prior Approved: Admin FTE]],0)</f>
        <v>0</v>
      </c>
      <c r="AC9" s="747">
        <f>IFERROR(Sch_I_SB[[#This Row],[Proposed: Total S&amp;B $]]-Sch_I_SB[[#This Row],[Prior Approved: Total S&amp;B $]],0)</f>
        <v>0</v>
      </c>
      <c r="AE9" s="749">
        <f>+Sch_I_SB[[#This Row],[Proposed: Direct FTE]]*(Sch_I_SB[[#This Row],[Proposed: Number of months]]/12)</f>
        <v>0</v>
      </c>
      <c r="AF9" s="750">
        <f>+Sch_I_SB[[#This Row],[Proposed: Admin FTE]]*(Sch_I_SB[[#This Row],[Proposed: Number of months]]/12)</f>
        <v>0</v>
      </c>
      <c r="AG9" s="749">
        <f>+Sch_I_SB[[#This Row],[Prior Approved: Direct FTE]]*(Sch_I_SB[[#This Row],[Prior Approved: Number of months]]/12)</f>
        <v>0</v>
      </c>
      <c r="AH9" s="751">
        <f>+Sch_I_SB[[#This Row],[Prior Approved: Admin FTE]]*(Sch_I_SB[[#This Row],[Prior Approved: Number of months]]/12)</f>
        <v>0</v>
      </c>
      <c r="AI9" s="752">
        <f t="shared" si="0"/>
        <v>0</v>
      </c>
      <c r="AJ9" s="751">
        <f t="shared" si="0"/>
        <v>0</v>
      </c>
    </row>
    <row r="10" spans="1:36">
      <c r="A10" s="723">
        <v>7</v>
      </c>
      <c r="B10" s="723">
        <f>+'Budget Summ Amt'!$L$6</f>
        <v>0</v>
      </c>
      <c r="C10" s="779">
        <f>+'Budget Summ Amt'!$D$6</f>
        <v>0</v>
      </c>
      <c r="D10" s="741"/>
      <c r="E10" s="725"/>
      <c r="F10" s="725"/>
      <c r="G10" s="726"/>
      <c r="H10" s="727"/>
      <c r="I10" s="728"/>
      <c r="J10" s="813"/>
      <c r="K10" s="742"/>
      <c r="L10" s="743"/>
      <c r="M10" s="743"/>
      <c r="N10" s="743"/>
      <c r="O10" s="744">
        <f>IFERROR((Sch_I_SB[[#This Row],[Proposed: Direct FTE]]+Sch_I_SB[[#This Row],[Proposed: Admin FTE]])*Sch_I_SB[[#This Row],[Proposed: Annual FTE salary $]]*(Sch_I_SB[[#This Row],[Proposed: Number of months]]/12),0)</f>
        <v>0</v>
      </c>
      <c r="P10" s="745"/>
      <c r="Q10" s="746">
        <f>Sch_I_SB[[#This Row],[Proposed: Benefits Rate %]]*Sch_I_SB[[#This Row],[Proposed: Total salary expense $]]</f>
        <v>0</v>
      </c>
      <c r="R10" s="747">
        <f>Sch_I_SB[[#This Row],[Proposed: Total salary expense $]]+Sch_I_SB[[#This Row],[Proposed: Benefits $]]</f>
        <v>0</v>
      </c>
      <c r="S10" s="742"/>
      <c r="T10" s="743"/>
      <c r="U10" s="743"/>
      <c r="V10" s="743"/>
      <c r="W10" s="744">
        <f>IFERROR((Sch_I_SB[[#This Row],[Prior Approved: Direct FTE]]+Sch_I_SB[[#This Row],[Prior Approved: Admin FTE]])*Sch_I_SB[[#This Row],[Prior Approved: Annual FTE salary $]]*(Sch_I_SB[[#This Row],[Prior Approved: Number of months]]/12),0)</f>
        <v>0</v>
      </c>
      <c r="X10" s="745"/>
      <c r="Y10" s="746">
        <f>Sch_I_SB[[#This Row],[Prior Approved: Total salary expense $]]*Sch_I_SB[[#This Row],[Prior Approved: Benefits Rate %]]</f>
        <v>0</v>
      </c>
      <c r="Z10" s="747">
        <f>+Sch_I_SB[[#This Row],[Prior Approved: Total salary expense $]]+Sch_I_SB[[#This Row],[Prior Approved: Benefits $]]</f>
        <v>0</v>
      </c>
      <c r="AA10" s="748">
        <f>IFERROR(Sch_I_SB[[#This Row],[Proposed: Direct FTE]]-Sch_I_SB[[#This Row],[Prior Approved: Direct FTE]],0)</f>
        <v>0</v>
      </c>
      <c r="AB10" s="744">
        <f>IFERROR(Sch_I_SB[[#This Row],[Proposed: Admin FTE]]-Sch_I_SB[[#This Row],[Prior Approved: Admin FTE]],0)</f>
        <v>0</v>
      </c>
      <c r="AC10" s="747">
        <f>IFERROR(Sch_I_SB[[#This Row],[Proposed: Total S&amp;B $]]-Sch_I_SB[[#This Row],[Prior Approved: Total S&amp;B $]],0)</f>
        <v>0</v>
      </c>
      <c r="AE10" s="749">
        <f>+Sch_I_SB[[#This Row],[Proposed: Direct FTE]]*(Sch_I_SB[[#This Row],[Proposed: Number of months]]/12)</f>
        <v>0</v>
      </c>
      <c r="AF10" s="750">
        <f>+Sch_I_SB[[#This Row],[Proposed: Admin FTE]]*(Sch_I_SB[[#This Row],[Proposed: Number of months]]/12)</f>
        <v>0</v>
      </c>
      <c r="AG10" s="749">
        <f>+Sch_I_SB[[#This Row],[Prior Approved: Direct FTE]]*(Sch_I_SB[[#This Row],[Prior Approved: Number of months]]/12)</f>
        <v>0</v>
      </c>
      <c r="AH10" s="751">
        <f>+Sch_I_SB[[#This Row],[Prior Approved: Admin FTE]]*(Sch_I_SB[[#This Row],[Prior Approved: Number of months]]/12)</f>
        <v>0</v>
      </c>
      <c r="AI10" s="752">
        <f t="shared" si="0"/>
        <v>0</v>
      </c>
      <c r="AJ10" s="751">
        <f t="shared" si="0"/>
        <v>0</v>
      </c>
    </row>
    <row r="11" spans="1:36">
      <c r="A11" s="723">
        <v>8</v>
      </c>
      <c r="B11" s="723">
        <f>+'Budget Summ Amt'!$L$6</f>
        <v>0</v>
      </c>
      <c r="C11" s="779">
        <f>+'Budget Summ Amt'!$D$6</f>
        <v>0</v>
      </c>
      <c r="D11" s="741"/>
      <c r="E11" s="725"/>
      <c r="F11" s="725"/>
      <c r="G11" s="726"/>
      <c r="H11" s="727"/>
      <c r="I11" s="728"/>
      <c r="J11" s="813"/>
      <c r="K11" s="742"/>
      <c r="L11" s="743"/>
      <c r="M11" s="743"/>
      <c r="N11" s="743"/>
      <c r="O11" s="744">
        <f>IFERROR((Sch_I_SB[[#This Row],[Proposed: Direct FTE]]+Sch_I_SB[[#This Row],[Proposed: Admin FTE]])*Sch_I_SB[[#This Row],[Proposed: Annual FTE salary $]]*(Sch_I_SB[[#This Row],[Proposed: Number of months]]/12),0)</f>
        <v>0</v>
      </c>
      <c r="P11" s="745"/>
      <c r="Q11" s="746">
        <f>Sch_I_SB[[#This Row],[Proposed: Benefits Rate %]]*Sch_I_SB[[#This Row],[Proposed: Total salary expense $]]</f>
        <v>0</v>
      </c>
      <c r="R11" s="747">
        <f>Sch_I_SB[[#This Row],[Proposed: Total salary expense $]]+Sch_I_SB[[#This Row],[Proposed: Benefits $]]</f>
        <v>0</v>
      </c>
      <c r="S11" s="742"/>
      <c r="T11" s="743"/>
      <c r="U11" s="743"/>
      <c r="V11" s="743"/>
      <c r="W11" s="744">
        <f>IFERROR((Sch_I_SB[[#This Row],[Prior Approved: Direct FTE]]+Sch_I_SB[[#This Row],[Prior Approved: Admin FTE]])*Sch_I_SB[[#This Row],[Prior Approved: Annual FTE salary $]]*(Sch_I_SB[[#This Row],[Prior Approved: Number of months]]/12),0)</f>
        <v>0</v>
      </c>
      <c r="X11" s="745"/>
      <c r="Y11" s="746">
        <f>Sch_I_SB[[#This Row],[Prior Approved: Total salary expense $]]*Sch_I_SB[[#This Row],[Prior Approved: Benefits Rate %]]</f>
        <v>0</v>
      </c>
      <c r="Z11" s="747">
        <f>+Sch_I_SB[[#This Row],[Prior Approved: Total salary expense $]]+Sch_I_SB[[#This Row],[Prior Approved: Benefits $]]</f>
        <v>0</v>
      </c>
      <c r="AA11" s="748">
        <f>IFERROR(Sch_I_SB[[#This Row],[Proposed: Direct FTE]]-Sch_I_SB[[#This Row],[Prior Approved: Direct FTE]],0)</f>
        <v>0</v>
      </c>
      <c r="AB11" s="744">
        <f>IFERROR(Sch_I_SB[[#This Row],[Proposed: Admin FTE]]-Sch_I_SB[[#This Row],[Prior Approved: Admin FTE]],0)</f>
        <v>0</v>
      </c>
      <c r="AC11" s="747">
        <f>IFERROR(Sch_I_SB[[#This Row],[Proposed: Total S&amp;B $]]-Sch_I_SB[[#This Row],[Prior Approved: Total S&amp;B $]],0)</f>
        <v>0</v>
      </c>
      <c r="AE11" s="749">
        <f>+Sch_I_SB[[#This Row],[Proposed: Direct FTE]]*(Sch_I_SB[[#This Row],[Proposed: Number of months]]/12)</f>
        <v>0</v>
      </c>
      <c r="AF11" s="750">
        <f>+Sch_I_SB[[#This Row],[Proposed: Admin FTE]]*(Sch_I_SB[[#This Row],[Proposed: Number of months]]/12)</f>
        <v>0</v>
      </c>
      <c r="AG11" s="749">
        <f>+Sch_I_SB[[#This Row],[Prior Approved: Direct FTE]]*(Sch_I_SB[[#This Row],[Prior Approved: Number of months]]/12)</f>
        <v>0</v>
      </c>
      <c r="AH11" s="751">
        <f>+Sch_I_SB[[#This Row],[Prior Approved: Admin FTE]]*(Sch_I_SB[[#This Row],[Prior Approved: Number of months]]/12)</f>
        <v>0</v>
      </c>
      <c r="AI11" s="752">
        <f t="shared" si="0"/>
        <v>0</v>
      </c>
      <c r="AJ11" s="751">
        <f t="shared" si="0"/>
        <v>0</v>
      </c>
    </row>
    <row r="12" spans="1:36">
      <c r="A12" s="723">
        <v>9</v>
      </c>
      <c r="B12" s="723">
        <f>+'Budget Summ Amt'!$L$6</f>
        <v>0</v>
      </c>
      <c r="C12" s="779">
        <f>+'Budget Summ Amt'!$D$6</f>
        <v>0</v>
      </c>
      <c r="D12" s="741"/>
      <c r="E12" s="725"/>
      <c r="F12" s="725"/>
      <c r="G12" s="726"/>
      <c r="H12" s="727"/>
      <c r="I12" s="728"/>
      <c r="J12" s="813"/>
      <c r="K12" s="742"/>
      <c r="L12" s="743"/>
      <c r="M12" s="743"/>
      <c r="N12" s="743"/>
      <c r="O12" s="744">
        <f>IFERROR((Sch_I_SB[[#This Row],[Proposed: Direct FTE]]+Sch_I_SB[[#This Row],[Proposed: Admin FTE]])*Sch_I_SB[[#This Row],[Proposed: Annual FTE salary $]]*(Sch_I_SB[[#This Row],[Proposed: Number of months]]/12),0)</f>
        <v>0</v>
      </c>
      <c r="P12" s="745"/>
      <c r="Q12" s="746">
        <f>Sch_I_SB[[#This Row],[Proposed: Benefits Rate %]]*Sch_I_SB[[#This Row],[Proposed: Total salary expense $]]</f>
        <v>0</v>
      </c>
      <c r="R12" s="747">
        <f>Sch_I_SB[[#This Row],[Proposed: Total salary expense $]]+Sch_I_SB[[#This Row],[Proposed: Benefits $]]</f>
        <v>0</v>
      </c>
      <c r="S12" s="742"/>
      <c r="T12" s="743"/>
      <c r="U12" s="743"/>
      <c r="V12" s="743"/>
      <c r="W12" s="744">
        <f>IFERROR((Sch_I_SB[[#This Row],[Prior Approved: Direct FTE]]+Sch_I_SB[[#This Row],[Prior Approved: Admin FTE]])*Sch_I_SB[[#This Row],[Prior Approved: Annual FTE salary $]]*(Sch_I_SB[[#This Row],[Prior Approved: Number of months]]/12),0)</f>
        <v>0</v>
      </c>
      <c r="X12" s="745"/>
      <c r="Y12" s="746">
        <f>Sch_I_SB[[#This Row],[Prior Approved: Total salary expense $]]*Sch_I_SB[[#This Row],[Prior Approved: Benefits Rate %]]</f>
        <v>0</v>
      </c>
      <c r="Z12" s="747">
        <f>+Sch_I_SB[[#This Row],[Prior Approved: Total salary expense $]]+Sch_I_SB[[#This Row],[Prior Approved: Benefits $]]</f>
        <v>0</v>
      </c>
      <c r="AA12" s="748">
        <f>IFERROR(Sch_I_SB[[#This Row],[Proposed: Direct FTE]]-Sch_I_SB[[#This Row],[Prior Approved: Direct FTE]],0)</f>
        <v>0</v>
      </c>
      <c r="AB12" s="744">
        <f>IFERROR(Sch_I_SB[[#This Row],[Proposed: Admin FTE]]-Sch_I_SB[[#This Row],[Prior Approved: Admin FTE]],0)</f>
        <v>0</v>
      </c>
      <c r="AC12" s="747">
        <f>IFERROR(Sch_I_SB[[#This Row],[Proposed: Total S&amp;B $]]-Sch_I_SB[[#This Row],[Prior Approved: Total S&amp;B $]],0)</f>
        <v>0</v>
      </c>
      <c r="AE12" s="749">
        <f>+Sch_I_SB[[#This Row],[Proposed: Direct FTE]]*(Sch_I_SB[[#This Row],[Proposed: Number of months]]/12)</f>
        <v>0</v>
      </c>
      <c r="AF12" s="750">
        <f>+Sch_I_SB[[#This Row],[Proposed: Admin FTE]]*(Sch_I_SB[[#This Row],[Proposed: Number of months]]/12)</f>
        <v>0</v>
      </c>
      <c r="AG12" s="749">
        <f>+Sch_I_SB[[#This Row],[Prior Approved: Direct FTE]]*(Sch_I_SB[[#This Row],[Prior Approved: Number of months]]/12)</f>
        <v>0</v>
      </c>
      <c r="AH12" s="751">
        <f>+Sch_I_SB[[#This Row],[Prior Approved: Admin FTE]]*(Sch_I_SB[[#This Row],[Prior Approved: Number of months]]/12)</f>
        <v>0</v>
      </c>
      <c r="AI12" s="752">
        <f t="shared" si="0"/>
        <v>0</v>
      </c>
      <c r="AJ12" s="751">
        <f t="shared" si="0"/>
        <v>0</v>
      </c>
    </row>
    <row r="13" spans="1:36">
      <c r="A13" s="723">
        <v>10</v>
      </c>
      <c r="B13" s="723">
        <f>+'Budget Summ Amt'!$L$6</f>
        <v>0</v>
      </c>
      <c r="C13" s="779">
        <f>+'Budget Summ Amt'!$D$6</f>
        <v>0</v>
      </c>
      <c r="D13" s="741"/>
      <c r="E13" s="725"/>
      <c r="F13" s="725"/>
      <c r="G13" s="726"/>
      <c r="H13" s="727"/>
      <c r="I13" s="728"/>
      <c r="J13" s="813"/>
      <c r="K13" s="742"/>
      <c r="L13" s="743"/>
      <c r="M13" s="743"/>
      <c r="N13" s="743"/>
      <c r="O13" s="744">
        <f>IFERROR((Sch_I_SB[[#This Row],[Proposed: Direct FTE]]+Sch_I_SB[[#This Row],[Proposed: Admin FTE]])*Sch_I_SB[[#This Row],[Proposed: Annual FTE salary $]]*(Sch_I_SB[[#This Row],[Proposed: Number of months]]/12),0)</f>
        <v>0</v>
      </c>
      <c r="P13" s="745"/>
      <c r="Q13" s="746">
        <f>Sch_I_SB[[#This Row],[Proposed: Benefits Rate %]]*Sch_I_SB[[#This Row],[Proposed: Total salary expense $]]</f>
        <v>0</v>
      </c>
      <c r="R13" s="747">
        <f>Sch_I_SB[[#This Row],[Proposed: Total salary expense $]]+Sch_I_SB[[#This Row],[Proposed: Benefits $]]</f>
        <v>0</v>
      </c>
      <c r="S13" s="742"/>
      <c r="T13" s="743"/>
      <c r="U13" s="743"/>
      <c r="V13" s="743"/>
      <c r="W13" s="744">
        <f>IFERROR((Sch_I_SB[[#This Row],[Prior Approved: Direct FTE]]+Sch_I_SB[[#This Row],[Prior Approved: Admin FTE]])*Sch_I_SB[[#This Row],[Prior Approved: Annual FTE salary $]]*(Sch_I_SB[[#This Row],[Prior Approved: Number of months]]/12),0)</f>
        <v>0</v>
      </c>
      <c r="X13" s="745"/>
      <c r="Y13" s="746">
        <f>Sch_I_SB[[#This Row],[Prior Approved: Total salary expense $]]*Sch_I_SB[[#This Row],[Prior Approved: Benefits Rate %]]</f>
        <v>0</v>
      </c>
      <c r="Z13" s="747">
        <f>+Sch_I_SB[[#This Row],[Prior Approved: Total salary expense $]]+Sch_I_SB[[#This Row],[Prior Approved: Benefits $]]</f>
        <v>0</v>
      </c>
      <c r="AA13" s="748">
        <f>IFERROR(Sch_I_SB[[#This Row],[Proposed: Direct FTE]]-Sch_I_SB[[#This Row],[Prior Approved: Direct FTE]],0)</f>
        <v>0</v>
      </c>
      <c r="AB13" s="744">
        <f>IFERROR(Sch_I_SB[[#This Row],[Proposed: Admin FTE]]-Sch_I_SB[[#This Row],[Prior Approved: Admin FTE]],0)</f>
        <v>0</v>
      </c>
      <c r="AC13" s="747">
        <f>IFERROR(Sch_I_SB[[#This Row],[Proposed: Total S&amp;B $]]-Sch_I_SB[[#This Row],[Prior Approved: Total S&amp;B $]],0)</f>
        <v>0</v>
      </c>
      <c r="AE13" s="749">
        <f>+Sch_I_SB[[#This Row],[Proposed: Direct FTE]]*(Sch_I_SB[[#This Row],[Proposed: Number of months]]/12)</f>
        <v>0</v>
      </c>
      <c r="AF13" s="750">
        <f>+Sch_I_SB[[#This Row],[Proposed: Admin FTE]]*(Sch_I_SB[[#This Row],[Proposed: Number of months]]/12)</f>
        <v>0</v>
      </c>
      <c r="AG13" s="749">
        <f>+Sch_I_SB[[#This Row],[Prior Approved: Direct FTE]]*(Sch_I_SB[[#This Row],[Prior Approved: Number of months]]/12)</f>
        <v>0</v>
      </c>
      <c r="AH13" s="751">
        <f>+Sch_I_SB[[#This Row],[Prior Approved: Admin FTE]]*(Sch_I_SB[[#This Row],[Prior Approved: Number of months]]/12)</f>
        <v>0</v>
      </c>
      <c r="AI13" s="752">
        <f t="shared" si="0"/>
        <v>0</v>
      </c>
      <c r="AJ13" s="751">
        <f t="shared" si="0"/>
        <v>0</v>
      </c>
    </row>
    <row r="14" spans="1:36">
      <c r="A14" s="723">
        <v>11</v>
      </c>
      <c r="B14" s="723">
        <f>+'Budget Summ Amt'!$L$6</f>
        <v>0</v>
      </c>
      <c r="C14" s="779">
        <f>+'Budget Summ Amt'!$D$6</f>
        <v>0</v>
      </c>
      <c r="D14" s="741"/>
      <c r="E14" s="725"/>
      <c r="F14" s="725"/>
      <c r="G14" s="726"/>
      <c r="H14" s="727"/>
      <c r="I14" s="728"/>
      <c r="J14" s="813"/>
      <c r="K14" s="742"/>
      <c r="L14" s="743"/>
      <c r="M14" s="743"/>
      <c r="N14" s="743"/>
      <c r="O14" s="744">
        <f>IFERROR((Sch_I_SB[[#This Row],[Proposed: Direct FTE]]+Sch_I_SB[[#This Row],[Proposed: Admin FTE]])*Sch_I_SB[[#This Row],[Proposed: Annual FTE salary $]]*(Sch_I_SB[[#This Row],[Proposed: Number of months]]/12),0)</f>
        <v>0</v>
      </c>
      <c r="P14" s="745"/>
      <c r="Q14" s="746">
        <f>Sch_I_SB[[#This Row],[Proposed: Benefits Rate %]]*Sch_I_SB[[#This Row],[Proposed: Total salary expense $]]</f>
        <v>0</v>
      </c>
      <c r="R14" s="747">
        <f>Sch_I_SB[[#This Row],[Proposed: Total salary expense $]]+Sch_I_SB[[#This Row],[Proposed: Benefits $]]</f>
        <v>0</v>
      </c>
      <c r="S14" s="742"/>
      <c r="T14" s="743"/>
      <c r="U14" s="743"/>
      <c r="V14" s="743"/>
      <c r="W14" s="744">
        <f>IFERROR((Sch_I_SB[[#This Row],[Prior Approved: Direct FTE]]+Sch_I_SB[[#This Row],[Prior Approved: Admin FTE]])*Sch_I_SB[[#This Row],[Prior Approved: Annual FTE salary $]]*(Sch_I_SB[[#This Row],[Prior Approved: Number of months]]/12),0)</f>
        <v>0</v>
      </c>
      <c r="X14" s="745"/>
      <c r="Y14" s="746">
        <f>Sch_I_SB[[#This Row],[Prior Approved: Total salary expense $]]*Sch_I_SB[[#This Row],[Prior Approved: Benefits Rate %]]</f>
        <v>0</v>
      </c>
      <c r="Z14" s="747">
        <f>+Sch_I_SB[[#This Row],[Prior Approved: Total salary expense $]]+Sch_I_SB[[#This Row],[Prior Approved: Benefits $]]</f>
        <v>0</v>
      </c>
      <c r="AA14" s="748">
        <f>IFERROR(Sch_I_SB[[#This Row],[Proposed: Direct FTE]]-Sch_I_SB[[#This Row],[Prior Approved: Direct FTE]],0)</f>
        <v>0</v>
      </c>
      <c r="AB14" s="744">
        <f>IFERROR(Sch_I_SB[[#This Row],[Proposed: Admin FTE]]-Sch_I_SB[[#This Row],[Prior Approved: Admin FTE]],0)</f>
        <v>0</v>
      </c>
      <c r="AC14" s="747">
        <f>IFERROR(Sch_I_SB[[#This Row],[Proposed: Total S&amp;B $]]-Sch_I_SB[[#This Row],[Prior Approved: Total S&amp;B $]],0)</f>
        <v>0</v>
      </c>
      <c r="AE14" s="749">
        <f>+Sch_I_SB[[#This Row],[Proposed: Direct FTE]]*(Sch_I_SB[[#This Row],[Proposed: Number of months]]/12)</f>
        <v>0</v>
      </c>
      <c r="AF14" s="750">
        <f>+Sch_I_SB[[#This Row],[Proposed: Admin FTE]]*(Sch_I_SB[[#This Row],[Proposed: Number of months]]/12)</f>
        <v>0</v>
      </c>
      <c r="AG14" s="749">
        <f>+Sch_I_SB[[#This Row],[Prior Approved: Direct FTE]]*(Sch_I_SB[[#This Row],[Prior Approved: Number of months]]/12)</f>
        <v>0</v>
      </c>
      <c r="AH14" s="751">
        <f>+Sch_I_SB[[#This Row],[Prior Approved: Admin FTE]]*(Sch_I_SB[[#This Row],[Prior Approved: Number of months]]/12)</f>
        <v>0</v>
      </c>
      <c r="AI14" s="752">
        <f t="shared" si="0"/>
        <v>0</v>
      </c>
      <c r="AJ14" s="751">
        <f t="shared" si="0"/>
        <v>0</v>
      </c>
    </row>
    <row r="15" spans="1:36">
      <c r="A15" s="723">
        <v>12</v>
      </c>
      <c r="B15" s="723">
        <f>+'Budget Summ Amt'!$L$6</f>
        <v>0</v>
      </c>
      <c r="C15" s="779">
        <f>+'Budget Summ Amt'!$D$6</f>
        <v>0</v>
      </c>
      <c r="D15" s="741"/>
      <c r="E15" s="725"/>
      <c r="F15" s="725"/>
      <c r="G15" s="726"/>
      <c r="H15" s="727"/>
      <c r="I15" s="728"/>
      <c r="J15" s="813"/>
      <c r="K15" s="742"/>
      <c r="L15" s="743"/>
      <c r="M15" s="743"/>
      <c r="N15" s="743"/>
      <c r="O15" s="744">
        <f>IFERROR((Sch_I_SB[[#This Row],[Proposed: Direct FTE]]+Sch_I_SB[[#This Row],[Proposed: Admin FTE]])*Sch_I_SB[[#This Row],[Proposed: Annual FTE salary $]]*(Sch_I_SB[[#This Row],[Proposed: Number of months]]/12),0)</f>
        <v>0</v>
      </c>
      <c r="P15" s="745"/>
      <c r="Q15" s="746">
        <f>Sch_I_SB[[#This Row],[Proposed: Benefits Rate %]]*Sch_I_SB[[#This Row],[Proposed: Total salary expense $]]</f>
        <v>0</v>
      </c>
      <c r="R15" s="747">
        <f>Sch_I_SB[[#This Row],[Proposed: Total salary expense $]]+Sch_I_SB[[#This Row],[Proposed: Benefits $]]</f>
        <v>0</v>
      </c>
      <c r="S15" s="742"/>
      <c r="T15" s="743"/>
      <c r="U15" s="743"/>
      <c r="V15" s="743"/>
      <c r="W15" s="744">
        <f>IFERROR((Sch_I_SB[[#This Row],[Prior Approved: Direct FTE]]+Sch_I_SB[[#This Row],[Prior Approved: Admin FTE]])*Sch_I_SB[[#This Row],[Prior Approved: Annual FTE salary $]]*(Sch_I_SB[[#This Row],[Prior Approved: Number of months]]/12),0)</f>
        <v>0</v>
      </c>
      <c r="X15" s="745"/>
      <c r="Y15" s="746">
        <f>Sch_I_SB[[#This Row],[Prior Approved: Total salary expense $]]*Sch_I_SB[[#This Row],[Prior Approved: Benefits Rate %]]</f>
        <v>0</v>
      </c>
      <c r="Z15" s="747">
        <f>+Sch_I_SB[[#This Row],[Prior Approved: Total salary expense $]]+Sch_I_SB[[#This Row],[Prior Approved: Benefits $]]</f>
        <v>0</v>
      </c>
      <c r="AA15" s="748">
        <f>IFERROR(Sch_I_SB[[#This Row],[Proposed: Direct FTE]]-Sch_I_SB[[#This Row],[Prior Approved: Direct FTE]],0)</f>
        <v>0</v>
      </c>
      <c r="AB15" s="744">
        <f>IFERROR(Sch_I_SB[[#This Row],[Proposed: Admin FTE]]-Sch_I_SB[[#This Row],[Prior Approved: Admin FTE]],0)</f>
        <v>0</v>
      </c>
      <c r="AC15" s="747">
        <f>IFERROR(Sch_I_SB[[#This Row],[Proposed: Total S&amp;B $]]-Sch_I_SB[[#This Row],[Prior Approved: Total S&amp;B $]],0)</f>
        <v>0</v>
      </c>
      <c r="AE15" s="749">
        <f>+Sch_I_SB[[#This Row],[Proposed: Direct FTE]]*(Sch_I_SB[[#This Row],[Proposed: Number of months]]/12)</f>
        <v>0</v>
      </c>
      <c r="AF15" s="750">
        <f>+Sch_I_SB[[#This Row],[Proposed: Admin FTE]]*(Sch_I_SB[[#This Row],[Proposed: Number of months]]/12)</f>
        <v>0</v>
      </c>
      <c r="AG15" s="749">
        <f>+Sch_I_SB[[#This Row],[Prior Approved: Direct FTE]]*(Sch_I_SB[[#This Row],[Prior Approved: Number of months]]/12)</f>
        <v>0</v>
      </c>
      <c r="AH15" s="751">
        <f>+Sch_I_SB[[#This Row],[Prior Approved: Admin FTE]]*(Sch_I_SB[[#This Row],[Prior Approved: Number of months]]/12)</f>
        <v>0</v>
      </c>
      <c r="AI15" s="752">
        <f t="shared" si="0"/>
        <v>0</v>
      </c>
      <c r="AJ15" s="751">
        <f t="shared" si="0"/>
        <v>0</v>
      </c>
    </row>
    <row r="16" spans="1:36">
      <c r="A16" s="723">
        <v>13</v>
      </c>
      <c r="B16" s="723">
        <f>+'Budget Summ Amt'!$L$6</f>
        <v>0</v>
      </c>
      <c r="C16" s="779">
        <f>+'Budget Summ Amt'!$D$6</f>
        <v>0</v>
      </c>
      <c r="D16" s="741"/>
      <c r="E16" s="725"/>
      <c r="F16" s="725"/>
      <c r="G16" s="726"/>
      <c r="H16" s="727"/>
      <c r="I16" s="728"/>
      <c r="J16" s="813"/>
      <c r="K16" s="742"/>
      <c r="L16" s="743"/>
      <c r="M16" s="743"/>
      <c r="N16" s="743"/>
      <c r="O16" s="744">
        <f>IFERROR((Sch_I_SB[[#This Row],[Proposed: Direct FTE]]+Sch_I_SB[[#This Row],[Proposed: Admin FTE]])*Sch_I_SB[[#This Row],[Proposed: Annual FTE salary $]]*(Sch_I_SB[[#This Row],[Proposed: Number of months]]/12),0)</f>
        <v>0</v>
      </c>
      <c r="P16" s="745"/>
      <c r="Q16" s="746">
        <f>Sch_I_SB[[#This Row],[Proposed: Benefits Rate %]]*Sch_I_SB[[#This Row],[Proposed: Total salary expense $]]</f>
        <v>0</v>
      </c>
      <c r="R16" s="747">
        <f>Sch_I_SB[[#This Row],[Proposed: Total salary expense $]]+Sch_I_SB[[#This Row],[Proposed: Benefits $]]</f>
        <v>0</v>
      </c>
      <c r="S16" s="742"/>
      <c r="T16" s="743"/>
      <c r="U16" s="743"/>
      <c r="V16" s="743"/>
      <c r="W16" s="744">
        <f>IFERROR((Sch_I_SB[[#This Row],[Prior Approved: Direct FTE]]+Sch_I_SB[[#This Row],[Prior Approved: Admin FTE]])*Sch_I_SB[[#This Row],[Prior Approved: Annual FTE salary $]]*(Sch_I_SB[[#This Row],[Prior Approved: Number of months]]/12),0)</f>
        <v>0</v>
      </c>
      <c r="X16" s="745"/>
      <c r="Y16" s="746">
        <f>Sch_I_SB[[#This Row],[Prior Approved: Total salary expense $]]*Sch_I_SB[[#This Row],[Prior Approved: Benefits Rate %]]</f>
        <v>0</v>
      </c>
      <c r="Z16" s="747">
        <f>+Sch_I_SB[[#This Row],[Prior Approved: Total salary expense $]]+Sch_I_SB[[#This Row],[Prior Approved: Benefits $]]</f>
        <v>0</v>
      </c>
      <c r="AA16" s="748">
        <f>IFERROR(Sch_I_SB[[#This Row],[Proposed: Direct FTE]]-Sch_I_SB[[#This Row],[Prior Approved: Direct FTE]],0)</f>
        <v>0</v>
      </c>
      <c r="AB16" s="744">
        <f>IFERROR(Sch_I_SB[[#This Row],[Proposed: Admin FTE]]-Sch_I_SB[[#This Row],[Prior Approved: Admin FTE]],0)</f>
        <v>0</v>
      </c>
      <c r="AC16" s="747">
        <f>IFERROR(Sch_I_SB[[#This Row],[Proposed: Total S&amp;B $]]-Sch_I_SB[[#This Row],[Prior Approved: Total S&amp;B $]],0)</f>
        <v>0</v>
      </c>
      <c r="AE16" s="749">
        <f>+Sch_I_SB[[#This Row],[Proposed: Direct FTE]]*(Sch_I_SB[[#This Row],[Proposed: Number of months]]/12)</f>
        <v>0</v>
      </c>
      <c r="AF16" s="750">
        <f>+Sch_I_SB[[#This Row],[Proposed: Admin FTE]]*(Sch_I_SB[[#This Row],[Proposed: Number of months]]/12)</f>
        <v>0</v>
      </c>
      <c r="AG16" s="749">
        <f>+Sch_I_SB[[#This Row],[Prior Approved: Direct FTE]]*(Sch_I_SB[[#This Row],[Prior Approved: Number of months]]/12)</f>
        <v>0</v>
      </c>
      <c r="AH16" s="751">
        <f>+Sch_I_SB[[#This Row],[Prior Approved: Admin FTE]]*(Sch_I_SB[[#This Row],[Prior Approved: Number of months]]/12)</f>
        <v>0</v>
      </c>
      <c r="AI16" s="752">
        <f t="shared" si="0"/>
        <v>0</v>
      </c>
      <c r="AJ16" s="751">
        <f t="shared" si="0"/>
        <v>0</v>
      </c>
    </row>
    <row r="17" spans="1:36">
      <c r="A17" s="723">
        <v>14</v>
      </c>
      <c r="B17" s="723">
        <f>+'Budget Summ Amt'!$L$6</f>
        <v>0</v>
      </c>
      <c r="C17" s="779">
        <f>+'Budget Summ Amt'!$D$6</f>
        <v>0</v>
      </c>
      <c r="D17" s="741"/>
      <c r="E17" s="725"/>
      <c r="F17" s="725"/>
      <c r="G17" s="726"/>
      <c r="H17" s="727"/>
      <c r="I17" s="728"/>
      <c r="J17" s="813"/>
      <c r="K17" s="742"/>
      <c r="L17" s="743"/>
      <c r="M17" s="743"/>
      <c r="N17" s="743"/>
      <c r="O17" s="744">
        <f>IFERROR((Sch_I_SB[[#This Row],[Proposed: Direct FTE]]+Sch_I_SB[[#This Row],[Proposed: Admin FTE]])*Sch_I_SB[[#This Row],[Proposed: Annual FTE salary $]]*(Sch_I_SB[[#This Row],[Proposed: Number of months]]/12),0)</f>
        <v>0</v>
      </c>
      <c r="P17" s="745"/>
      <c r="Q17" s="746">
        <f>Sch_I_SB[[#This Row],[Proposed: Benefits Rate %]]*Sch_I_SB[[#This Row],[Proposed: Total salary expense $]]</f>
        <v>0</v>
      </c>
      <c r="R17" s="747">
        <f>Sch_I_SB[[#This Row],[Proposed: Total salary expense $]]+Sch_I_SB[[#This Row],[Proposed: Benefits $]]</f>
        <v>0</v>
      </c>
      <c r="S17" s="742"/>
      <c r="T17" s="743"/>
      <c r="U17" s="743"/>
      <c r="V17" s="743"/>
      <c r="W17" s="744">
        <f>IFERROR((Sch_I_SB[[#This Row],[Prior Approved: Direct FTE]]+Sch_I_SB[[#This Row],[Prior Approved: Admin FTE]])*Sch_I_SB[[#This Row],[Prior Approved: Annual FTE salary $]]*(Sch_I_SB[[#This Row],[Prior Approved: Number of months]]/12),0)</f>
        <v>0</v>
      </c>
      <c r="X17" s="745"/>
      <c r="Y17" s="746">
        <f>Sch_I_SB[[#This Row],[Prior Approved: Total salary expense $]]*Sch_I_SB[[#This Row],[Prior Approved: Benefits Rate %]]</f>
        <v>0</v>
      </c>
      <c r="Z17" s="747">
        <f>+Sch_I_SB[[#This Row],[Prior Approved: Total salary expense $]]+Sch_I_SB[[#This Row],[Prior Approved: Benefits $]]</f>
        <v>0</v>
      </c>
      <c r="AA17" s="748">
        <f>IFERROR(Sch_I_SB[[#This Row],[Proposed: Direct FTE]]-Sch_I_SB[[#This Row],[Prior Approved: Direct FTE]],0)</f>
        <v>0</v>
      </c>
      <c r="AB17" s="744">
        <f>IFERROR(Sch_I_SB[[#This Row],[Proposed: Admin FTE]]-Sch_I_SB[[#This Row],[Prior Approved: Admin FTE]],0)</f>
        <v>0</v>
      </c>
      <c r="AC17" s="747">
        <f>IFERROR(Sch_I_SB[[#This Row],[Proposed: Total S&amp;B $]]-Sch_I_SB[[#This Row],[Prior Approved: Total S&amp;B $]],0)</f>
        <v>0</v>
      </c>
      <c r="AE17" s="749">
        <f>+Sch_I_SB[[#This Row],[Proposed: Direct FTE]]*(Sch_I_SB[[#This Row],[Proposed: Number of months]]/12)</f>
        <v>0</v>
      </c>
      <c r="AF17" s="750">
        <f>+Sch_I_SB[[#This Row],[Proposed: Admin FTE]]*(Sch_I_SB[[#This Row],[Proposed: Number of months]]/12)</f>
        <v>0</v>
      </c>
      <c r="AG17" s="749">
        <f>+Sch_I_SB[[#This Row],[Prior Approved: Direct FTE]]*(Sch_I_SB[[#This Row],[Prior Approved: Number of months]]/12)</f>
        <v>0</v>
      </c>
      <c r="AH17" s="751">
        <f>+Sch_I_SB[[#This Row],[Prior Approved: Admin FTE]]*(Sch_I_SB[[#This Row],[Prior Approved: Number of months]]/12)</f>
        <v>0</v>
      </c>
      <c r="AI17" s="752">
        <f t="shared" si="0"/>
        <v>0</v>
      </c>
      <c r="AJ17" s="751">
        <f t="shared" si="0"/>
        <v>0</v>
      </c>
    </row>
    <row r="18" spans="1:36">
      <c r="A18" s="723">
        <v>15</v>
      </c>
      <c r="B18" s="723">
        <f>+'Budget Summ Amt'!$L$6</f>
        <v>0</v>
      </c>
      <c r="C18" s="779">
        <f>+'Budget Summ Amt'!$D$6</f>
        <v>0</v>
      </c>
      <c r="D18" s="741"/>
      <c r="E18" s="725"/>
      <c r="F18" s="725"/>
      <c r="G18" s="726"/>
      <c r="H18" s="727"/>
      <c r="I18" s="728"/>
      <c r="J18" s="813"/>
      <c r="K18" s="742"/>
      <c r="L18" s="743"/>
      <c r="M18" s="743"/>
      <c r="N18" s="743"/>
      <c r="O18" s="744">
        <f>IFERROR((Sch_I_SB[[#This Row],[Proposed: Direct FTE]]+Sch_I_SB[[#This Row],[Proposed: Admin FTE]])*Sch_I_SB[[#This Row],[Proposed: Annual FTE salary $]]*(Sch_I_SB[[#This Row],[Proposed: Number of months]]/12),0)</f>
        <v>0</v>
      </c>
      <c r="P18" s="745"/>
      <c r="Q18" s="746">
        <f>Sch_I_SB[[#This Row],[Proposed: Benefits Rate %]]*Sch_I_SB[[#This Row],[Proposed: Total salary expense $]]</f>
        <v>0</v>
      </c>
      <c r="R18" s="747">
        <f>Sch_I_SB[[#This Row],[Proposed: Total salary expense $]]+Sch_I_SB[[#This Row],[Proposed: Benefits $]]</f>
        <v>0</v>
      </c>
      <c r="S18" s="742"/>
      <c r="T18" s="743"/>
      <c r="U18" s="743"/>
      <c r="V18" s="743"/>
      <c r="W18" s="744">
        <f>IFERROR((Sch_I_SB[[#This Row],[Prior Approved: Direct FTE]]+Sch_I_SB[[#This Row],[Prior Approved: Admin FTE]])*Sch_I_SB[[#This Row],[Prior Approved: Annual FTE salary $]]*(Sch_I_SB[[#This Row],[Prior Approved: Number of months]]/12),0)</f>
        <v>0</v>
      </c>
      <c r="X18" s="745"/>
      <c r="Y18" s="746">
        <f>Sch_I_SB[[#This Row],[Prior Approved: Total salary expense $]]*Sch_I_SB[[#This Row],[Prior Approved: Benefits Rate %]]</f>
        <v>0</v>
      </c>
      <c r="Z18" s="747">
        <f>+Sch_I_SB[[#This Row],[Prior Approved: Total salary expense $]]+Sch_I_SB[[#This Row],[Prior Approved: Benefits $]]</f>
        <v>0</v>
      </c>
      <c r="AA18" s="748">
        <f>IFERROR(Sch_I_SB[[#This Row],[Proposed: Direct FTE]]-Sch_I_SB[[#This Row],[Prior Approved: Direct FTE]],0)</f>
        <v>0</v>
      </c>
      <c r="AB18" s="744">
        <f>IFERROR(Sch_I_SB[[#This Row],[Proposed: Admin FTE]]-Sch_I_SB[[#This Row],[Prior Approved: Admin FTE]],0)</f>
        <v>0</v>
      </c>
      <c r="AC18" s="747">
        <f>IFERROR(Sch_I_SB[[#This Row],[Proposed: Total S&amp;B $]]-Sch_I_SB[[#This Row],[Prior Approved: Total S&amp;B $]],0)</f>
        <v>0</v>
      </c>
      <c r="AE18" s="749">
        <f>+Sch_I_SB[[#This Row],[Proposed: Direct FTE]]*(Sch_I_SB[[#This Row],[Proposed: Number of months]]/12)</f>
        <v>0</v>
      </c>
      <c r="AF18" s="750">
        <f>+Sch_I_SB[[#This Row],[Proposed: Admin FTE]]*(Sch_I_SB[[#This Row],[Proposed: Number of months]]/12)</f>
        <v>0</v>
      </c>
      <c r="AG18" s="749">
        <f>+Sch_I_SB[[#This Row],[Prior Approved: Direct FTE]]*(Sch_I_SB[[#This Row],[Prior Approved: Number of months]]/12)</f>
        <v>0</v>
      </c>
      <c r="AH18" s="751">
        <f>+Sch_I_SB[[#This Row],[Prior Approved: Admin FTE]]*(Sch_I_SB[[#This Row],[Prior Approved: Number of months]]/12)</f>
        <v>0</v>
      </c>
      <c r="AI18" s="752">
        <f t="shared" si="0"/>
        <v>0</v>
      </c>
      <c r="AJ18" s="751">
        <f t="shared" si="0"/>
        <v>0</v>
      </c>
    </row>
    <row r="19" spans="1:36">
      <c r="A19" s="723">
        <v>16</v>
      </c>
      <c r="B19" s="723">
        <f>+'Budget Summ Amt'!$L$6</f>
        <v>0</v>
      </c>
      <c r="C19" s="779">
        <f>+'Budget Summ Amt'!$D$6</f>
        <v>0</v>
      </c>
      <c r="D19" s="741"/>
      <c r="E19" s="725"/>
      <c r="F19" s="725"/>
      <c r="G19" s="726"/>
      <c r="H19" s="727"/>
      <c r="I19" s="728"/>
      <c r="J19" s="813"/>
      <c r="K19" s="742"/>
      <c r="L19" s="743"/>
      <c r="M19" s="743"/>
      <c r="N19" s="743"/>
      <c r="O19" s="744">
        <f>IFERROR((Sch_I_SB[[#This Row],[Proposed: Direct FTE]]+Sch_I_SB[[#This Row],[Proposed: Admin FTE]])*Sch_I_SB[[#This Row],[Proposed: Annual FTE salary $]]*(Sch_I_SB[[#This Row],[Proposed: Number of months]]/12),0)</f>
        <v>0</v>
      </c>
      <c r="P19" s="745"/>
      <c r="Q19" s="746">
        <f>Sch_I_SB[[#This Row],[Proposed: Benefits Rate %]]*Sch_I_SB[[#This Row],[Proposed: Total salary expense $]]</f>
        <v>0</v>
      </c>
      <c r="R19" s="747">
        <f>Sch_I_SB[[#This Row],[Proposed: Total salary expense $]]+Sch_I_SB[[#This Row],[Proposed: Benefits $]]</f>
        <v>0</v>
      </c>
      <c r="S19" s="742"/>
      <c r="T19" s="743"/>
      <c r="U19" s="743"/>
      <c r="V19" s="743"/>
      <c r="W19" s="744">
        <f>IFERROR((Sch_I_SB[[#This Row],[Prior Approved: Direct FTE]]+Sch_I_SB[[#This Row],[Prior Approved: Admin FTE]])*Sch_I_SB[[#This Row],[Prior Approved: Annual FTE salary $]]*(Sch_I_SB[[#This Row],[Prior Approved: Number of months]]/12),0)</f>
        <v>0</v>
      </c>
      <c r="X19" s="745"/>
      <c r="Y19" s="746">
        <f>Sch_I_SB[[#This Row],[Prior Approved: Total salary expense $]]*Sch_I_SB[[#This Row],[Prior Approved: Benefits Rate %]]</f>
        <v>0</v>
      </c>
      <c r="Z19" s="747">
        <f>+Sch_I_SB[[#This Row],[Prior Approved: Total salary expense $]]+Sch_I_SB[[#This Row],[Prior Approved: Benefits $]]</f>
        <v>0</v>
      </c>
      <c r="AA19" s="748">
        <f>IFERROR(Sch_I_SB[[#This Row],[Proposed: Direct FTE]]-Sch_I_SB[[#This Row],[Prior Approved: Direct FTE]],0)</f>
        <v>0</v>
      </c>
      <c r="AB19" s="744">
        <f>IFERROR(Sch_I_SB[[#This Row],[Proposed: Admin FTE]]-Sch_I_SB[[#This Row],[Prior Approved: Admin FTE]],0)</f>
        <v>0</v>
      </c>
      <c r="AC19" s="747">
        <f>IFERROR(Sch_I_SB[[#This Row],[Proposed: Total S&amp;B $]]-Sch_I_SB[[#This Row],[Prior Approved: Total S&amp;B $]],0)</f>
        <v>0</v>
      </c>
      <c r="AE19" s="749">
        <f>+Sch_I_SB[[#This Row],[Proposed: Direct FTE]]*(Sch_I_SB[[#This Row],[Proposed: Number of months]]/12)</f>
        <v>0</v>
      </c>
      <c r="AF19" s="750">
        <f>+Sch_I_SB[[#This Row],[Proposed: Admin FTE]]*(Sch_I_SB[[#This Row],[Proposed: Number of months]]/12)</f>
        <v>0</v>
      </c>
      <c r="AG19" s="749">
        <f>+Sch_I_SB[[#This Row],[Prior Approved: Direct FTE]]*(Sch_I_SB[[#This Row],[Prior Approved: Number of months]]/12)</f>
        <v>0</v>
      </c>
      <c r="AH19" s="751">
        <f>+Sch_I_SB[[#This Row],[Prior Approved: Admin FTE]]*(Sch_I_SB[[#This Row],[Prior Approved: Number of months]]/12)</f>
        <v>0</v>
      </c>
      <c r="AI19" s="752">
        <f t="shared" si="0"/>
        <v>0</v>
      </c>
      <c r="AJ19" s="751">
        <f t="shared" si="0"/>
        <v>0</v>
      </c>
    </row>
    <row r="20" spans="1:36">
      <c r="A20" s="723">
        <v>17</v>
      </c>
      <c r="B20" s="723">
        <f>+'Budget Summ Amt'!$L$6</f>
        <v>0</v>
      </c>
      <c r="C20" s="779">
        <f>+'Budget Summ Amt'!$D$6</f>
        <v>0</v>
      </c>
      <c r="D20" s="741"/>
      <c r="E20" s="725"/>
      <c r="F20" s="725"/>
      <c r="G20" s="726"/>
      <c r="H20" s="727"/>
      <c r="I20" s="728"/>
      <c r="J20" s="813"/>
      <c r="K20" s="742"/>
      <c r="L20" s="743"/>
      <c r="M20" s="743"/>
      <c r="N20" s="743"/>
      <c r="O20" s="744">
        <f>IFERROR((Sch_I_SB[[#This Row],[Proposed: Direct FTE]]+Sch_I_SB[[#This Row],[Proposed: Admin FTE]])*Sch_I_SB[[#This Row],[Proposed: Annual FTE salary $]]*(Sch_I_SB[[#This Row],[Proposed: Number of months]]/12),0)</f>
        <v>0</v>
      </c>
      <c r="P20" s="745"/>
      <c r="Q20" s="746">
        <f>Sch_I_SB[[#This Row],[Proposed: Benefits Rate %]]*Sch_I_SB[[#This Row],[Proposed: Total salary expense $]]</f>
        <v>0</v>
      </c>
      <c r="R20" s="747">
        <f>Sch_I_SB[[#This Row],[Proposed: Total salary expense $]]+Sch_I_SB[[#This Row],[Proposed: Benefits $]]</f>
        <v>0</v>
      </c>
      <c r="S20" s="742"/>
      <c r="T20" s="743"/>
      <c r="U20" s="743"/>
      <c r="V20" s="743"/>
      <c r="W20" s="744">
        <f>IFERROR((Sch_I_SB[[#This Row],[Prior Approved: Direct FTE]]+Sch_I_SB[[#This Row],[Prior Approved: Admin FTE]])*Sch_I_SB[[#This Row],[Prior Approved: Annual FTE salary $]]*(Sch_I_SB[[#This Row],[Prior Approved: Number of months]]/12),0)</f>
        <v>0</v>
      </c>
      <c r="X20" s="745"/>
      <c r="Y20" s="746">
        <f>Sch_I_SB[[#This Row],[Prior Approved: Total salary expense $]]*Sch_I_SB[[#This Row],[Prior Approved: Benefits Rate %]]</f>
        <v>0</v>
      </c>
      <c r="Z20" s="747">
        <f>+Sch_I_SB[[#This Row],[Prior Approved: Total salary expense $]]+Sch_I_SB[[#This Row],[Prior Approved: Benefits $]]</f>
        <v>0</v>
      </c>
      <c r="AA20" s="748">
        <f>IFERROR(Sch_I_SB[[#This Row],[Proposed: Direct FTE]]-Sch_I_SB[[#This Row],[Prior Approved: Direct FTE]],0)</f>
        <v>0</v>
      </c>
      <c r="AB20" s="744">
        <f>IFERROR(Sch_I_SB[[#This Row],[Proposed: Admin FTE]]-Sch_I_SB[[#This Row],[Prior Approved: Admin FTE]],0)</f>
        <v>0</v>
      </c>
      <c r="AC20" s="747">
        <f>IFERROR(Sch_I_SB[[#This Row],[Proposed: Total S&amp;B $]]-Sch_I_SB[[#This Row],[Prior Approved: Total S&amp;B $]],0)</f>
        <v>0</v>
      </c>
      <c r="AE20" s="749">
        <f>+Sch_I_SB[[#This Row],[Proposed: Direct FTE]]*(Sch_I_SB[[#This Row],[Proposed: Number of months]]/12)</f>
        <v>0</v>
      </c>
      <c r="AF20" s="750">
        <f>+Sch_I_SB[[#This Row],[Proposed: Admin FTE]]*(Sch_I_SB[[#This Row],[Proposed: Number of months]]/12)</f>
        <v>0</v>
      </c>
      <c r="AG20" s="749">
        <f>+Sch_I_SB[[#This Row],[Prior Approved: Direct FTE]]*(Sch_I_SB[[#This Row],[Prior Approved: Number of months]]/12)</f>
        <v>0</v>
      </c>
      <c r="AH20" s="751">
        <f>+Sch_I_SB[[#This Row],[Prior Approved: Admin FTE]]*(Sch_I_SB[[#This Row],[Prior Approved: Number of months]]/12)</f>
        <v>0</v>
      </c>
      <c r="AI20" s="752">
        <f t="shared" si="0"/>
        <v>0</v>
      </c>
      <c r="AJ20" s="751">
        <f t="shared" si="0"/>
        <v>0</v>
      </c>
    </row>
    <row r="21" spans="1:36">
      <c r="A21" s="723">
        <v>18</v>
      </c>
      <c r="B21" s="723">
        <f>+'Budget Summ Amt'!$L$6</f>
        <v>0</v>
      </c>
      <c r="C21" s="779">
        <f>+'Budget Summ Amt'!$D$6</f>
        <v>0</v>
      </c>
      <c r="D21" s="741"/>
      <c r="E21" s="725"/>
      <c r="F21" s="725"/>
      <c r="G21" s="726"/>
      <c r="H21" s="727"/>
      <c r="I21" s="728"/>
      <c r="J21" s="813"/>
      <c r="K21" s="742"/>
      <c r="L21" s="743"/>
      <c r="M21" s="743"/>
      <c r="N21" s="743"/>
      <c r="O21" s="744">
        <f>IFERROR((Sch_I_SB[[#This Row],[Proposed: Direct FTE]]+Sch_I_SB[[#This Row],[Proposed: Admin FTE]])*Sch_I_SB[[#This Row],[Proposed: Annual FTE salary $]]*(Sch_I_SB[[#This Row],[Proposed: Number of months]]/12),0)</f>
        <v>0</v>
      </c>
      <c r="P21" s="745"/>
      <c r="Q21" s="746">
        <f>Sch_I_SB[[#This Row],[Proposed: Benefits Rate %]]*Sch_I_SB[[#This Row],[Proposed: Total salary expense $]]</f>
        <v>0</v>
      </c>
      <c r="R21" s="747">
        <f>Sch_I_SB[[#This Row],[Proposed: Total salary expense $]]+Sch_I_SB[[#This Row],[Proposed: Benefits $]]</f>
        <v>0</v>
      </c>
      <c r="S21" s="742"/>
      <c r="T21" s="743"/>
      <c r="U21" s="743"/>
      <c r="V21" s="743"/>
      <c r="W21" s="744">
        <f>IFERROR((Sch_I_SB[[#This Row],[Prior Approved: Direct FTE]]+Sch_I_SB[[#This Row],[Prior Approved: Admin FTE]])*Sch_I_SB[[#This Row],[Prior Approved: Annual FTE salary $]]*(Sch_I_SB[[#This Row],[Prior Approved: Number of months]]/12),0)</f>
        <v>0</v>
      </c>
      <c r="X21" s="745"/>
      <c r="Y21" s="746">
        <f>Sch_I_SB[[#This Row],[Prior Approved: Total salary expense $]]*Sch_I_SB[[#This Row],[Prior Approved: Benefits Rate %]]</f>
        <v>0</v>
      </c>
      <c r="Z21" s="747">
        <f>+Sch_I_SB[[#This Row],[Prior Approved: Total salary expense $]]+Sch_I_SB[[#This Row],[Prior Approved: Benefits $]]</f>
        <v>0</v>
      </c>
      <c r="AA21" s="748">
        <f>IFERROR(Sch_I_SB[[#This Row],[Proposed: Direct FTE]]-Sch_I_SB[[#This Row],[Prior Approved: Direct FTE]],0)</f>
        <v>0</v>
      </c>
      <c r="AB21" s="744">
        <f>IFERROR(Sch_I_SB[[#This Row],[Proposed: Admin FTE]]-Sch_I_SB[[#This Row],[Prior Approved: Admin FTE]],0)</f>
        <v>0</v>
      </c>
      <c r="AC21" s="747">
        <f>IFERROR(Sch_I_SB[[#This Row],[Proposed: Total S&amp;B $]]-Sch_I_SB[[#This Row],[Prior Approved: Total S&amp;B $]],0)</f>
        <v>0</v>
      </c>
      <c r="AE21" s="749">
        <f>+Sch_I_SB[[#This Row],[Proposed: Direct FTE]]*(Sch_I_SB[[#This Row],[Proposed: Number of months]]/12)</f>
        <v>0</v>
      </c>
      <c r="AF21" s="750">
        <f>+Sch_I_SB[[#This Row],[Proposed: Admin FTE]]*(Sch_I_SB[[#This Row],[Proposed: Number of months]]/12)</f>
        <v>0</v>
      </c>
      <c r="AG21" s="749">
        <f>+Sch_I_SB[[#This Row],[Prior Approved: Direct FTE]]*(Sch_I_SB[[#This Row],[Prior Approved: Number of months]]/12)</f>
        <v>0</v>
      </c>
      <c r="AH21" s="751">
        <f>+Sch_I_SB[[#This Row],[Prior Approved: Admin FTE]]*(Sch_I_SB[[#This Row],[Prior Approved: Number of months]]/12)</f>
        <v>0</v>
      </c>
      <c r="AI21" s="752">
        <f t="shared" si="0"/>
        <v>0</v>
      </c>
      <c r="AJ21" s="751">
        <f t="shared" si="0"/>
        <v>0</v>
      </c>
    </row>
    <row r="22" spans="1:36">
      <c r="A22" s="723">
        <v>19</v>
      </c>
      <c r="B22" s="723">
        <f>+'Budget Summ Amt'!$L$6</f>
        <v>0</v>
      </c>
      <c r="C22" s="779">
        <f>+'Budget Summ Amt'!$D$6</f>
        <v>0</v>
      </c>
      <c r="D22" s="741"/>
      <c r="E22" s="725"/>
      <c r="F22" s="725"/>
      <c r="G22" s="726"/>
      <c r="H22" s="727"/>
      <c r="I22" s="728"/>
      <c r="J22" s="813"/>
      <c r="K22" s="742"/>
      <c r="L22" s="743"/>
      <c r="M22" s="743"/>
      <c r="N22" s="743"/>
      <c r="O22" s="744">
        <f>IFERROR((Sch_I_SB[[#This Row],[Proposed: Direct FTE]]+Sch_I_SB[[#This Row],[Proposed: Admin FTE]])*Sch_I_SB[[#This Row],[Proposed: Annual FTE salary $]]*(Sch_I_SB[[#This Row],[Proposed: Number of months]]/12),0)</f>
        <v>0</v>
      </c>
      <c r="P22" s="745"/>
      <c r="Q22" s="746">
        <f>Sch_I_SB[[#This Row],[Proposed: Benefits Rate %]]*Sch_I_SB[[#This Row],[Proposed: Total salary expense $]]</f>
        <v>0</v>
      </c>
      <c r="R22" s="747">
        <f>Sch_I_SB[[#This Row],[Proposed: Total salary expense $]]+Sch_I_SB[[#This Row],[Proposed: Benefits $]]</f>
        <v>0</v>
      </c>
      <c r="S22" s="742"/>
      <c r="T22" s="743"/>
      <c r="U22" s="743"/>
      <c r="V22" s="743"/>
      <c r="W22" s="744">
        <f>IFERROR((Sch_I_SB[[#This Row],[Prior Approved: Direct FTE]]+Sch_I_SB[[#This Row],[Prior Approved: Admin FTE]])*Sch_I_SB[[#This Row],[Prior Approved: Annual FTE salary $]]*(Sch_I_SB[[#This Row],[Prior Approved: Number of months]]/12),0)</f>
        <v>0</v>
      </c>
      <c r="X22" s="745"/>
      <c r="Y22" s="746">
        <f>Sch_I_SB[[#This Row],[Prior Approved: Total salary expense $]]*Sch_I_SB[[#This Row],[Prior Approved: Benefits Rate %]]</f>
        <v>0</v>
      </c>
      <c r="Z22" s="747">
        <f>+Sch_I_SB[[#This Row],[Prior Approved: Total salary expense $]]+Sch_I_SB[[#This Row],[Prior Approved: Benefits $]]</f>
        <v>0</v>
      </c>
      <c r="AA22" s="748">
        <f>IFERROR(Sch_I_SB[[#This Row],[Proposed: Direct FTE]]-Sch_I_SB[[#This Row],[Prior Approved: Direct FTE]],0)</f>
        <v>0</v>
      </c>
      <c r="AB22" s="744">
        <f>IFERROR(Sch_I_SB[[#This Row],[Proposed: Admin FTE]]-Sch_I_SB[[#This Row],[Prior Approved: Admin FTE]],0)</f>
        <v>0</v>
      </c>
      <c r="AC22" s="747">
        <f>IFERROR(Sch_I_SB[[#This Row],[Proposed: Total S&amp;B $]]-Sch_I_SB[[#This Row],[Prior Approved: Total S&amp;B $]],0)</f>
        <v>0</v>
      </c>
      <c r="AE22" s="749">
        <f>+Sch_I_SB[[#This Row],[Proposed: Direct FTE]]*(Sch_I_SB[[#This Row],[Proposed: Number of months]]/12)</f>
        <v>0</v>
      </c>
      <c r="AF22" s="750">
        <f>+Sch_I_SB[[#This Row],[Proposed: Admin FTE]]*(Sch_I_SB[[#This Row],[Proposed: Number of months]]/12)</f>
        <v>0</v>
      </c>
      <c r="AG22" s="749">
        <f>+Sch_I_SB[[#This Row],[Prior Approved: Direct FTE]]*(Sch_I_SB[[#This Row],[Prior Approved: Number of months]]/12)</f>
        <v>0</v>
      </c>
      <c r="AH22" s="751">
        <f>+Sch_I_SB[[#This Row],[Prior Approved: Admin FTE]]*(Sch_I_SB[[#This Row],[Prior Approved: Number of months]]/12)</f>
        <v>0</v>
      </c>
      <c r="AI22" s="752">
        <f t="shared" si="0"/>
        <v>0</v>
      </c>
      <c r="AJ22" s="751">
        <f t="shared" si="0"/>
        <v>0</v>
      </c>
    </row>
    <row r="23" spans="1:36">
      <c r="A23" s="723">
        <v>20</v>
      </c>
      <c r="B23" s="723">
        <f>+'Budget Summ Amt'!$L$6</f>
        <v>0</v>
      </c>
      <c r="C23" s="779">
        <f>+'Budget Summ Amt'!$D$6</f>
        <v>0</v>
      </c>
      <c r="D23" s="741"/>
      <c r="E23" s="725"/>
      <c r="F23" s="725"/>
      <c r="G23" s="726"/>
      <c r="H23" s="727"/>
      <c r="I23" s="728"/>
      <c r="J23" s="813"/>
      <c r="K23" s="742"/>
      <c r="L23" s="743"/>
      <c r="M23" s="743"/>
      <c r="N23" s="743"/>
      <c r="O23" s="744">
        <f>IFERROR((Sch_I_SB[[#This Row],[Proposed: Direct FTE]]+Sch_I_SB[[#This Row],[Proposed: Admin FTE]])*Sch_I_SB[[#This Row],[Proposed: Annual FTE salary $]]*(Sch_I_SB[[#This Row],[Proposed: Number of months]]/12),0)</f>
        <v>0</v>
      </c>
      <c r="P23" s="745"/>
      <c r="Q23" s="746">
        <f>Sch_I_SB[[#This Row],[Proposed: Benefits Rate %]]*Sch_I_SB[[#This Row],[Proposed: Total salary expense $]]</f>
        <v>0</v>
      </c>
      <c r="R23" s="747">
        <f>Sch_I_SB[[#This Row],[Proposed: Total salary expense $]]+Sch_I_SB[[#This Row],[Proposed: Benefits $]]</f>
        <v>0</v>
      </c>
      <c r="S23" s="742"/>
      <c r="T23" s="743"/>
      <c r="U23" s="743"/>
      <c r="V23" s="743"/>
      <c r="W23" s="744">
        <f>IFERROR((Sch_I_SB[[#This Row],[Prior Approved: Direct FTE]]+Sch_I_SB[[#This Row],[Prior Approved: Admin FTE]])*Sch_I_SB[[#This Row],[Prior Approved: Annual FTE salary $]]*(Sch_I_SB[[#This Row],[Prior Approved: Number of months]]/12),0)</f>
        <v>0</v>
      </c>
      <c r="X23" s="745"/>
      <c r="Y23" s="746">
        <f>Sch_I_SB[[#This Row],[Prior Approved: Total salary expense $]]*Sch_I_SB[[#This Row],[Prior Approved: Benefits Rate %]]</f>
        <v>0</v>
      </c>
      <c r="Z23" s="747">
        <f>+Sch_I_SB[[#This Row],[Prior Approved: Total salary expense $]]+Sch_I_SB[[#This Row],[Prior Approved: Benefits $]]</f>
        <v>0</v>
      </c>
      <c r="AA23" s="748">
        <f>IFERROR(Sch_I_SB[[#This Row],[Proposed: Direct FTE]]-Sch_I_SB[[#This Row],[Prior Approved: Direct FTE]],0)</f>
        <v>0</v>
      </c>
      <c r="AB23" s="744">
        <f>IFERROR(Sch_I_SB[[#This Row],[Proposed: Admin FTE]]-Sch_I_SB[[#This Row],[Prior Approved: Admin FTE]],0)</f>
        <v>0</v>
      </c>
      <c r="AC23" s="747">
        <f>IFERROR(Sch_I_SB[[#This Row],[Proposed: Total S&amp;B $]]-Sch_I_SB[[#This Row],[Prior Approved: Total S&amp;B $]],0)</f>
        <v>0</v>
      </c>
      <c r="AE23" s="749">
        <f>+Sch_I_SB[[#This Row],[Proposed: Direct FTE]]*(Sch_I_SB[[#This Row],[Proposed: Number of months]]/12)</f>
        <v>0</v>
      </c>
      <c r="AF23" s="750">
        <f>+Sch_I_SB[[#This Row],[Proposed: Admin FTE]]*(Sch_I_SB[[#This Row],[Proposed: Number of months]]/12)</f>
        <v>0</v>
      </c>
      <c r="AG23" s="749">
        <f>+Sch_I_SB[[#This Row],[Prior Approved: Direct FTE]]*(Sch_I_SB[[#This Row],[Prior Approved: Number of months]]/12)</f>
        <v>0</v>
      </c>
      <c r="AH23" s="751">
        <f>+Sch_I_SB[[#This Row],[Prior Approved: Admin FTE]]*(Sch_I_SB[[#This Row],[Prior Approved: Number of months]]/12)</f>
        <v>0</v>
      </c>
      <c r="AI23" s="752">
        <f t="shared" si="0"/>
        <v>0</v>
      </c>
      <c r="AJ23" s="751">
        <f t="shared" si="0"/>
        <v>0</v>
      </c>
    </row>
    <row r="24" spans="1:36">
      <c r="A24" s="723">
        <v>21</v>
      </c>
      <c r="B24" s="723">
        <f>+'Budget Summ Amt'!$L$6</f>
        <v>0</v>
      </c>
      <c r="C24" s="779">
        <f>+'Budget Summ Amt'!$D$6</f>
        <v>0</v>
      </c>
      <c r="D24" s="741"/>
      <c r="E24" s="725"/>
      <c r="F24" s="725"/>
      <c r="G24" s="726"/>
      <c r="H24" s="727"/>
      <c r="I24" s="728"/>
      <c r="J24" s="813"/>
      <c r="K24" s="742"/>
      <c r="L24" s="743"/>
      <c r="M24" s="743"/>
      <c r="N24" s="743"/>
      <c r="O24" s="744">
        <f>IFERROR((Sch_I_SB[[#This Row],[Proposed: Direct FTE]]+Sch_I_SB[[#This Row],[Proposed: Admin FTE]])*Sch_I_SB[[#This Row],[Proposed: Annual FTE salary $]]*(Sch_I_SB[[#This Row],[Proposed: Number of months]]/12),0)</f>
        <v>0</v>
      </c>
      <c r="P24" s="745"/>
      <c r="Q24" s="746">
        <f>Sch_I_SB[[#This Row],[Proposed: Benefits Rate %]]*Sch_I_SB[[#This Row],[Proposed: Total salary expense $]]</f>
        <v>0</v>
      </c>
      <c r="R24" s="747">
        <f>Sch_I_SB[[#This Row],[Proposed: Total salary expense $]]+Sch_I_SB[[#This Row],[Proposed: Benefits $]]</f>
        <v>0</v>
      </c>
      <c r="S24" s="742"/>
      <c r="T24" s="743"/>
      <c r="U24" s="743"/>
      <c r="V24" s="743"/>
      <c r="W24" s="744">
        <f>IFERROR((Sch_I_SB[[#This Row],[Prior Approved: Direct FTE]]+Sch_I_SB[[#This Row],[Prior Approved: Admin FTE]])*Sch_I_SB[[#This Row],[Prior Approved: Annual FTE salary $]]*(Sch_I_SB[[#This Row],[Prior Approved: Number of months]]/12),0)</f>
        <v>0</v>
      </c>
      <c r="X24" s="745"/>
      <c r="Y24" s="746">
        <f>Sch_I_SB[[#This Row],[Prior Approved: Total salary expense $]]*Sch_I_SB[[#This Row],[Prior Approved: Benefits Rate %]]</f>
        <v>0</v>
      </c>
      <c r="Z24" s="747">
        <f>+Sch_I_SB[[#This Row],[Prior Approved: Total salary expense $]]+Sch_I_SB[[#This Row],[Prior Approved: Benefits $]]</f>
        <v>0</v>
      </c>
      <c r="AA24" s="748">
        <f>IFERROR(Sch_I_SB[[#This Row],[Proposed: Direct FTE]]-Sch_I_SB[[#This Row],[Prior Approved: Direct FTE]],0)</f>
        <v>0</v>
      </c>
      <c r="AB24" s="744">
        <f>IFERROR(Sch_I_SB[[#This Row],[Proposed: Admin FTE]]-Sch_I_SB[[#This Row],[Prior Approved: Admin FTE]],0)</f>
        <v>0</v>
      </c>
      <c r="AC24" s="747">
        <f>IFERROR(Sch_I_SB[[#This Row],[Proposed: Total S&amp;B $]]-Sch_I_SB[[#This Row],[Prior Approved: Total S&amp;B $]],0)</f>
        <v>0</v>
      </c>
      <c r="AE24" s="749">
        <f>+Sch_I_SB[[#This Row],[Proposed: Direct FTE]]*(Sch_I_SB[[#This Row],[Proposed: Number of months]]/12)</f>
        <v>0</v>
      </c>
      <c r="AF24" s="750">
        <f>+Sch_I_SB[[#This Row],[Proposed: Admin FTE]]*(Sch_I_SB[[#This Row],[Proposed: Number of months]]/12)</f>
        <v>0</v>
      </c>
      <c r="AG24" s="749">
        <f>+Sch_I_SB[[#This Row],[Prior Approved: Direct FTE]]*(Sch_I_SB[[#This Row],[Prior Approved: Number of months]]/12)</f>
        <v>0</v>
      </c>
      <c r="AH24" s="751">
        <f>+Sch_I_SB[[#This Row],[Prior Approved: Admin FTE]]*(Sch_I_SB[[#This Row],[Prior Approved: Number of months]]/12)</f>
        <v>0</v>
      </c>
      <c r="AI24" s="752">
        <f t="shared" si="0"/>
        <v>0</v>
      </c>
      <c r="AJ24" s="751">
        <f t="shared" si="0"/>
        <v>0</v>
      </c>
    </row>
    <row r="25" spans="1:36">
      <c r="A25" s="723">
        <v>22</v>
      </c>
      <c r="B25" s="723">
        <f>+'Budget Summ Amt'!$L$6</f>
        <v>0</v>
      </c>
      <c r="C25" s="779">
        <f>+'Budget Summ Amt'!$D$6</f>
        <v>0</v>
      </c>
      <c r="D25" s="741"/>
      <c r="E25" s="725"/>
      <c r="F25" s="725"/>
      <c r="G25" s="726"/>
      <c r="H25" s="727"/>
      <c r="I25" s="728"/>
      <c r="J25" s="813"/>
      <c r="K25" s="742"/>
      <c r="L25" s="743"/>
      <c r="M25" s="743"/>
      <c r="N25" s="743"/>
      <c r="O25" s="744">
        <f>IFERROR((Sch_I_SB[[#This Row],[Proposed: Direct FTE]]+Sch_I_SB[[#This Row],[Proposed: Admin FTE]])*Sch_I_SB[[#This Row],[Proposed: Annual FTE salary $]]*(Sch_I_SB[[#This Row],[Proposed: Number of months]]/12),0)</f>
        <v>0</v>
      </c>
      <c r="P25" s="745"/>
      <c r="Q25" s="746">
        <f>Sch_I_SB[[#This Row],[Proposed: Benefits Rate %]]*Sch_I_SB[[#This Row],[Proposed: Total salary expense $]]</f>
        <v>0</v>
      </c>
      <c r="R25" s="747">
        <f>Sch_I_SB[[#This Row],[Proposed: Total salary expense $]]+Sch_I_SB[[#This Row],[Proposed: Benefits $]]</f>
        <v>0</v>
      </c>
      <c r="S25" s="742"/>
      <c r="T25" s="743"/>
      <c r="U25" s="743"/>
      <c r="V25" s="743"/>
      <c r="W25" s="744">
        <f>IFERROR((Sch_I_SB[[#This Row],[Prior Approved: Direct FTE]]+Sch_I_SB[[#This Row],[Prior Approved: Admin FTE]])*Sch_I_SB[[#This Row],[Prior Approved: Annual FTE salary $]]*(Sch_I_SB[[#This Row],[Prior Approved: Number of months]]/12),0)</f>
        <v>0</v>
      </c>
      <c r="X25" s="745"/>
      <c r="Y25" s="746">
        <f>Sch_I_SB[[#This Row],[Prior Approved: Total salary expense $]]*Sch_I_SB[[#This Row],[Prior Approved: Benefits Rate %]]</f>
        <v>0</v>
      </c>
      <c r="Z25" s="747">
        <f>+Sch_I_SB[[#This Row],[Prior Approved: Total salary expense $]]+Sch_I_SB[[#This Row],[Prior Approved: Benefits $]]</f>
        <v>0</v>
      </c>
      <c r="AA25" s="748">
        <f>IFERROR(Sch_I_SB[[#This Row],[Proposed: Direct FTE]]-Sch_I_SB[[#This Row],[Prior Approved: Direct FTE]],0)</f>
        <v>0</v>
      </c>
      <c r="AB25" s="744">
        <f>IFERROR(Sch_I_SB[[#This Row],[Proposed: Admin FTE]]-Sch_I_SB[[#This Row],[Prior Approved: Admin FTE]],0)</f>
        <v>0</v>
      </c>
      <c r="AC25" s="747">
        <f>IFERROR(Sch_I_SB[[#This Row],[Proposed: Total S&amp;B $]]-Sch_I_SB[[#This Row],[Prior Approved: Total S&amp;B $]],0)</f>
        <v>0</v>
      </c>
      <c r="AE25" s="749">
        <f>+Sch_I_SB[[#This Row],[Proposed: Direct FTE]]*(Sch_I_SB[[#This Row],[Proposed: Number of months]]/12)</f>
        <v>0</v>
      </c>
      <c r="AF25" s="750">
        <f>+Sch_I_SB[[#This Row],[Proposed: Admin FTE]]*(Sch_I_SB[[#This Row],[Proposed: Number of months]]/12)</f>
        <v>0</v>
      </c>
      <c r="AG25" s="749">
        <f>+Sch_I_SB[[#This Row],[Prior Approved: Direct FTE]]*(Sch_I_SB[[#This Row],[Prior Approved: Number of months]]/12)</f>
        <v>0</v>
      </c>
      <c r="AH25" s="751">
        <f>+Sch_I_SB[[#This Row],[Prior Approved: Admin FTE]]*(Sch_I_SB[[#This Row],[Prior Approved: Number of months]]/12)</f>
        <v>0</v>
      </c>
      <c r="AI25" s="752">
        <f t="shared" si="0"/>
        <v>0</v>
      </c>
      <c r="AJ25" s="751">
        <f t="shared" si="0"/>
        <v>0</v>
      </c>
    </row>
    <row r="26" spans="1:36">
      <c r="A26" s="723">
        <v>23</v>
      </c>
      <c r="B26" s="723">
        <f>+'Budget Summ Amt'!$L$6</f>
        <v>0</v>
      </c>
      <c r="C26" s="779">
        <f>+'Budget Summ Amt'!$D$6</f>
        <v>0</v>
      </c>
      <c r="D26" s="741"/>
      <c r="E26" s="725"/>
      <c r="F26" s="725"/>
      <c r="G26" s="726"/>
      <c r="H26" s="727"/>
      <c r="I26" s="728"/>
      <c r="J26" s="813"/>
      <c r="K26" s="742"/>
      <c r="L26" s="743"/>
      <c r="M26" s="743"/>
      <c r="N26" s="743"/>
      <c r="O26" s="744">
        <f>IFERROR((Sch_I_SB[[#This Row],[Proposed: Direct FTE]]+Sch_I_SB[[#This Row],[Proposed: Admin FTE]])*Sch_I_SB[[#This Row],[Proposed: Annual FTE salary $]]*(Sch_I_SB[[#This Row],[Proposed: Number of months]]/12),0)</f>
        <v>0</v>
      </c>
      <c r="P26" s="745"/>
      <c r="Q26" s="746">
        <f>Sch_I_SB[[#This Row],[Proposed: Benefits Rate %]]*Sch_I_SB[[#This Row],[Proposed: Total salary expense $]]</f>
        <v>0</v>
      </c>
      <c r="R26" s="747">
        <f>Sch_I_SB[[#This Row],[Proposed: Total salary expense $]]+Sch_I_SB[[#This Row],[Proposed: Benefits $]]</f>
        <v>0</v>
      </c>
      <c r="S26" s="742"/>
      <c r="T26" s="743"/>
      <c r="U26" s="743"/>
      <c r="V26" s="743"/>
      <c r="W26" s="744">
        <f>IFERROR((Sch_I_SB[[#This Row],[Prior Approved: Direct FTE]]+Sch_I_SB[[#This Row],[Prior Approved: Admin FTE]])*Sch_I_SB[[#This Row],[Prior Approved: Annual FTE salary $]]*(Sch_I_SB[[#This Row],[Prior Approved: Number of months]]/12),0)</f>
        <v>0</v>
      </c>
      <c r="X26" s="745"/>
      <c r="Y26" s="746">
        <f>Sch_I_SB[[#This Row],[Prior Approved: Total salary expense $]]*Sch_I_SB[[#This Row],[Prior Approved: Benefits Rate %]]</f>
        <v>0</v>
      </c>
      <c r="Z26" s="747">
        <f>+Sch_I_SB[[#This Row],[Prior Approved: Total salary expense $]]+Sch_I_SB[[#This Row],[Prior Approved: Benefits $]]</f>
        <v>0</v>
      </c>
      <c r="AA26" s="748">
        <f>IFERROR(Sch_I_SB[[#This Row],[Proposed: Direct FTE]]-Sch_I_SB[[#This Row],[Prior Approved: Direct FTE]],0)</f>
        <v>0</v>
      </c>
      <c r="AB26" s="744">
        <f>IFERROR(Sch_I_SB[[#This Row],[Proposed: Admin FTE]]-Sch_I_SB[[#This Row],[Prior Approved: Admin FTE]],0)</f>
        <v>0</v>
      </c>
      <c r="AC26" s="747">
        <f>IFERROR(Sch_I_SB[[#This Row],[Proposed: Total S&amp;B $]]-Sch_I_SB[[#This Row],[Prior Approved: Total S&amp;B $]],0)</f>
        <v>0</v>
      </c>
      <c r="AE26" s="749">
        <f>+Sch_I_SB[[#This Row],[Proposed: Direct FTE]]*(Sch_I_SB[[#This Row],[Proposed: Number of months]]/12)</f>
        <v>0</v>
      </c>
      <c r="AF26" s="750">
        <f>+Sch_I_SB[[#This Row],[Proposed: Admin FTE]]*(Sch_I_SB[[#This Row],[Proposed: Number of months]]/12)</f>
        <v>0</v>
      </c>
      <c r="AG26" s="749">
        <f>+Sch_I_SB[[#This Row],[Prior Approved: Direct FTE]]*(Sch_I_SB[[#This Row],[Prior Approved: Number of months]]/12)</f>
        <v>0</v>
      </c>
      <c r="AH26" s="751">
        <f>+Sch_I_SB[[#This Row],[Prior Approved: Admin FTE]]*(Sch_I_SB[[#This Row],[Prior Approved: Number of months]]/12)</f>
        <v>0</v>
      </c>
      <c r="AI26" s="752">
        <f t="shared" si="0"/>
        <v>0</v>
      </c>
      <c r="AJ26" s="751">
        <f t="shared" si="0"/>
        <v>0</v>
      </c>
    </row>
    <row r="27" spans="1:36">
      <c r="A27" s="723">
        <v>24</v>
      </c>
      <c r="B27" s="723">
        <f>+'Budget Summ Amt'!$L$6</f>
        <v>0</v>
      </c>
      <c r="C27" s="779">
        <f>+'Budget Summ Amt'!$D$6</f>
        <v>0</v>
      </c>
      <c r="D27" s="741"/>
      <c r="E27" s="725"/>
      <c r="F27" s="725"/>
      <c r="G27" s="726"/>
      <c r="H27" s="727"/>
      <c r="I27" s="728"/>
      <c r="J27" s="813"/>
      <c r="K27" s="742"/>
      <c r="L27" s="743"/>
      <c r="M27" s="743"/>
      <c r="N27" s="743"/>
      <c r="O27" s="744">
        <f>IFERROR((Sch_I_SB[[#This Row],[Proposed: Direct FTE]]+Sch_I_SB[[#This Row],[Proposed: Admin FTE]])*Sch_I_SB[[#This Row],[Proposed: Annual FTE salary $]]*(Sch_I_SB[[#This Row],[Proposed: Number of months]]/12),0)</f>
        <v>0</v>
      </c>
      <c r="P27" s="745"/>
      <c r="Q27" s="746">
        <f>Sch_I_SB[[#This Row],[Proposed: Benefits Rate %]]*Sch_I_SB[[#This Row],[Proposed: Total salary expense $]]</f>
        <v>0</v>
      </c>
      <c r="R27" s="747">
        <f>Sch_I_SB[[#This Row],[Proposed: Total salary expense $]]+Sch_I_SB[[#This Row],[Proposed: Benefits $]]</f>
        <v>0</v>
      </c>
      <c r="S27" s="742"/>
      <c r="T27" s="743"/>
      <c r="U27" s="743"/>
      <c r="V27" s="743"/>
      <c r="W27" s="744">
        <f>IFERROR((Sch_I_SB[[#This Row],[Prior Approved: Direct FTE]]+Sch_I_SB[[#This Row],[Prior Approved: Admin FTE]])*Sch_I_SB[[#This Row],[Prior Approved: Annual FTE salary $]]*(Sch_I_SB[[#This Row],[Prior Approved: Number of months]]/12),0)</f>
        <v>0</v>
      </c>
      <c r="X27" s="745"/>
      <c r="Y27" s="746">
        <f>Sch_I_SB[[#This Row],[Prior Approved: Total salary expense $]]*Sch_I_SB[[#This Row],[Prior Approved: Benefits Rate %]]</f>
        <v>0</v>
      </c>
      <c r="Z27" s="747">
        <f>+Sch_I_SB[[#This Row],[Prior Approved: Total salary expense $]]+Sch_I_SB[[#This Row],[Prior Approved: Benefits $]]</f>
        <v>0</v>
      </c>
      <c r="AA27" s="748">
        <f>IFERROR(Sch_I_SB[[#This Row],[Proposed: Direct FTE]]-Sch_I_SB[[#This Row],[Prior Approved: Direct FTE]],0)</f>
        <v>0</v>
      </c>
      <c r="AB27" s="744">
        <f>IFERROR(Sch_I_SB[[#This Row],[Proposed: Admin FTE]]-Sch_I_SB[[#This Row],[Prior Approved: Admin FTE]],0)</f>
        <v>0</v>
      </c>
      <c r="AC27" s="747">
        <f>IFERROR(Sch_I_SB[[#This Row],[Proposed: Total S&amp;B $]]-Sch_I_SB[[#This Row],[Prior Approved: Total S&amp;B $]],0)</f>
        <v>0</v>
      </c>
      <c r="AE27" s="749">
        <f>+Sch_I_SB[[#This Row],[Proposed: Direct FTE]]*(Sch_I_SB[[#This Row],[Proposed: Number of months]]/12)</f>
        <v>0</v>
      </c>
      <c r="AF27" s="750">
        <f>+Sch_I_SB[[#This Row],[Proposed: Admin FTE]]*(Sch_I_SB[[#This Row],[Proposed: Number of months]]/12)</f>
        <v>0</v>
      </c>
      <c r="AG27" s="749">
        <f>+Sch_I_SB[[#This Row],[Prior Approved: Direct FTE]]*(Sch_I_SB[[#This Row],[Prior Approved: Number of months]]/12)</f>
        <v>0</v>
      </c>
      <c r="AH27" s="751">
        <f>+Sch_I_SB[[#This Row],[Prior Approved: Admin FTE]]*(Sch_I_SB[[#This Row],[Prior Approved: Number of months]]/12)</f>
        <v>0</v>
      </c>
      <c r="AI27" s="752">
        <f t="shared" si="0"/>
        <v>0</v>
      </c>
      <c r="AJ27" s="751">
        <f t="shared" si="0"/>
        <v>0</v>
      </c>
    </row>
    <row r="28" spans="1:36">
      <c r="A28" s="723">
        <v>25</v>
      </c>
      <c r="B28" s="723">
        <f>+'Budget Summ Amt'!$L$6</f>
        <v>0</v>
      </c>
      <c r="C28" s="779">
        <f>+'Budget Summ Amt'!$D$6</f>
        <v>0</v>
      </c>
      <c r="D28" s="741"/>
      <c r="E28" s="725"/>
      <c r="F28" s="725"/>
      <c r="G28" s="726"/>
      <c r="H28" s="727"/>
      <c r="I28" s="728"/>
      <c r="J28" s="813"/>
      <c r="K28" s="742"/>
      <c r="L28" s="743"/>
      <c r="M28" s="743"/>
      <c r="N28" s="743"/>
      <c r="O28" s="744">
        <f>IFERROR((Sch_I_SB[[#This Row],[Proposed: Direct FTE]]+Sch_I_SB[[#This Row],[Proposed: Admin FTE]])*Sch_I_SB[[#This Row],[Proposed: Annual FTE salary $]]*(Sch_I_SB[[#This Row],[Proposed: Number of months]]/12),0)</f>
        <v>0</v>
      </c>
      <c r="P28" s="745"/>
      <c r="Q28" s="746">
        <f>Sch_I_SB[[#This Row],[Proposed: Benefits Rate %]]*Sch_I_SB[[#This Row],[Proposed: Total salary expense $]]</f>
        <v>0</v>
      </c>
      <c r="R28" s="747">
        <f>Sch_I_SB[[#This Row],[Proposed: Total salary expense $]]+Sch_I_SB[[#This Row],[Proposed: Benefits $]]</f>
        <v>0</v>
      </c>
      <c r="S28" s="742"/>
      <c r="T28" s="743"/>
      <c r="U28" s="743"/>
      <c r="V28" s="743"/>
      <c r="W28" s="744">
        <f>IFERROR((Sch_I_SB[[#This Row],[Prior Approved: Direct FTE]]+Sch_I_SB[[#This Row],[Prior Approved: Admin FTE]])*Sch_I_SB[[#This Row],[Prior Approved: Annual FTE salary $]]*(Sch_I_SB[[#This Row],[Prior Approved: Number of months]]/12),0)</f>
        <v>0</v>
      </c>
      <c r="X28" s="745"/>
      <c r="Y28" s="746">
        <f>Sch_I_SB[[#This Row],[Prior Approved: Total salary expense $]]*Sch_I_SB[[#This Row],[Prior Approved: Benefits Rate %]]</f>
        <v>0</v>
      </c>
      <c r="Z28" s="747">
        <f>+Sch_I_SB[[#This Row],[Prior Approved: Total salary expense $]]+Sch_I_SB[[#This Row],[Prior Approved: Benefits $]]</f>
        <v>0</v>
      </c>
      <c r="AA28" s="748">
        <f>IFERROR(Sch_I_SB[[#This Row],[Proposed: Direct FTE]]-Sch_I_SB[[#This Row],[Prior Approved: Direct FTE]],0)</f>
        <v>0</v>
      </c>
      <c r="AB28" s="744">
        <f>IFERROR(Sch_I_SB[[#This Row],[Proposed: Admin FTE]]-Sch_I_SB[[#This Row],[Prior Approved: Admin FTE]],0)</f>
        <v>0</v>
      </c>
      <c r="AC28" s="747">
        <f>IFERROR(Sch_I_SB[[#This Row],[Proposed: Total S&amp;B $]]-Sch_I_SB[[#This Row],[Prior Approved: Total S&amp;B $]],0)</f>
        <v>0</v>
      </c>
      <c r="AE28" s="749">
        <f>+Sch_I_SB[[#This Row],[Proposed: Direct FTE]]*(Sch_I_SB[[#This Row],[Proposed: Number of months]]/12)</f>
        <v>0</v>
      </c>
      <c r="AF28" s="750">
        <f>+Sch_I_SB[[#This Row],[Proposed: Admin FTE]]*(Sch_I_SB[[#This Row],[Proposed: Number of months]]/12)</f>
        <v>0</v>
      </c>
      <c r="AG28" s="749">
        <f>+Sch_I_SB[[#This Row],[Prior Approved: Direct FTE]]*(Sch_I_SB[[#This Row],[Prior Approved: Number of months]]/12)</f>
        <v>0</v>
      </c>
      <c r="AH28" s="751">
        <f>+Sch_I_SB[[#This Row],[Prior Approved: Admin FTE]]*(Sch_I_SB[[#This Row],[Prior Approved: Number of months]]/12)</f>
        <v>0</v>
      </c>
      <c r="AI28" s="752">
        <f t="shared" si="0"/>
        <v>0</v>
      </c>
      <c r="AJ28" s="751">
        <f t="shared" si="0"/>
        <v>0</v>
      </c>
    </row>
    <row r="29" spans="1:36">
      <c r="A29" s="723">
        <v>26</v>
      </c>
      <c r="B29" s="723">
        <f>+'Budget Summ Amt'!$L$6</f>
        <v>0</v>
      </c>
      <c r="C29" s="779">
        <f>+'Budget Summ Amt'!$D$6</f>
        <v>0</v>
      </c>
      <c r="D29" s="741"/>
      <c r="E29" s="725"/>
      <c r="F29" s="725"/>
      <c r="G29" s="726"/>
      <c r="H29" s="727"/>
      <c r="I29" s="728"/>
      <c r="J29" s="813"/>
      <c r="K29" s="742"/>
      <c r="L29" s="743"/>
      <c r="M29" s="743"/>
      <c r="N29" s="743"/>
      <c r="O29" s="744">
        <f>IFERROR((Sch_I_SB[[#This Row],[Proposed: Direct FTE]]+Sch_I_SB[[#This Row],[Proposed: Admin FTE]])*Sch_I_SB[[#This Row],[Proposed: Annual FTE salary $]]*(Sch_I_SB[[#This Row],[Proposed: Number of months]]/12),0)</f>
        <v>0</v>
      </c>
      <c r="P29" s="745"/>
      <c r="Q29" s="746">
        <f>Sch_I_SB[[#This Row],[Proposed: Benefits Rate %]]*Sch_I_SB[[#This Row],[Proposed: Total salary expense $]]</f>
        <v>0</v>
      </c>
      <c r="R29" s="747">
        <f>Sch_I_SB[[#This Row],[Proposed: Total salary expense $]]+Sch_I_SB[[#This Row],[Proposed: Benefits $]]</f>
        <v>0</v>
      </c>
      <c r="S29" s="742"/>
      <c r="T29" s="743"/>
      <c r="U29" s="743"/>
      <c r="V29" s="743"/>
      <c r="W29" s="744">
        <f>IFERROR((Sch_I_SB[[#This Row],[Prior Approved: Direct FTE]]+Sch_I_SB[[#This Row],[Prior Approved: Admin FTE]])*Sch_I_SB[[#This Row],[Prior Approved: Annual FTE salary $]]*(Sch_I_SB[[#This Row],[Prior Approved: Number of months]]/12),0)</f>
        <v>0</v>
      </c>
      <c r="X29" s="745"/>
      <c r="Y29" s="746">
        <f>Sch_I_SB[[#This Row],[Prior Approved: Total salary expense $]]*Sch_I_SB[[#This Row],[Prior Approved: Benefits Rate %]]</f>
        <v>0</v>
      </c>
      <c r="Z29" s="747">
        <f>+Sch_I_SB[[#This Row],[Prior Approved: Total salary expense $]]+Sch_I_SB[[#This Row],[Prior Approved: Benefits $]]</f>
        <v>0</v>
      </c>
      <c r="AA29" s="748">
        <f>IFERROR(Sch_I_SB[[#This Row],[Proposed: Direct FTE]]-Sch_I_SB[[#This Row],[Prior Approved: Direct FTE]],0)</f>
        <v>0</v>
      </c>
      <c r="AB29" s="744">
        <f>IFERROR(Sch_I_SB[[#This Row],[Proposed: Admin FTE]]-Sch_I_SB[[#This Row],[Prior Approved: Admin FTE]],0)</f>
        <v>0</v>
      </c>
      <c r="AC29" s="747">
        <f>IFERROR(Sch_I_SB[[#This Row],[Proposed: Total S&amp;B $]]-Sch_I_SB[[#This Row],[Prior Approved: Total S&amp;B $]],0)</f>
        <v>0</v>
      </c>
      <c r="AE29" s="749">
        <f>+Sch_I_SB[[#This Row],[Proposed: Direct FTE]]*(Sch_I_SB[[#This Row],[Proposed: Number of months]]/12)</f>
        <v>0</v>
      </c>
      <c r="AF29" s="750">
        <f>+Sch_I_SB[[#This Row],[Proposed: Admin FTE]]*(Sch_I_SB[[#This Row],[Proposed: Number of months]]/12)</f>
        <v>0</v>
      </c>
      <c r="AG29" s="749">
        <f>+Sch_I_SB[[#This Row],[Prior Approved: Direct FTE]]*(Sch_I_SB[[#This Row],[Prior Approved: Number of months]]/12)</f>
        <v>0</v>
      </c>
      <c r="AH29" s="751">
        <f>+Sch_I_SB[[#This Row],[Prior Approved: Admin FTE]]*(Sch_I_SB[[#This Row],[Prior Approved: Number of months]]/12)</f>
        <v>0</v>
      </c>
      <c r="AI29" s="752">
        <f t="shared" si="0"/>
        <v>0</v>
      </c>
      <c r="AJ29" s="751">
        <f t="shared" si="0"/>
        <v>0</v>
      </c>
    </row>
    <row r="30" spans="1:36">
      <c r="A30" s="723">
        <v>27</v>
      </c>
      <c r="B30" s="723">
        <f>+'Budget Summ Amt'!$L$6</f>
        <v>0</v>
      </c>
      <c r="C30" s="779">
        <f>+'Budget Summ Amt'!$D$6</f>
        <v>0</v>
      </c>
      <c r="D30" s="741"/>
      <c r="E30" s="725"/>
      <c r="F30" s="725"/>
      <c r="G30" s="726"/>
      <c r="H30" s="727"/>
      <c r="I30" s="728"/>
      <c r="J30" s="813"/>
      <c r="K30" s="742"/>
      <c r="L30" s="743"/>
      <c r="M30" s="743"/>
      <c r="N30" s="743"/>
      <c r="O30" s="744">
        <f>IFERROR((Sch_I_SB[[#This Row],[Proposed: Direct FTE]]+Sch_I_SB[[#This Row],[Proposed: Admin FTE]])*Sch_I_SB[[#This Row],[Proposed: Annual FTE salary $]]*(Sch_I_SB[[#This Row],[Proposed: Number of months]]/12),0)</f>
        <v>0</v>
      </c>
      <c r="P30" s="745"/>
      <c r="Q30" s="746">
        <f>Sch_I_SB[[#This Row],[Proposed: Benefits Rate %]]*Sch_I_SB[[#This Row],[Proposed: Total salary expense $]]</f>
        <v>0</v>
      </c>
      <c r="R30" s="747">
        <f>Sch_I_SB[[#This Row],[Proposed: Total salary expense $]]+Sch_I_SB[[#This Row],[Proposed: Benefits $]]</f>
        <v>0</v>
      </c>
      <c r="S30" s="742"/>
      <c r="T30" s="743"/>
      <c r="U30" s="743"/>
      <c r="V30" s="743"/>
      <c r="W30" s="744">
        <f>IFERROR((Sch_I_SB[[#This Row],[Prior Approved: Direct FTE]]+Sch_I_SB[[#This Row],[Prior Approved: Admin FTE]])*Sch_I_SB[[#This Row],[Prior Approved: Annual FTE salary $]]*(Sch_I_SB[[#This Row],[Prior Approved: Number of months]]/12),0)</f>
        <v>0</v>
      </c>
      <c r="X30" s="745"/>
      <c r="Y30" s="746">
        <f>Sch_I_SB[[#This Row],[Prior Approved: Total salary expense $]]*Sch_I_SB[[#This Row],[Prior Approved: Benefits Rate %]]</f>
        <v>0</v>
      </c>
      <c r="Z30" s="747">
        <f>+Sch_I_SB[[#This Row],[Prior Approved: Total salary expense $]]+Sch_I_SB[[#This Row],[Prior Approved: Benefits $]]</f>
        <v>0</v>
      </c>
      <c r="AA30" s="748">
        <f>IFERROR(Sch_I_SB[[#This Row],[Proposed: Direct FTE]]-Sch_I_SB[[#This Row],[Prior Approved: Direct FTE]],0)</f>
        <v>0</v>
      </c>
      <c r="AB30" s="744">
        <f>IFERROR(Sch_I_SB[[#This Row],[Proposed: Admin FTE]]-Sch_I_SB[[#This Row],[Prior Approved: Admin FTE]],0)</f>
        <v>0</v>
      </c>
      <c r="AC30" s="747">
        <f>IFERROR(Sch_I_SB[[#This Row],[Proposed: Total S&amp;B $]]-Sch_I_SB[[#This Row],[Prior Approved: Total S&amp;B $]],0)</f>
        <v>0</v>
      </c>
      <c r="AE30" s="749">
        <f>+Sch_I_SB[[#This Row],[Proposed: Direct FTE]]*(Sch_I_SB[[#This Row],[Proposed: Number of months]]/12)</f>
        <v>0</v>
      </c>
      <c r="AF30" s="750">
        <f>+Sch_I_SB[[#This Row],[Proposed: Admin FTE]]*(Sch_I_SB[[#This Row],[Proposed: Number of months]]/12)</f>
        <v>0</v>
      </c>
      <c r="AG30" s="749">
        <f>+Sch_I_SB[[#This Row],[Prior Approved: Direct FTE]]*(Sch_I_SB[[#This Row],[Prior Approved: Number of months]]/12)</f>
        <v>0</v>
      </c>
      <c r="AH30" s="751">
        <f>+Sch_I_SB[[#This Row],[Prior Approved: Admin FTE]]*(Sch_I_SB[[#This Row],[Prior Approved: Number of months]]/12)</f>
        <v>0</v>
      </c>
      <c r="AI30" s="752">
        <f t="shared" si="0"/>
        <v>0</v>
      </c>
      <c r="AJ30" s="751">
        <f t="shared" si="0"/>
        <v>0</v>
      </c>
    </row>
    <row r="31" spans="1:36">
      <c r="A31" s="723">
        <v>28</v>
      </c>
      <c r="B31" s="723">
        <f>+'Budget Summ Amt'!$L$6</f>
        <v>0</v>
      </c>
      <c r="C31" s="779">
        <f>+'Budget Summ Amt'!$D$6</f>
        <v>0</v>
      </c>
      <c r="D31" s="741"/>
      <c r="E31" s="725"/>
      <c r="F31" s="725"/>
      <c r="G31" s="726"/>
      <c r="H31" s="727"/>
      <c r="I31" s="728"/>
      <c r="J31" s="813"/>
      <c r="K31" s="742"/>
      <c r="L31" s="743"/>
      <c r="M31" s="743"/>
      <c r="N31" s="743"/>
      <c r="O31" s="744">
        <f>IFERROR((Sch_I_SB[[#This Row],[Proposed: Direct FTE]]+Sch_I_SB[[#This Row],[Proposed: Admin FTE]])*Sch_I_SB[[#This Row],[Proposed: Annual FTE salary $]]*(Sch_I_SB[[#This Row],[Proposed: Number of months]]/12),0)</f>
        <v>0</v>
      </c>
      <c r="P31" s="745"/>
      <c r="Q31" s="746">
        <f>Sch_I_SB[[#This Row],[Proposed: Benefits Rate %]]*Sch_I_SB[[#This Row],[Proposed: Total salary expense $]]</f>
        <v>0</v>
      </c>
      <c r="R31" s="747">
        <f>Sch_I_SB[[#This Row],[Proposed: Total salary expense $]]+Sch_I_SB[[#This Row],[Proposed: Benefits $]]</f>
        <v>0</v>
      </c>
      <c r="S31" s="742"/>
      <c r="T31" s="743"/>
      <c r="U31" s="743"/>
      <c r="V31" s="743"/>
      <c r="W31" s="744">
        <f>IFERROR((Sch_I_SB[[#This Row],[Prior Approved: Direct FTE]]+Sch_I_SB[[#This Row],[Prior Approved: Admin FTE]])*Sch_I_SB[[#This Row],[Prior Approved: Annual FTE salary $]]*(Sch_I_SB[[#This Row],[Prior Approved: Number of months]]/12),0)</f>
        <v>0</v>
      </c>
      <c r="X31" s="745"/>
      <c r="Y31" s="746">
        <f>Sch_I_SB[[#This Row],[Prior Approved: Total salary expense $]]*Sch_I_SB[[#This Row],[Prior Approved: Benefits Rate %]]</f>
        <v>0</v>
      </c>
      <c r="Z31" s="747">
        <f>+Sch_I_SB[[#This Row],[Prior Approved: Total salary expense $]]+Sch_I_SB[[#This Row],[Prior Approved: Benefits $]]</f>
        <v>0</v>
      </c>
      <c r="AA31" s="748">
        <f>IFERROR(Sch_I_SB[[#This Row],[Proposed: Direct FTE]]-Sch_I_SB[[#This Row],[Prior Approved: Direct FTE]],0)</f>
        <v>0</v>
      </c>
      <c r="AB31" s="744">
        <f>IFERROR(Sch_I_SB[[#This Row],[Proposed: Admin FTE]]-Sch_I_SB[[#This Row],[Prior Approved: Admin FTE]],0)</f>
        <v>0</v>
      </c>
      <c r="AC31" s="747">
        <f>IFERROR(Sch_I_SB[[#This Row],[Proposed: Total S&amp;B $]]-Sch_I_SB[[#This Row],[Prior Approved: Total S&amp;B $]],0)</f>
        <v>0</v>
      </c>
      <c r="AE31" s="749">
        <f>+Sch_I_SB[[#This Row],[Proposed: Direct FTE]]*(Sch_I_SB[[#This Row],[Proposed: Number of months]]/12)</f>
        <v>0</v>
      </c>
      <c r="AF31" s="750">
        <f>+Sch_I_SB[[#This Row],[Proposed: Admin FTE]]*(Sch_I_SB[[#This Row],[Proposed: Number of months]]/12)</f>
        <v>0</v>
      </c>
      <c r="AG31" s="749">
        <f>+Sch_I_SB[[#This Row],[Prior Approved: Direct FTE]]*(Sch_I_SB[[#This Row],[Prior Approved: Number of months]]/12)</f>
        <v>0</v>
      </c>
      <c r="AH31" s="751">
        <f>+Sch_I_SB[[#This Row],[Prior Approved: Admin FTE]]*(Sch_I_SB[[#This Row],[Prior Approved: Number of months]]/12)</f>
        <v>0</v>
      </c>
      <c r="AI31" s="752">
        <f t="shared" si="0"/>
        <v>0</v>
      </c>
      <c r="AJ31" s="751">
        <f t="shared" si="0"/>
        <v>0</v>
      </c>
    </row>
    <row r="32" spans="1:36">
      <c r="A32" s="723">
        <v>29</v>
      </c>
      <c r="B32" s="723">
        <f>+'Budget Summ Amt'!$L$6</f>
        <v>0</v>
      </c>
      <c r="C32" s="779">
        <f>+'Budget Summ Amt'!$D$6</f>
        <v>0</v>
      </c>
      <c r="D32" s="741"/>
      <c r="E32" s="725"/>
      <c r="F32" s="725"/>
      <c r="G32" s="726"/>
      <c r="H32" s="727"/>
      <c r="I32" s="728"/>
      <c r="J32" s="813"/>
      <c r="K32" s="742"/>
      <c r="L32" s="743"/>
      <c r="M32" s="743"/>
      <c r="N32" s="743"/>
      <c r="O32" s="744">
        <f>IFERROR((Sch_I_SB[[#This Row],[Proposed: Direct FTE]]+Sch_I_SB[[#This Row],[Proposed: Admin FTE]])*Sch_I_SB[[#This Row],[Proposed: Annual FTE salary $]]*(Sch_I_SB[[#This Row],[Proposed: Number of months]]/12),0)</f>
        <v>0</v>
      </c>
      <c r="P32" s="745"/>
      <c r="Q32" s="746">
        <f>Sch_I_SB[[#This Row],[Proposed: Benefits Rate %]]*Sch_I_SB[[#This Row],[Proposed: Total salary expense $]]</f>
        <v>0</v>
      </c>
      <c r="R32" s="747">
        <f>Sch_I_SB[[#This Row],[Proposed: Total salary expense $]]+Sch_I_SB[[#This Row],[Proposed: Benefits $]]</f>
        <v>0</v>
      </c>
      <c r="S32" s="742"/>
      <c r="T32" s="743"/>
      <c r="U32" s="743"/>
      <c r="V32" s="743"/>
      <c r="W32" s="744">
        <f>IFERROR((Sch_I_SB[[#This Row],[Prior Approved: Direct FTE]]+Sch_I_SB[[#This Row],[Prior Approved: Admin FTE]])*Sch_I_SB[[#This Row],[Prior Approved: Annual FTE salary $]]*(Sch_I_SB[[#This Row],[Prior Approved: Number of months]]/12),0)</f>
        <v>0</v>
      </c>
      <c r="X32" s="745"/>
      <c r="Y32" s="746">
        <f>Sch_I_SB[[#This Row],[Prior Approved: Total salary expense $]]*Sch_I_SB[[#This Row],[Prior Approved: Benefits Rate %]]</f>
        <v>0</v>
      </c>
      <c r="Z32" s="747">
        <f>+Sch_I_SB[[#This Row],[Prior Approved: Total salary expense $]]+Sch_I_SB[[#This Row],[Prior Approved: Benefits $]]</f>
        <v>0</v>
      </c>
      <c r="AA32" s="748">
        <f>IFERROR(Sch_I_SB[[#This Row],[Proposed: Direct FTE]]-Sch_I_SB[[#This Row],[Prior Approved: Direct FTE]],0)</f>
        <v>0</v>
      </c>
      <c r="AB32" s="744">
        <f>IFERROR(Sch_I_SB[[#This Row],[Proposed: Admin FTE]]-Sch_I_SB[[#This Row],[Prior Approved: Admin FTE]],0)</f>
        <v>0</v>
      </c>
      <c r="AC32" s="747">
        <f>IFERROR(Sch_I_SB[[#This Row],[Proposed: Total S&amp;B $]]-Sch_I_SB[[#This Row],[Prior Approved: Total S&amp;B $]],0)</f>
        <v>0</v>
      </c>
      <c r="AE32" s="749">
        <f>+Sch_I_SB[[#This Row],[Proposed: Direct FTE]]*(Sch_I_SB[[#This Row],[Proposed: Number of months]]/12)</f>
        <v>0</v>
      </c>
      <c r="AF32" s="750">
        <f>+Sch_I_SB[[#This Row],[Proposed: Admin FTE]]*(Sch_I_SB[[#This Row],[Proposed: Number of months]]/12)</f>
        <v>0</v>
      </c>
      <c r="AG32" s="749">
        <f>+Sch_I_SB[[#This Row],[Prior Approved: Direct FTE]]*(Sch_I_SB[[#This Row],[Prior Approved: Number of months]]/12)</f>
        <v>0</v>
      </c>
      <c r="AH32" s="751">
        <f>+Sch_I_SB[[#This Row],[Prior Approved: Admin FTE]]*(Sch_I_SB[[#This Row],[Prior Approved: Number of months]]/12)</f>
        <v>0</v>
      </c>
      <c r="AI32" s="752">
        <f t="shared" si="0"/>
        <v>0</v>
      </c>
      <c r="AJ32" s="751">
        <f t="shared" si="0"/>
        <v>0</v>
      </c>
    </row>
    <row r="33" spans="1:36">
      <c r="A33" s="723">
        <v>30</v>
      </c>
      <c r="B33" s="723">
        <f>+'Budget Summ Amt'!$L$6</f>
        <v>0</v>
      </c>
      <c r="C33" s="779">
        <f>+'Budget Summ Amt'!$D$6</f>
        <v>0</v>
      </c>
      <c r="D33" s="741"/>
      <c r="E33" s="725"/>
      <c r="F33" s="725"/>
      <c r="G33" s="726"/>
      <c r="H33" s="727"/>
      <c r="I33" s="728"/>
      <c r="J33" s="813"/>
      <c r="K33" s="742"/>
      <c r="L33" s="743"/>
      <c r="M33" s="743"/>
      <c r="N33" s="743"/>
      <c r="O33" s="744">
        <f>IFERROR((Sch_I_SB[[#This Row],[Proposed: Direct FTE]]+Sch_I_SB[[#This Row],[Proposed: Admin FTE]])*Sch_I_SB[[#This Row],[Proposed: Annual FTE salary $]]*(Sch_I_SB[[#This Row],[Proposed: Number of months]]/12),0)</f>
        <v>0</v>
      </c>
      <c r="P33" s="745"/>
      <c r="Q33" s="746">
        <f>Sch_I_SB[[#This Row],[Proposed: Benefits Rate %]]*Sch_I_SB[[#This Row],[Proposed: Total salary expense $]]</f>
        <v>0</v>
      </c>
      <c r="R33" s="747">
        <f>Sch_I_SB[[#This Row],[Proposed: Total salary expense $]]+Sch_I_SB[[#This Row],[Proposed: Benefits $]]</f>
        <v>0</v>
      </c>
      <c r="S33" s="742"/>
      <c r="T33" s="743"/>
      <c r="U33" s="743"/>
      <c r="V33" s="743"/>
      <c r="W33" s="744">
        <f>IFERROR((Sch_I_SB[[#This Row],[Prior Approved: Direct FTE]]+Sch_I_SB[[#This Row],[Prior Approved: Admin FTE]])*Sch_I_SB[[#This Row],[Prior Approved: Annual FTE salary $]]*(Sch_I_SB[[#This Row],[Prior Approved: Number of months]]/12),0)</f>
        <v>0</v>
      </c>
      <c r="X33" s="745"/>
      <c r="Y33" s="746">
        <f>Sch_I_SB[[#This Row],[Prior Approved: Total salary expense $]]*Sch_I_SB[[#This Row],[Prior Approved: Benefits Rate %]]</f>
        <v>0</v>
      </c>
      <c r="Z33" s="747">
        <f>+Sch_I_SB[[#This Row],[Prior Approved: Total salary expense $]]+Sch_I_SB[[#This Row],[Prior Approved: Benefits $]]</f>
        <v>0</v>
      </c>
      <c r="AA33" s="748">
        <f>IFERROR(Sch_I_SB[[#This Row],[Proposed: Direct FTE]]-Sch_I_SB[[#This Row],[Prior Approved: Direct FTE]],0)</f>
        <v>0</v>
      </c>
      <c r="AB33" s="744">
        <f>IFERROR(Sch_I_SB[[#This Row],[Proposed: Admin FTE]]-Sch_I_SB[[#This Row],[Prior Approved: Admin FTE]],0)</f>
        <v>0</v>
      </c>
      <c r="AC33" s="747">
        <f>IFERROR(Sch_I_SB[[#This Row],[Proposed: Total S&amp;B $]]-Sch_I_SB[[#This Row],[Prior Approved: Total S&amp;B $]],0)</f>
        <v>0</v>
      </c>
      <c r="AE33" s="749">
        <f>+Sch_I_SB[[#This Row],[Proposed: Direct FTE]]*(Sch_I_SB[[#This Row],[Proposed: Number of months]]/12)</f>
        <v>0</v>
      </c>
      <c r="AF33" s="750">
        <f>+Sch_I_SB[[#This Row],[Proposed: Admin FTE]]*(Sch_I_SB[[#This Row],[Proposed: Number of months]]/12)</f>
        <v>0</v>
      </c>
      <c r="AG33" s="749">
        <f>+Sch_I_SB[[#This Row],[Prior Approved: Direct FTE]]*(Sch_I_SB[[#This Row],[Prior Approved: Number of months]]/12)</f>
        <v>0</v>
      </c>
      <c r="AH33" s="751">
        <f>+Sch_I_SB[[#This Row],[Prior Approved: Admin FTE]]*(Sch_I_SB[[#This Row],[Prior Approved: Number of months]]/12)</f>
        <v>0</v>
      </c>
      <c r="AI33" s="752">
        <f t="shared" si="0"/>
        <v>0</v>
      </c>
      <c r="AJ33" s="751">
        <f t="shared" si="0"/>
        <v>0</v>
      </c>
    </row>
    <row r="34" spans="1:36">
      <c r="A34" s="723">
        <v>31</v>
      </c>
      <c r="B34" s="723">
        <f>+'Budget Summ Amt'!$L$6</f>
        <v>0</v>
      </c>
      <c r="C34" s="779">
        <f>+'Budget Summ Amt'!$D$6</f>
        <v>0</v>
      </c>
      <c r="D34" s="741"/>
      <c r="E34" s="725"/>
      <c r="F34" s="725"/>
      <c r="G34" s="726"/>
      <c r="H34" s="727"/>
      <c r="I34" s="728"/>
      <c r="J34" s="813"/>
      <c r="K34" s="742"/>
      <c r="L34" s="743"/>
      <c r="M34" s="743"/>
      <c r="N34" s="743"/>
      <c r="O34" s="744">
        <f>IFERROR((Sch_I_SB[[#This Row],[Proposed: Direct FTE]]+Sch_I_SB[[#This Row],[Proposed: Admin FTE]])*Sch_I_SB[[#This Row],[Proposed: Annual FTE salary $]]*(Sch_I_SB[[#This Row],[Proposed: Number of months]]/12),0)</f>
        <v>0</v>
      </c>
      <c r="P34" s="745"/>
      <c r="Q34" s="746">
        <f>Sch_I_SB[[#This Row],[Proposed: Benefits Rate %]]*Sch_I_SB[[#This Row],[Proposed: Total salary expense $]]</f>
        <v>0</v>
      </c>
      <c r="R34" s="747">
        <f>Sch_I_SB[[#This Row],[Proposed: Total salary expense $]]+Sch_I_SB[[#This Row],[Proposed: Benefits $]]</f>
        <v>0</v>
      </c>
      <c r="S34" s="742"/>
      <c r="T34" s="743"/>
      <c r="U34" s="743"/>
      <c r="V34" s="743"/>
      <c r="W34" s="744">
        <f>IFERROR((Sch_I_SB[[#This Row],[Prior Approved: Direct FTE]]+Sch_I_SB[[#This Row],[Prior Approved: Admin FTE]])*Sch_I_SB[[#This Row],[Prior Approved: Annual FTE salary $]]*(Sch_I_SB[[#This Row],[Prior Approved: Number of months]]/12),0)</f>
        <v>0</v>
      </c>
      <c r="X34" s="745"/>
      <c r="Y34" s="746">
        <f>Sch_I_SB[[#This Row],[Prior Approved: Total salary expense $]]*Sch_I_SB[[#This Row],[Prior Approved: Benefits Rate %]]</f>
        <v>0</v>
      </c>
      <c r="Z34" s="747">
        <f>+Sch_I_SB[[#This Row],[Prior Approved: Total salary expense $]]+Sch_I_SB[[#This Row],[Prior Approved: Benefits $]]</f>
        <v>0</v>
      </c>
      <c r="AA34" s="748">
        <f>IFERROR(Sch_I_SB[[#This Row],[Proposed: Direct FTE]]-Sch_I_SB[[#This Row],[Prior Approved: Direct FTE]],0)</f>
        <v>0</v>
      </c>
      <c r="AB34" s="744">
        <f>IFERROR(Sch_I_SB[[#This Row],[Proposed: Admin FTE]]-Sch_I_SB[[#This Row],[Prior Approved: Admin FTE]],0)</f>
        <v>0</v>
      </c>
      <c r="AC34" s="747">
        <f>IFERROR(Sch_I_SB[[#This Row],[Proposed: Total S&amp;B $]]-Sch_I_SB[[#This Row],[Prior Approved: Total S&amp;B $]],0)</f>
        <v>0</v>
      </c>
      <c r="AE34" s="749">
        <f>+Sch_I_SB[[#This Row],[Proposed: Direct FTE]]*(Sch_I_SB[[#This Row],[Proposed: Number of months]]/12)</f>
        <v>0</v>
      </c>
      <c r="AF34" s="750">
        <f>+Sch_I_SB[[#This Row],[Proposed: Admin FTE]]*(Sch_I_SB[[#This Row],[Proposed: Number of months]]/12)</f>
        <v>0</v>
      </c>
      <c r="AG34" s="749">
        <f>+Sch_I_SB[[#This Row],[Prior Approved: Direct FTE]]*(Sch_I_SB[[#This Row],[Prior Approved: Number of months]]/12)</f>
        <v>0</v>
      </c>
      <c r="AH34" s="751">
        <f>+Sch_I_SB[[#This Row],[Prior Approved: Admin FTE]]*(Sch_I_SB[[#This Row],[Prior Approved: Number of months]]/12)</f>
        <v>0</v>
      </c>
      <c r="AI34" s="752">
        <f t="shared" si="0"/>
        <v>0</v>
      </c>
      <c r="AJ34" s="751">
        <f t="shared" si="0"/>
        <v>0</v>
      </c>
    </row>
    <row r="35" spans="1:36">
      <c r="A35" s="723">
        <v>32</v>
      </c>
      <c r="B35" s="723">
        <f>+'Budget Summ Amt'!$L$6</f>
        <v>0</v>
      </c>
      <c r="C35" s="779">
        <f>+'Budget Summ Amt'!$D$6</f>
        <v>0</v>
      </c>
      <c r="D35" s="741"/>
      <c r="E35" s="725"/>
      <c r="F35" s="725"/>
      <c r="G35" s="726"/>
      <c r="H35" s="727"/>
      <c r="I35" s="728"/>
      <c r="J35" s="813"/>
      <c r="K35" s="742"/>
      <c r="L35" s="743"/>
      <c r="M35" s="743"/>
      <c r="N35" s="743"/>
      <c r="O35" s="744">
        <f>IFERROR((Sch_I_SB[[#This Row],[Proposed: Direct FTE]]+Sch_I_SB[[#This Row],[Proposed: Admin FTE]])*Sch_I_SB[[#This Row],[Proposed: Annual FTE salary $]]*(Sch_I_SB[[#This Row],[Proposed: Number of months]]/12),0)</f>
        <v>0</v>
      </c>
      <c r="P35" s="745"/>
      <c r="Q35" s="746">
        <f>Sch_I_SB[[#This Row],[Proposed: Benefits Rate %]]*Sch_I_SB[[#This Row],[Proposed: Total salary expense $]]</f>
        <v>0</v>
      </c>
      <c r="R35" s="747">
        <f>Sch_I_SB[[#This Row],[Proposed: Total salary expense $]]+Sch_I_SB[[#This Row],[Proposed: Benefits $]]</f>
        <v>0</v>
      </c>
      <c r="S35" s="742"/>
      <c r="T35" s="743"/>
      <c r="U35" s="743"/>
      <c r="V35" s="743"/>
      <c r="W35" s="744">
        <f>IFERROR((Sch_I_SB[[#This Row],[Prior Approved: Direct FTE]]+Sch_I_SB[[#This Row],[Prior Approved: Admin FTE]])*Sch_I_SB[[#This Row],[Prior Approved: Annual FTE salary $]]*(Sch_I_SB[[#This Row],[Prior Approved: Number of months]]/12),0)</f>
        <v>0</v>
      </c>
      <c r="X35" s="745"/>
      <c r="Y35" s="746">
        <f>Sch_I_SB[[#This Row],[Prior Approved: Total salary expense $]]*Sch_I_SB[[#This Row],[Prior Approved: Benefits Rate %]]</f>
        <v>0</v>
      </c>
      <c r="Z35" s="747">
        <f>+Sch_I_SB[[#This Row],[Prior Approved: Total salary expense $]]+Sch_I_SB[[#This Row],[Prior Approved: Benefits $]]</f>
        <v>0</v>
      </c>
      <c r="AA35" s="748">
        <f>IFERROR(Sch_I_SB[[#This Row],[Proposed: Direct FTE]]-Sch_I_SB[[#This Row],[Prior Approved: Direct FTE]],0)</f>
        <v>0</v>
      </c>
      <c r="AB35" s="744">
        <f>IFERROR(Sch_I_SB[[#This Row],[Proposed: Admin FTE]]-Sch_I_SB[[#This Row],[Prior Approved: Admin FTE]],0)</f>
        <v>0</v>
      </c>
      <c r="AC35" s="747">
        <f>IFERROR(Sch_I_SB[[#This Row],[Proposed: Total S&amp;B $]]-Sch_I_SB[[#This Row],[Prior Approved: Total S&amp;B $]],0)</f>
        <v>0</v>
      </c>
      <c r="AE35" s="749">
        <f>+Sch_I_SB[[#This Row],[Proposed: Direct FTE]]*(Sch_I_SB[[#This Row],[Proposed: Number of months]]/12)</f>
        <v>0</v>
      </c>
      <c r="AF35" s="750">
        <f>+Sch_I_SB[[#This Row],[Proposed: Admin FTE]]*(Sch_I_SB[[#This Row],[Proposed: Number of months]]/12)</f>
        <v>0</v>
      </c>
      <c r="AG35" s="749">
        <f>+Sch_I_SB[[#This Row],[Prior Approved: Direct FTE]]*(Sch_I_SB[[#This Row],[Prior Approved: Number of months]]/12)</f>
        <v>0</v>
      </c>
      <c r="AH35" s="751">
        <f>+Sch_I_SB[[#This Row],[Prior Approved: Admin FTE]]*(Sch_I_SB[[#This Row],[Prior Approved: Number of months]]/12)</f>
        <v>0</v>
      </c>
      <c r="AI35" s="752">
        <f t="shared" si="0"/>
        <v>0</v>
      </c>
      <c r="AJ35" s="751">
        <f t="shared" si="0"/>
        <v>0</v>
      </c>
    </row>
    <row r="36" spans="1:36">
      <c r="A36" s="723">
        <v>33</v>
      </c>
      <c r="B36" s="723">
        <f>+'Budget Summ Amt'!$L$6</f>
        <v>0</v>
      </c>
      <c r="C36" s="779">
        <f>+'Budget Summ Amt'!$D$6</f>
        <v>0</v>
      </c>
      <c r="D36" s="741"/>
      <c r="E36" s="725"/>
      <c r="F36" s="725"/>
      <c r="G36" s="726"/>
      <c r="H36" s="727"/>
      <c r="I36" s="728"/>
      <c r="J36" s="813"/>
      <c r="K36" s="742"/>
      <c r="L36" s="743"/>
      <c r="M36" s="743"/>
      <c r="N36" s="743"/>
      <c r="O36" s="744">
        <f>IFERROR((Sch_I_SB[[#This Row],[Proposed: Direct FTE]]+Sch_I_SB[[#This Row],[Proposed: Admin FTE]])*Sch_I_SB[[#This Row],[Proposed: Annual FTE salary $]]*(Sch_I_SB[[#This Row],[Proposed: Number of months]]/12),0)</f>
        <v>0</v>
      </c>
      <c r="P36" s="745"/>
      <c r="Q36" s="746">
        <f>Sch_I_SB[[#This Row],[Proposed: Benefits Rate %]]*Sch_I_SB[[#This Row],[Proposed: Total salary expense $]]</f>
        <v>0</v>
      </c>
      <c r="R36" s="747">
        <f>Sch_I_SB[[#This Row],[Proposed: Total salary expense $]]+Sch_I_SB[[#This Row],[Proposed: Benefits $]]</f>
        <v>0</v>
      </c>
      <c r="S36" s="742"/>
      <c r="T36" s="743"/>
      <c r="U36" s="743"/>
      <c r="V36" s="743"/>
      <c r="W36" s="744">
        <f>IFERROR((Sch_I_SB[[#This Row],[Prior Approved: Direct FTE]]+Sch_I_SB[[#This Row],[Prior Approved: Admin FTE]])*Sch_I_SB[[#This Row],[Prior Approved: Annual FTE salary $]]*(Sch_I_SB[[#This Row],[Prior Approved: Number of months]]/12),0)</f>
        <v>0</v>
      </c>
      <c r="X36" s="745"/>
      <c r="Y36" s="746">
        <f>Sch_I_SB[[#This Row],[Prior Approved: Total salary expense $]]*Sch_I_SB[[#This Row],[Prior Approved: Benefits Rate %]]</f>
        <v>0</v>
      </c>
      <c r="Z36" s="747">
        <f>+Sch_I_SB[[#This Row],[Prior Approved: Total salary expense $]]+Sch_I_SB[[#This Row],[Prior Approved: Benefits $]]</f>
        <v>0</v>
      </c>
      <c r="AA36" s="748">
        <f>IFERROR(Sch_I_SB[[#This Row],[Proposed: Direct FTE]]-Sch_I_SB[[#This Row],[Prior Approved: Direct FTE]],0)</f>
        <v>0</v>
      </c>
      <c r="AB36" s="744">
        <f>IFERROR(Sch_I_SB[[#This Row],[Proposed: Admin FTE]]-Sch_I_SB[[#This Row],[Prior Approved: Admin FTE]],0)</f>
        <v>0</v>
      </c>
      <c r="AC36" s="747">
        <f>IFERROR(Sch_I_SB[[#This Row],[Proposed: Total S&amp;B $]]-Sch_I_SB[[#This Row],[Prior Approved: Total S&amp;B $]],0)</f>
        <v>0</v>
      </c>
      <c r="AE36" s="749">
        <f>+Sch_I_SB[[#This Row],[Proposed: Direct FTE]]*(Sch_I_SB[[#This Row],[Proposed: Number of months]]/12)</f>
        <v>0</v>
      </c>
      <c r="AF36" s="750">
        <f>+Sch_I_SB[[#This Row],[Proposed: Admin FTE]]*(Sch_I_SB[[#This Row],[Proposed: Number of months]]/12)</f>
        <v>0</v>
      </c>
      <c r="AG36" s="749">
        <f>+Sch_I_SB[[#This Row],[Prior Approved: Direct FTE]]*(Sch_I_SB[[#This Row],[Prior Approved: Number of months]]/12)</f>
        <v>0</v>
      </c>
      <c r="AH36" s="751">
        <f>+Sch_I_SB[[#This Row],[Prior Approved: Admin FTE]]*(Sch_I_SB[[#This Row],[Prior Approved: Number of months]]/12)</f>
        <v>0</v>
      </c>
      <c r="AI36" s="752">
        <f t="shared" si="0"/>
        <v>0</v>
      </c>
      <c r="AJ36" s="751">
        <f t="shared" si="0"/>
        <v>0</v>
      </c>
    </row>
    <row r="37" spans="1:36">
      <c r="A37" s="723">
        <v>34</v>
      </c>
      <c r="B37" s="723">
        <f>+'Budget Summ Amt'!$L$6</f>
        <v>0</v>
      </c>
      <c r="C37" s="779">
        <f>+'Budget Summ Amt'!$D$6</f>
        <v>0</v>
      </c>
      <c r="D37" s="741"/>
      <c r="E37" s="725"/>
      <c r="F37" s="725"/>
      <c r="G37" s="726"/>
      <c r="H37" s="727"/>
      <c r="I37" s="728"/>
      <c r="J37" s="813"/>
      <c r="K37" s="742"/>
      <c r="L37" s="743"/>
      <c r="M37" s="743"/>
      <c r="N37" s="743"/>
      <c r="O37" s="744">
        <f>IFERROR((Sch_I_SB[[#This Row],[Proposed: Direct FTE]]+Sch_I_SB[[#This Row],[Proposed: Admin FTE]])*Sch_I_SB[[#This Row],[Proposed: Annual FTE salary $]]*(Sch_I_SB[[#This Row],[Proposed: Number of months]]/12),0)</f>
        <v>0</v>
      </c>
      <c r="P37" s="745"/>
      <c r="Q37" s="746">
        <f>Sch_I_SB[[#This Row],[Proposed: Benefits Rate %]]*Sch_I_SB[[#This Row],[Proposed: Total salary expense $]]</f>
        <v>0</v>
      </c>
      <c r="R37" s="747">
        <f>Sch_I_SB[[#This Row],[Proposed: Total salary expense $]]+Sch_I_SB[[#This Row],[Proposed: Benefits $]]</f>
        <v>0</v>
      </c>
      <c r="S37" s="742"/>
      <c r="T37" s="743"/>
      <c r="U37" s="743"/>
      <c r="V37" s="743"/>
      <c r="W37" s="744">
        <f>IFERROR((Sch_I_SB[[#This Row],[Prior Approved: Direct FTE]]+Sch_I_SB[[#This Row],[Prior Approved: Admin FTE]])*Sch_I_SB[[#This Row],[Prior Approved: Annual FTE salary $]]*(Sch_I_SB[[#This Row],[Prior Approved: Number of months]]/12),0)</f>
        <v>0</v>
      </c>
      <c r="X37" s="745"/>
      <c r="Y37" s="746">
        <f>Sch_I_SB[[#This Row],[Prior Approved: Total salary expense $]]*Sch_I_SB[[#This Row],[Prior Approved: Benefits Rate %]]</f>
        <v>0</v>
      </c>
      <c r="Z37" s="747">
        <f>+Sch_I_SB[[#This Row],[Prior Approved: Total salary expense $]]+Sch_I_SB[[#This Row],[Prior Approved: Benefits $]]</f>
        <v>0</v>
      </c>
      <c r="AA37" s="748">
        <f>IFERROR(Sch_I_SB[[#This Row],[Proposed: Direct FTE]]-Sch_I_SB[[#This Row],[Prior Approved: Direct FTE]],0)</f>
        <v>0</v>
      </c>
      <c r="AB37" s="744">
        <f>IFERROR(Sch_I_SB[[#This Row],[Proposed: Admin FTE]]-Sch_I_SB[[#This Row],[Prior Approved: Admin FTE]],0)</f>
        <v>0</v>
      </c>
      <c r="AC37" s="747">
        <f>IFERROR(Sch_I_SB[[#This Row],[Proposed: Total S&amp;B $]]-Sch_I_SB[[#This Row],[Prior Approved: Total S&amp;B $]],0)</f>
        <v>0</v>
      </c>
      <c r="AE37" s="749">
        <f>+Sch_I_SB[[#This Row],[Proposed: Direct FTE]]*(Sch_I_SB[[#This Row],[Proposed: Number of months]]/12)</f>
        <v>0</v>
      </c>
      <c r="AF37" s="750">
        <f>+Sch_I_SB[[#This Row],[Proposed: Admin FTE]]*(Sch_I_SB[[#This Row],[Proposed: Number of months]]/12)</f>
        <v>0</v>
      </c>
      <c r="AG37" s="749">
        <f>+Sch_I_SB[[#This Row],[Prior Approved: Direct FTE]]*(Sch_I_SB[[#This Row],[Prior Approved: Number of months]]/12)</f>
        <v>0</v>
      </c>
      <c r="AH37" s="751">
        <f>+Sch_I_SB[[#This Row],[Prior Approved: Admin FTE]]*(Sch_I_SB[[#This Row],[Prior Approved: Number of months]]/12)</f>
        <v>0</v>
      </c>
      <c r="AI37" s="752">
        <f t="shared" si="0"/>
        <v>0</v>
      </c>
      <c r="AJ37" s="751">
        <f t="shared" si="0"/>
        <v>0</v>
      </c>
    </row>
    <row r="38" spans="1:36">
      <c r="A38" s="723">
        <v>35</v>
      </c>
      <c r="B38" s="723">
        <f>+'Budget Summ Amt'!$L$6</f>
        <v>0</v>
      </c>
      <c r="C38" s="779">
        <f>+'Budget Summ Amt'!$D$6</f>
        <v>0</v>
      </c>
      <c r="D38" s="741"/>
      <c r="E38" s="725"/>
      <c r="F38" s="725"/>
      <c r="G38" s="726"/>
      <c r="H38" s="727"/>
      <c r="I38" s="728"/>
      <c r="J38" s="813"/>
      <c r="K38" s="742"/>
      <c r="L38" s="743"/>
      <c r="M38" s="743"/>
      <c r="N38" s="743"/>
      <c r="O38" s="744">
        <f>IFERROR((Sch_I_SB[[#This Row],[Proposed: Direct FTE]]+Sch_I_SB[[#This Row],[Proposed: Admin FTE]])*Sch_I_SB[[#This Row],[Proposed: Annual FTE salary $]]*(Sch_I_SB[[#This Row],[Proposed: Number of months]]/12),0)</f>
        <v>0</v>
      </c>
      <c r="P38" s="745"/>
      <c r="Q38" s="746">
        <f>Sch_I_SB[[#This Row],[Proposed: Benefits Rate %]]*Sch_I_SB[[#This Row],[Proposed: Total salary expense $]]</f>
        <v>0</v>
      </c>
      <c r="R38" s="747">
        <f>Sch_I_SB[[#This Row],[Proposed: Total salary expense $]]+Sch_I_SB[[#This Row],[Proposed: Benefits $]]</f>
        <v>0</v>
      </c>
      <c r="S38" s="742"/>
      <c r="T38" s="743"/>
      <c r="U38" s="743"/>
      <c r="V38" s="743"/>
      <c r="W38" s="744">
        <f>IFERROR((Sch_I_SB[[#This Row],[Prior Approved: Direct FTE]]+Sch_I_SB[[#This Row],[Prior Approved: Admin FTE]])*Sch_I_SB[[#This Row],[Prior Approved: Annual FTE salary $]]*(Sch_I_SB[[#This Row],[Prior Approved: Number of months]]/12),0)</f>
        <v>0</v>
      </c>
      <c r="X38" s="745"/>
      <c r="Y38" s="746">
        <f>Sch_I_SB[[#This Row],[Prior Approved: Total salary expense $]]*Sch_I_SB[[#This Row],[Prior Approved: Benefits Rate %]]</f>
        <v>0</v>
      </c>
      <c r="Z38" s="747">
        <f>+Sch_I_SB[[#This Row],[Prior Approved: Total salary expense $]]+Sch_I_SB[[#This Row],[Prior Approved: Benefits $]]</f>
        <v>0</v>
      </c>
      <c r="AA38" s="748">
        <f>IFERROR(Sch_I_SB[[#This Row],[Proposed: Direct FTE]]-Sch_I_SB[[#This Row],[Prior Approved: Direct FTE]],0)</f>
        <v>0</v>
      </c>
      <c r="AB38" s="744">
        <f>IFERROR(Sch_I_SB[[#This Row],[Proposed: Admin FTE]]-Sch_I_SB[[#This Row],[Prior Approved: Admin FTE]],0)</f>
        <v>0</v>
      </c>
      <c r="AC38" s="747">
        <f>IFERROR(Sch_I_SB[[#This Row],[Proposed: Total S&amp;B $]]-Sch_I_SB[[#This Row],[Prior Approved: Total S&amp;B $]],0)</f>
        <v>0</v>
      </c>
      <c r="AE38" s="749">
        <f>+Sch_I_SB[[#This Row],[Proposed: Direct FTE]]*(Sch_I_SB[[#This Row],[Proposed: Number of months]]/12)</f>
        <v>0</v>
      </c>
      <c r="AF38" s="750">
        <f>+Sch_I_SB[[#This Row],[Proposed: Admin FTE]]*(Sch_I_SB[[#This Row],[Proposed: Number of months]]/12)</f>
        <v>0</v>
      </c>
      <c r="AG38" s="749">
        <f>+Sch_I_SB[[#This Row],[Prior Approved: Direct FTE]]*(Sch_I_SB[[#This Row],[Prior Approved: Number of months]]/12)</f>
        <v>0</v>
      </c>
      <c r="AH38" s="751">
        <f>+Sch_I_SB[[#This Row],[Prior Approved: Admin FTE]]*(Sch_I_SB[[#This Row],[Prior Approved: Number of months]]/12)</f>
        <v>0</v>
      </c>
      <c r="AI38" s="752">
        <f t="shared" si="0"/>
        <v>0</v>
      </c>
      <c r="AJ38" s="751">
        <f t="shared" si="0"/>
        <v>0</v>
      </c>
    </row>
    <row r="39" spans="1:36">
      <c r="A39" s="723">
        <v>36</v>
      </c>
      <c r="B39" s="723">
        <f>+'Budget Summ Amt'!$L$6</f>
        <v>0</v>
      </c>
      <c r="C39" s="779">
        <f>+'Budget Summ Amt'!$D$6</f>
        <v>0</v>
      </c>
      <c r="D39" s="741"/>
      <c r="E39" s="725"/>
      <c r="F39" s="725"/>
      <c r="G39" s="726"/>
      <c r="H39" s="727"/>
      <c r="I39" s="728"/>
      <c r="J39" s="813"/>
      <c r="K39" s="742"/>
      <c r="L39" s="743"/>
      <c r="M39" s="743"/>
      <c r="N39" s="743"/>
      <c r="O39" s="744">
        <f>IFERROR((Sch_I_SB[[#This Row],[Proposed: Direct FTE]]+Sch_I_SB[[#This Row],[Proposed: Admin FTE]])*Sch_I_SB[[#This Row],[Proposed: Annual FTE salary $]]*(Sch_I_SB[[#This Row],[Proposed: Number of months]]/12),0)</f>
        <v>0</v>
      </c>
      <c r="P39" s="745"/>
      <c r="Q39" s="746">
        <f>Sch_I_SB[[#This Row],[Proposed: Benefits Rate %]]*Sch_I_SB[[#This Row],[Proposed: Total salary expense $]]</f>
        <v>0</v>
      </c>
      <c r="R39" s="747">
        <f>Sch_I_SB[[#This Row],[Proposed: Total salary expense $]]+Sch_I_SB[[#This Row],[Proposed: Benefits $]]</f>
        <v>0</v>
      </c>
      <c r="S39" s="742"/>
      <c r="T39" s="743"/>
      <c r="U39" s="743"/>
      <c r="V39" s="743"/>
      <c r="W39" s="744">
        <f>IFERROR((Sch_I_SB[[#This Row],[Prior Approved: Direct FTE]]+Sch_I_SB[[#This Row],[Prior Approved: Admin FTE]])*Sch_I_SB[[#This Row],[Prior Approved: Annual FTE salary $]]*(Sch_I_SB[[#This Row],[Prior Approved: Number of months]]/12),0)</f>
        <v>0</v>
      </c>
      <c r="X39" s="745"/>
      <c r="Y39" s="746">
        <f>Sch_I_SB[[#This Row],[Prior Approved: Total salary expense $]]*Sch_I_SB[[#This Row],[Prior Approved: Benefits Rate %]]</f>
        <v>0</v>
      </c>
      <c r="Z39" s="747">
        <f>+Sch_I_SB[[#This Row],[Prior Approved: Total salary expense $]]+Sch_I_SB[[#This Row],[Prior Approved: Benefits $]]</f>
        <v>0</v>
      </c>
      <c r="AA39" s="748">
        <f>IFERROR(Sch_I_SB[[#This Row],[Proposed: Direct FTE]]-Sch_I_SB[[#This Row],[Prior Approved: Direct FTE]],0)</f>
        <v>0</v>
      </c>
      <c r="AB39" s="744">
        <f>IFERROR(Sch_I_SB[[#This Row],[Proposed: Admin FTE]]-Sch_I_SB[[#This Row],[Prior Approved: Admin FTE]],0)</f>
        <v>0</v>
      </c>
      <c r="AC39" s="747">
        <f>IFERROR(Sch_I_SB[[#This Row],[Proposed: Total S&amp;B $]]-Sch_I_SB[[#This Row],[Prior Approved: Total S&amp;B $]],0)</f>
        <v>0</v>
      </c>
      <c r="AE39" s="749">
        <f>+Sch_I_SB[[#This Row],[Proposed: Direct FTE]]*(Sch_I_SB[[#This Row],[Proposed: Number of months]]/12)</f>
        <v>0</v>
      </c>
      <c r="AF39" s="750">
        <f>+Sch_I_SB[[#This Row],[Proposed: Admin FTE]]*(Sch_I_SB[[#This Row],[Proposed: Number of months]]/12)</f>
        <v>0</v>
      </c>
      <c r="AG39" s="749">
        <f>+Sch_I_SB[[#This Row],[Prior Approved: Direct FTE]]*(Sch_I_SB[[#This Row],[Prior Approved: Number of months]]/12)</f>
        <v>0</v>
      </c>
      <c r="AH39" s="751">
        <f>+Sch_I_SB[[#This Row],[Prior Approved: Admin FTE]]*(Sch_I_SB[[#This Row],[Prior Approved: Number of months]]/12)</f>
        <v>0</v>
      </c>
      <c r="AI39" s="752">
        <f t="shared" si="0"/>
        <v>0</v>
      </c>
      <c r="AJ39" s="751">
        <f t="shared" si="0"/>
        <v>0</v>
      </c>
    </row>
    <row r="40" spans="1:36">
      <c r="A40" s="723">
        <v>37</v>
      </c>
      <c r="B40" s="723">
        <f>+'Budget Summ Amt'!$L$6</f>
        <v>0</v>
      </c>
      <c r="C40" s="779">
        <f>+'Budget Summ Amt'!$D$6</f>
        <v>0</v>
      </c>
      <c r="D40" s="741"/>
      <c r="E40" s="725"/>
      <c r="F40" s="725"/>
      <c r="G40" s="726"/>
      <c r="H40" s="727"/>
      <c r="I40" s="728"/>
      <c r="J40" s="813"/>
      <c r="K40" s="742"/>
      <c r="L40" s="743"/>
      <c r="M40" s="743"/>
      <c r="N40" s="743"/>
      <c r="O40" s="744">
        <f>IFERROR((Sch_I_SB[[#This Row],[Proposed: Direct FTE]]+Sch_I_SB[[#This Row],[Proposed: Admin FTE]])*Sch_I_SB[[#This Row],[Proposed: Annual FTE salary $]]*(Sch_I_SB[[#This Row],[Proposed: Number of months]]/12),0)</f>
        <v>0</v>
      </c>
      <c r="P40" s="745"/>
      <c r="Q40" s="746">
        <f>Sch_I_SB[[#This Row],[Proposed: Benefits Rate %]]*Sch_I_SB[[#This Row],[Proposed: Total salary expense $]]</f>
        <v>0</v>
      </c>
      <c r="R40" s="747">
        <f>Sch_I_SB[[#This Row],[Proposed: Total salary expense $]]+Sch_I_SB[[#This Row],[Proposed: Benefits $]]</f>
        <v>0</v>
      </c>
      <c r="S40" s="742"/>
      <c r="T40" s="743"/>
      <c r="U40" s="743"/>
      <c r="V40" s="743"/>
      <c r="W40" s="744">
        <f>IFERROR((Sch_I_SB[[#This Row],[Prior Approved: Direct FTE]]+Sch_I_SB[[#This Row],[Prior Approved: Admin FTE]])*Sch_I_SB[[#This Row],[Prior Approved: Annual FTE salary $]]*(Sch_I_SB[[#This Row],[Prior Approved: Number of months]]/12),0)</f>
        <v>0</v>
      </c>
      <c r="X40" s="745"/>
      <c r="Y40" s="746">
        <f>Sch_I_SB[[#This Row],[Prior Approved: Total salary expense $]]*Sch_I_SB[[#This Row],[Prior Approved: Benefits Rate %]]</f>
        <v>0</v>
      </c>
      <c r="Z40" s="747">
        <f>+Sch_I_SB[[#This Row],[Prior Approved: Total salary expense $]]+Sch_I_SB[[#This Row],[Prior Approved: Benefits $]]</f>
        <v>0</v>
      </c>
      <c r="AA40" s="748">
        <f>IFERROR(Sch_I_SB[[#This Row],[Proposed: Direct FTE]]-Sch_I_SB[[#This Row],[Prior Approved: Direct FTE]],0)</f>
        <v>0</v>
      </c>
      <c r="AB40" s="744">
        <f>IFERROR(Sch_I_SB[[#This Row],[Proposed: Admin FTE]]-Sch_I_SB[[#This Row],[Prior Approved: Admin FTE]],0)</f>
        <v>0</v>
      </c>
      <c r="AC40" s="747">
        <f>IFERROR(Sch_I_SB[[#This Row],[Proposed: Total S&amp;B $]]-Sch_I_SB[[#This Row],[Prior Approved: Total S&amp;B $]],0)</f>
        <v>0</v>
      </c>
      <c r="AE40" s="749">
        <f>+Sch_I_SB[[#This Row],[Proposed: Direct FTE]]*(Sch_I_SB[[#This Row],[Proposed: Number of months]]/12)</f>
        <v>0</v>
      </c>
      <c r="AF40" s="750">
        <f>+Sch_I_SB[[#This Row],[Proposed: Admin FTE]]*(Sch_I_SB[[#This Row],[Proposed: Number of months]]/12)</f>
        <v>0</v>
      </c>
      <c r="AG40" s="749">
        <f>+Sch_I_SB[[#This Row],[Prior Approved: Direct FTE]]*(Sch_I_SB[[#This Row],[Prior Approved: Number of months]]/12)</f>
        <v>0</v>
      </c>
      <c r="AH40" s="751">
        <f>+Sch_I_SB[[#This Row],[Prior Approved: Admin FTE]]*(Sch_I_SB[[#This Row],[Prior Approved: Number of months]]/12)</f>
        <v>0</v>
      </c>
      <c r="AI40" s="752">
        <f t="shared" si="0"/>
        <v>0</v>
      </c>
      <c r="AJ40" s="751">
        <f t="shared" si="0"/>
        <v>0</v>
      </c>
    </row>
    <row r="41" spans="1:36">
      <c r="A41" s="723">
        <v>38</v>
      </c>
      <c r="B41" s="723">
        <f>+'Budget Summ Amt'!$L$6</f>
        <v>0</v>
      </c>
      <c r="C41" s="779">
        <f>+'Budget Summ Amt'!$D$6</f>
        <v>0</v>
      </c>
      <c r="D41" s="741"/>
      <c r="E41" s="725"/>
      <c r="F41" s="725"/>
      <c r="G41" s="726"/>
      <c r="H41" s="727"/>
      <c r="I41" s="728"/>
      <c r="J41" s="813"/>
      <c r="K41" s="742"/>
      <c r="L41" s="743"/>
      <c r="M41" s="743"/>
      <c r="N41" s="743"/>
      <c r="O41" s="744">
        <f>IFERROR((Sch_I_SB[[#This Row],[Proposed: Direct FTE]]+Sch_I_SB[[#This Row],[Proposed: Admin FTE]])*Sch_I_SB[[#This Row],[Proposed: Annual FTE salary $]]*(Sch_I_SB[[#This Row],[Proposed: Number of months]]/12),0)</f>
        <v>0</v>
      </c>
      <c r="P41" s="745"/>
      <c r="Q41" s="746">
        <f>Sch_I_SB[[#This Row],[Proposed: Benefits Rate %]]*Sch_I_SB[[#This Row],[Proposed: Total salary expense $]]</f>
        <v>0</v>
      </c>
      <c r="R41" s="747">
        <f>Sch_I_SB[[#This Row],[Proposed: Total salary expense $]]+Sch_I_SB[[#This Row],[Proposed: Benefits $]]</f>
        <v>0</v>
      </c>
      <c r="S41" s="742"/>
      <c r="T41" s="743"/>
      <c r="U41" s="743"/>
      <c r="V41" s="743"/>
      <c r="W41" s="744">
        <f>IFERROR((Sch_I_SB[[#This Row],[Prior Approved: Direct FTE]]+Sch_I_SB[[#This Row],[Prior Approved: Admin FTE]])*Sch_I_SB[[#This Row],[Prior Approved: Annual FTE salary $]]*(Sch_I_SB[[#This Row],[Prior Approved: Number of months]]/12),0)</f>
        <v>0</v>
      </c>
      <c r="X41" s="745"/>
      <c r="Y41" s="746">
        <f>Sch_I_SB[[#This Row],[Prior Approved: Total salary expense $]]*Sch_I_SB[[#This Row],[Prior Approved: Benefits Rate %]]</f>
        <v>0</v>
      </c>
      <c r="Z41" s="747">
        <f>+Sch_I_SB[[#This Row],[Prior Approved: Total salary expense $]]+Sch_I_SB[[#This Row],[Prior Approved: Benefits $]]</f>
        <v>0</v>
      </c>
      <c r="AA41" s="748">
        <f>IFERROR(Sch_I_SB[[#This Row],[Proposed: Direct FTE]]-Sch_I_SB[[#This Row],[Prior Approved: Direct FTE]],0)</f>
        <v>0</v>
      </c>
      <c r="AB41" s="744">
        <f>IFERROR(Sch_I_SB[[#This Row],[Proposed: Admin FTE]]-Sch_I_SB[[#This Row],[Prior Approved: Admin FTE]],0)</f>
        <v>0</v>
      </c>
      <c r="AC41" s="747">
        <f>IFERROR(Sch_I_SB[[#This Row],[Proposed: Total S&amp;B $]]-Sch_I_SB[[#This Row],[Prior Approved: Total S&amp;B $]],0)</f>
        <v>0</v>
      </c>
      <c r="AE41" s="749">
        <f>+Sch_I_SB[[#This Row],[Proposed: Direct FTE]]*(Sch_I_SB[[#This Row],[Proposed: Number of months]]/12)</f>
        <v>0</v>
      </c>
      <c r="AF41" s="750">
        <f>+Sch_I_SB[[#This Row],[Proposed: Admin FTE]]*(Sch_I_SB[[#This Row],[Proposed: Number of months]]/12)</f>
        <v>0</v>
      </c>
      <c r="AG41" s="749">
        <f>+Sch_I_SB[[#This Row],[Prior Approved: Direct FTE]]*(Sch_I_SB[[#This Row],[Prior Approved: Number of months]]/12)</f>
        <v>0</v>
      </c>
      <c r="AH41" s="751">
        <f>+Sch_I_SB[[#This Row],[Prior Approved: Admin FTE]]*(Sch_I_SB[[#This Row],[Prior Approved: Number of months]]/12)</f>
        <v>0</v>
      </c>
      <c r="AI41" s="752">
        <f t="shared" si="0"/>
        <v>0</v>
      </c>
      <c r="AJ41" s="751">
        <f t="shared" si="0"/>
        <v>0</v>
      </c>
    </row>
    <row r="42" spans="1:36">
      <c r="A42" s="723">
        <v>39</v>
      </c>
      <c r="B42" s="723">
        <f>+'Budget Summ Amt'!$L$6</f>
        <v>0</v>
      </c>
      <c r="C42" s="779">
        <f>+'Budget Summ Amt'!$D$6</f>
        <v>0</v>
      </c>
      <c r="D42" s="741"/>
      <c r="E42" s="725"/>
      <c r="F42" s="725"/>
      <c r="G42" s="726"/>
      <c r="H42" s="727"/>
      <c r="I42" s="728"/>
      <c r="J42" s="813"/>
      <c r="K42" s="742"/>
      <c r="L42" s="743"/>
      <c r="M42" s="743"/>
      <c r="N42" s="743"/>
      <c r="O42" s="744">
        <f>IFERROR((Sch_I_SB[[#This Row],[Proposed: Direct FTE]]+Sch_I_SB[[#This Row],[Proposed: Admin FTE]])*Sch_I_SB[[#This Row],[Proposed: Annual FTE salary $]]*(Sch_I_SB[[#This Row],[Proposed: Number of months]]/12),0)</f>
        <v>0</v>
      </c>
      <c r="P42" s="745"/>
      <c r="Q42" s="746">
        <f>Sch_I_SB[[#This Row],[Proposed: Benefits Rate %]]*Sch_I_SB[[#This Row],[Proposed: Total salary expense $]]</f>
        <v>0</v>
      </c>
      <c r="R42" s="747">
        <f>Sch_I_SB[[#This Row],[Proposed: Total salary expense $]]+Sch_I_SB[[#This Row],[Proposed: Benefits $]]</f>
        <v>0</v>
      </c>
      <c r="S42" s="742"/>
      <c r="T42" s="743"/>
      <c r="U42" s="743"/>
      <c r="V42" s="743"/>
      <c r="W42" s="744">
        <f>IFERROR((Sch_I_SB[[#This Row],[Prior Approved: Direct FTE]]+Sch_I_SB[[#This Row],[Prior Approved: Admin FTE]])*Sch_I_SB[[#This Row],[Prior Approved: Annual FTE salary $]]*(Sch_I_SB[[#This Row],[Prior Approved: Number of months]]/12),0)</f>
        <v>0</v>
      </c>
      <c r="X42" s="745"/>
      <c r="Y42" s="746">
        <f>Sch_I_SB[[#This Row],[Prior Approved: Total salary expense $]]*Sch_I_SB[[#This Row],[Prior Approved: Benefits Rate %]]</f>
        <v>0</v>
      </c>
      <c r="Z42" s="747">
        <f>+Sch_I_SB[[#This Row],[Prior Approved: Total salary expense $]]+Sch_I_SB[[#This Row],[Prior Approved: Benefits $]]</f>
        <v>0</v>
      </c>
      <c r="AA42" s="748">
        <f>IFERROR(Sch_I_SB[[#This Row],[Proposed: Direct FTE]]-Sch_I_SB[[#This Row],[Prior Approved: Direct FTE]],0)</f>
        <v>0</v>
      </c>
      <c r="AB42" s="744">
        <f>IFERROR(Sch_I_SB[[#This Row],[Proposed: Admin FTE]]-Sch_I_SB[[#This Row],[Prior Approved: Admin FTE]],0)</f>
        <v>0</v>
      </c>
      <c r="AC42" s="747">
        <f>IFERROR(Sch_I_SB[[#This Row],[Proposed: Total S&amp;B $]]-Sch_I_SB[[#This Row],[Prior Approved: Total S&amp;B $]],0)</f>
        <v>0</v>
      </c>
      <c r="AE42" s="749">
        <f>+Sch_I_SB[[#This Row],[Proposed: Direct FTE]]*(Sch_I_SB[[#This Row],[Proposed: Number of months]]/12)</f>
        <v>0</v>
      </c>
      <c r="AF42" s="750">
        <f>+Sch_I_SB[[#This Row],[Proposed: Admin FTE]]*(Sch_I_SB[[#This Row],[Proposed: Number of months]]/12)</f>
        <v>0</v>
      </c>
      <c r="AG42" s="749">
        <f>+Sch_I_SB[[#This Row],[Prior Approved: Direct FTE]]*(Sch_I_SB[[#This Row],[Prior Approved: Number of months]]/12)</f>
        <v>0</v>
      </c>
      <c r="AH42" s="751">
        <f>+Sch_I_SB[[#This Row],[Prior Approved: Admin FTE]]*(Sch_I_SB[[#This Row],[Prior Approved: Number of months]]/12)</f>
        <v>0</v>
      </c>
      <c r="AI42" s="752">
        <f t="shared" si="0"/>
        <v>0</v>
      </c>
      <c r="AJ42" s="751">
        <f t="shared" si="0"/>
        <v>0</v>
      </c>
    </row>
    <row r="43" spans="1:36">
      <c r="A43" s="723">
        <v>40</v>
      </c>
      <c r="B43" s="723">
        <f>+'Budget Summ Amt'!$L$6</f>
        <v>0</v>
      </c>
      <c r="C43" s="779">
        <f>+'Budget Summ Amt'!$D$6</f>
        <v>0</v>
      </c>
      <c r="D43" s="741"/>
      <c r="E43" s="725"/>
      <c r="F43" s="725"/>
      <c r="G43" s="726"/>
      <c r="H43" s="727"/>
      <c r="I43" s="728"/>
      <c r="J43" s="813"/>
      <c r="K43" s="742"/>
      <c r="L43" s="743"/>
      <c r="M43" s="743"/>
      <c r="N43" s="743"/>
      <c r="O43" s="744">
        <f>IFERROR((Sch_I_SB[[#This Row],[Proposed: Direct FTE]]+Sch_I_SB[[#This Row],[Proposed: Admin FTE]])*Sch_I_SB[[#This Row],[Proposed: Annual FTE salary $]]*(Sch_I_SB[[#This Row],[Proposed: Number of months]]/12),0)</f>
        <v>0</v>
      </c>
      <c r="P43" s="745"/>
      <c r="Q43" s="746">
        <f>Sch_I_SB[[#This Row],[Proposed: Benefits Rate %]]*Sch_I_SB[[#This Row],[Proposed: Total salary expense $]]</f>
        <v>0</v>
      </c>
      <c r="R43" s="747">
        <f>Sch_I_SB[[#This Row],[Proposed: Total salary expense $]]+Sch_I_SB[[#This Row],[Proposed: Benefits $]]</f>
        <v>0</v>
      </c>
      <c r="S43" s="742"/>
      <c r="T43" s="743"/>
      <c r="U43" s="743"/>
      <c r="V43" s="743"/>
      <c r="W43" s="744">
        <f>IFERROR((Sch_I_SB[[#This Row],[Prior Approved: Direct FTE]]+Sch_I_SB[[#This Row],[Prior Approved: Admin FTE]])*Sch_I_SB[[#This Row],[Prior Approved: Annual FTE salary $]]*(Sch_I_SB[[#This Row],[Prior Approved: Number of months]]/12),0)</f>
        <v>0</v>
      </c>
      <c r="X43" s="745"/>
      <c r="Y43" s="746">
        <f>Sch_I_SB[[#This Row],[Prior Approved: Total salary expense $]]*Sch_I_SB[[#This Row],[Prior Approved: Benefits Rate %]]</f>
        <v>0</v>
      </c>
      <c r="Z43" s="747">
        <f>+Sch_I_SB[[#This Row],[Prior Approved: Total salary expense $]]+Sch_I_SB[[#This Row],[Prior Approved: Benefits $]]</f>
        <v>0</v>
      </c>
      <c r="AA43" s="748">
        <f>IFERROR(Sch_I_SB[[#This Row],[Proposed: Direct FTE]]-Sch_I_SB[[#This Row],[Prior Approved: Direct FTE]],0)</f>
        <v>0</v>
      </c>
      <c r="AB43" s="744">
        <f>IFERROR(Sch_I_SB[[#This Row],[Proposed: Admin FTE]]-Sch_I_SB[[#This Row],[Prior Approved: Admin FTE]],0)</f>
        <v>0</v>
      </c>
      <c r="AC43" s="747">
        <f>IFERROR(Sch_I_SB[[#This Row],[Proposed: Total S&amp;B $]]-Sch_I_SB[[#This Row],[Prior Approved: Total S&amp;B $]],0)</f>
        <v>0</v>
      </c>
      <c r="AE43" s="749">
        <f>+Sch_I_SB[[#This Row],[Proposed: Direct FTE]]*(Sch_I_SB[[#This Row],[Proposed: Number of months]]/12)</f>
        <v>0</v>
      </c>
      <c r="AF43" s="750">
        <f>+Sch_I_SB[[#This Row],[Proposed: Admin FTE]]*(Sch_I_SB[[#This Row],[Proposed: Number of months]]/12)</f>
        <v>0</v>
      </c>
      <c r="AG43" s="749">
        <f>+Sch_I_SB[[#This Row],[Prior Approved: Direct FTE]]*(Sch_I_SB[[#This Row],[Prior Approved: Number of months]]/12)</f>
        <v>0</v>
      </c>
      <c r="AH43" s="751">
        <f>+Sch_I_SB[[#This Row],[Prior Approved: Admin FTE]]*(Sch_I_SB[[#This Row],[Prior Approved: Number of months]]/12)</f>
        <v>0</v>
      </c>
      <c r="AI43" s="752">
        <f t="shared" si="0"/>
        <v>0</v>
      </c>
      <c r="AJ43" s="751">
        <f t="shared" si="0"/>
        <v>0</v>
      </c>
    </row>
    <row r="44" spans="1:36">
      <c r="A44" s="723">
        <v>41</v>
      </c>
      <c r="B44" s="723">
        <f>+'Budget Summ Amt'!$L$6</f>
        <v>0</v>
      </c>
      <c r="C44" s="779">
        <f>+'Budget Summ Amt'!$D$6</f>
        <v>0</v>
      </c>
      <c r="D44" s="741"/>
      <c r="E44" s="725"/>
      <c r="F44" s="725"/>
      <c r="G44" s="726"/>
      <c r="H44" s="727"/>
      <c r="I44" s="728"/>
      <c r="J44" s="813"/>
      <c r="K44" s="742"/>
      <c r="L44" s="743"/>
      <c r="M44" s="743"/>
      <c r="N44" s="743"/>
      <c r="O44" s="744">
        <f>IFERROR((Sch_I_SB[[#This Row],[Proposed: Direct FTE]]+Sch_I_SB[[#This Row],[Proposed: Admin FTE]])*Sch_I_SB[[#This Row],[Proposed: Annual FTE salary $]]*(Sch_I_SB[[#This Row],[Proposed: Number of months]]/12),0)</f>
        <v>0</v>
      </c>
      <c r="P44" s="745"/>
      <c r="Q44" s="746">
        <f>Sch_I_SB[[#This Row],[Proposed: Benefits Rate %]]*Sch_I_SB[[#This Row],[Proposed: Total salary expense $]]</f>
        <v>0</v>
      </c>
      <c r="R44" s="747">
        <f>Sch_I_SB[[#This Row],[Proposed: Total salary expense $]]+Sch_I_SB[[#This Row],[Proposed: Benefits $]]</f>
        <v>0</v>
      </c>
      <c r="S44" s="742"/>
      <c r="T44" s="743"/>
      <c r="U44" s="743"/>
      <c r="V44" s="743"/>
      <c r="W44" s="744">
        <f>IFERROR((Sch_I_SB[[#This Row],[Prior Approved: Direct FTE]]+Sch_I_SB[[#This Row],[Prior Approved: Admin FTE]])*Sch_I_SB[[#This Row],[Prior Approved: Annual FTE salary $]]*(Sch_I_SB[[#This Row],[Prior Approved: Number of months]]/12),0)</f>
        <v>0</v>
      </c>
      <c r="X44" s="745"/>
      <c r="Y44" s="746">
        <f>Sch_I_SB[[#This Row],[Prior Approved: Total salary expense $]]*Sch_I_SB[[#This Row],[Prior Approved: Benefits Rate %]]</f>
        <v>0</v>
      </c>
      <c r="Z44" s="747">
        <f>+Sch_I_SB[[#This Row],[Prior Approved: Total salary expense $]]+Sch_I_SB[[#This Row],[Prior Approved: Benefits $]]</f>
        <v>0</v>
      </c>
      <c r="AA44" s="748">
        <f>IFERROR(Sch_I_SB[[#This Row],[Proposed: Direct FTE]]-Sch_I_SB[[#This Row],[Prior Approved: Direct FTE]],0)</f>
        <v>0</v>
      </c>
      <c r="AB44" s="744">
        <f>IFERROR(Sch_I_SB[[#This Row],[Proposed: Admin FTE]]-Sch_I_SB[[#This Row],[Prior Approved: Admin FTE]],0)</f>
        <v>0</v>
      </c>
      <c r="AC44" s="747">
        <f>IFERROR(Sch_I_SB[[#This Row],[Proposed: Total S&amp;B $]]-Sch_I_SB[[#This Row],[Prior Approved: Total S&amp;B $]],0)</f>
        <v>0</v>
      </c>
      <c r="AE44" s="749">
        <f>+Sch_I_SB[[#This Row],[Proposed: Direct FTE]]*(Sch_I_SB[[#This Row],[Proposed: Number of months]]/12)</f>
        <v>0</v>
      </c>
      <c r="AF44" s="750">
        <f>+Sch_I_SB[[#This Row],[Proposed: Admin FTE]]*(Sch_I_SB[[#This Row],[Proposed: Number of months]]/12)</f>
        <v>0</v>
      </c>
      <c r="AG44" s="749">
        <f>+Sch_I_SB[[#This Row],[Prior Approved: Direct FTE]]*(Sch_I_SB[[#This Row],[Prior Approved: Number of months]]/12)</f>
        <v>0</v>
      </c>
      <c r="AH44" s="751">
        <f>+Sch_I_SB[[#This Row],[Prior Approved: Admin FTE]]*(Sch_I_SB[[#This Row],[Prior Approved: Number of months]]/12)</f>
        <v>0</v>
      </c>
      <c r="AI44" s="752">
        <f t="shared" si="0"/>
        <v>0</v>
      </c>
      <c r="AJ44" s="751">
        <f t="shared" si="0"/>
        <v>0</v>
      </c>
    </row>
    <row r="45" spans="1:36">
      <c r="A45" s="723">
        <v>42</v>
      </c>
      <c r="B45" s="723">
        <f>+'Budget Summ Amt'!$L$6</f>
        <v>0</v>
      </c>
      <c r="C45" s="779">
        <f>+'Budget Summ Amt'!$D$6</f>
        <v>0</v>
      </c>
      <c r="D45" s="741"/>
      <c r="E45" s="725"/>
      <c r="F45" s="725"/>
      <c r="G45" s="726"/>
      <c r="H45" s="727"/>
      <c r="I45" s="728"/>
      <c r="J45" s="813"/>
      <c r="K45" s="742"/>
      <c r="L45" s="743"/>
      <c r="M45" s="743"/>
      <c r="N45" s="743"/>
      <c r="O45" s="744">
        <f>IFERROR((Sch_I_SB[[#This Row],[Proposed: Direct FTE]]+Sch_I_SB[[#This Row],[Proposed: Admin FTE]])*Sch_I_SB[[#This Row],[Proposed: Annual FTE salary $]]*(Sch_I_SB[[#This Row],[Proposed: Number of months]]/12),0)</f>
        <v>0</v>
      </c>
      <c r="P45" s="745"/>
      <c r="Q45" s="746">
        <f>Sch_I_SB[[#This Row],[Proposed: Benefits Rate %]]*Sch_I_SB[[#This Row],[Proposed: Total salary expense $]]</f>
        <v>0</v>
      </c>
      <c r="R45" s="747">
        <f>Sch_I_SB[[#This Row],[Proposed: Total salary expense $]]+Sch_I_SB[[#This Row],[Proposed: Benefits $]]</f>
        <v>0</v>
      </c>
      <c r="S45" s="742"/>
      <c r="T45" s="743"/>
      <c r="U45" s="743"/>
      <c r="V45" s="743"/>
      <c r="W45" s="744">
        <f>IFERROR((Sch_I_SB[[#This Row],[Prior Approved: Direct FTE]]+Sch_I_SB[[#This Row],[Prior Approved: Admin FTE]])*Sch_I_SB[[#This Row],[Prior Approved: Annual FTE salary $]]*(Sch_I_SB[[#This Row],[Prior Approved: Number of months]]/12),0)</f>
        <v>0</v>
      </c>
      <c r="X45" s="745"/>
      <c r="Y45" s="746">
        <f>Sch_I_SB[[#This Row],[Prior Approved: Total salary expense $]]*Sch_I_SB[[#This Row],[Prior Approved: Benefits Rate %]]</f>
        <v>0</v>
      </c>
      <c r="Z45" s="747">
        <f>+Sch_I_SB[[#This Row],[Prior Approved: Total salary expense $]]+Sch_I_SB[[#This Row],[Prior Approved: Benefits $]]</f>
        <v>0</v>
      </c>
      <c r="AA45" s="748">
        <f>IFERROR(Sch_I_SB[[#This Row],[Proposed: Direct FTE]]-Sch_I_SB[[#This Row],[Prior Approved: Direct FTE]],0)</f>
        <v>0</v>
      </c>
      <c r="AB45" s="744">
        <f>IFERROR(Sch_I_SB[[#This Row],[Proposed: Admin FTE]]-Sch_I_SB[[#This Row],[Prior Approved: Admin FTE]],0)</f>
        <v>0</v>
      </c>
      <c r="AC45" s="747">
        <f>IFERROR(Sch_I_SB[[#This Row],[Proposed: Total S&amp;B $]]-Sch_I_SB[[#This Row],[Prior Approved: Total S&amp;B $]],0)</f>
        <v>0</v>
      </c>
      <c r="AE45" s="749">
        <f>+Sch_I_SB[[#This Row],[Proposed: Direct FTE]]*(Sch_I_SB[[#This Row],[Proposed: Number of months]]/12)</f>
        <v>0</v>
      </c>
      <c r="AF45" s="750">
        <f>+Sch_I_SB[[#This Row],[Proposed: Admin FTE]]*(Sch_I_SB[[#This Row],[Proposed: Number of months]]/12)</f>
        <v>0</v>
      </c>
      <c r="AG45" s="749">
        <f>+Sch_I_SB[[#This Row],[Prior Approved: Direct FTE]]*(Sch_I_SB[[#This Row],[Prior Approved: Number of months]]/12)</f>
        <v>0</v>
      </c>
      <c r="AH45" s="751">
        <f>+Sch_I_SB[[#This Row],[Prior Approved: Admin FTE]]*(Sch_I_SB[[#This Row],[Prior Approved: Number of months]]/12)</f>
        <v>0</v>
      </c>
      <c r="AI45" s="752">
        <f t="shared" si="0"/>
        <v>0</v>
      </c>
      <c r="AJ45" s="751">
        <f t="shared" si="0"/>
        <v>0</v>
      </c>
    </row>
    <row r="46" spans="1:36">
      <c r="A46" s="723">
        <v>43</v>
      </c>
      <c r="B46" s="723">
        <f>+'Budget Summ Amt'!$L$6</f>
        <v>0</v>
      </c>
      <c r="C46" s="779">
        <f>+'Budget Summ Amt'!$D$6</f>
        <v>0</v>
      </c>
      <c r="D46" s="741"/>
      <c r="E46" s="725"/>
      <c r="F46" s="725"/>
      <c r="G46" s="726"/>
      <c r="H46" s="727"/>
      <c r="I46" s="728"/>
      <c r="J46" s="813"/>
      <c r="K46" s="742"/>
      <c r="L46" s="743"/>
      <c r="M46" s="743"/>
      <c r="N46" s="743"/>
      <c r="O46" s="744">
        <f>IFERROR((Sch_I_SB[[#This Row],[Proposed: Direct FTE]]+Sch_I_SB[[#This Row],[Proposed: Admin FTE]])*Sch_I_SB[[#This Row],[Proposed: Annual FTE salary $]]*(Sch_I_SB[[#This Row],[Proposed: Number of months]]/12),0)</f>
        <v>0</v>
      </c>
      <c r="P46" s="745"/>
      <c r="Q46" s="746">
        <f>Sch_I_SB[[#This Row],[Proposed: Benefits Rate %]]*Sch_I_SB[[#This Row],[Proposed: Total salary expense $]]</f>
        <v>0</v>
      </c>
      <c r="R46" s="747">
        <f>Sch_I_SB[[#This Row],[Proposed: Total salary expense $]]+Sch_I_SB[[#This Row],[Proposed: Benefits $]]</f>
        <v>0</v>
      </c>
      <c r="S46" s="742"/>
      <c r="T46" s="743"/>
      <c r="U46" s="743"/>
      <c r="V46" s="743"/>
      <c r="W46" s="744">
        <f>IFERROR((Sch_I_SB[[#This Row],[Prior Approved: Direct FTE]]+Sch_I_SB[[#This Row],[Prior Approved: Admin FTE]])*Sch_I_SB[[#This Row],[Prior Approved: Annual FTE salary $]]*(Sch_I_SB[[#This Row],[Prior Approved: Number of months]]/12),0)</f>
        <v>0</v>
      </c>
      <c r="X46" s="745"/>
      <c r="Y46" s="746">
        <f>Sch_I_SB[[#This Row],[Prior Approved: Total salary expense $]]*Sch_I_SB[[#This Row],[Prior Approved: Benefits Rate %]]</f>
        <v>0</v>
      </c>
      <c r="Z46" s="747">
        <f>+Sch_I_SB[[#This Row],[Prior Approved: Total salary expense $]]+Sch_I_SB[[#This Row],[Prior Approved: Benefits $]]</f>
        <v>0</v>
      </c>
      <c r="AA46" s="748">
        <f>IFERROR(Sch_I_SB[[#This Row],[Proposed: Direct FTE]]-Sch_I_SB[[#This Row],[Prior Approved: Direct FTE]],0)</f>
        <v>0</v>
      </c>
      <c r="AB46" s="744">
        <f>IFERROR(Sch_I_SB[[#This Row],[Proposed: Admin FTE]]-Sch_I_SB[[#This Row],[Prior Approved: Admin FTE]],0)</f>
        <v>0</v>
      </c>
      <c r="AC46" s="747">
        <f>IFERROR(Sch_I_SB[[#This Row],[Proposed: Total S&amp;B $]]-Sch_I_SB[[#This Row],[Prior Approved: Total S&amp;B $]],0)</f>
        <v>0</v>
      </c>
      <c r="AE46" s="749">
        <f>+Sch_I_SB[[#This Row],[Proposed: Direct FTE]]*(Sch_I_SB[[#This Row],[Proposed: Number of months]]/12)</f>
        <v>0</v>
      </c>
      <c r="AF46" s="750">
        <f>+Sch_I_SB[[#This Row],[Proposed: Admin FTE]]*(Sch_I_SB[[#This Row],[Proposed: Number of months]]/12)</f>
        <v>0</v>
      </c>
      <c r="AG46" s="749">
        <f>+Sch_I_SB[[#This Row],[Prior Approved: Direct FTE]]*(Sch_I_SB[[#This Row],[Prior Approved: Number of months]]/12)</f>
        <v>0</v>
      </c>
      <c r="AH46" s="751">
        <f>+Sch_I_SB[[#This Row],[Prior Approved: Admin FTE]]*(Sch_I_SB[[#This Row],[Prior Approved: Number of months]]/12)</f>
        <v>0</v>
      </c>
      <c r="AI46" s="752">
        <f t="shared" si="0"/>
        <v>0</v>
      </c>
      <c r="AJ46" s="751">
        <f t="shared" si="0"/>
        <v>0</v>
      </c>
    </row>
    <row r="47" spans="1:36">
      <c r="A47" s="723">
        <v>44</v>
      </c>
      <c r="B47" s="723">
        <f>+'Budget Summ Amt'!$L$6</f>
        <v>0</v>
      </c>
      <c r="C47" s="779">
        <f>+'Budget Summ Amt'!$D$6</f>
        <v>0</v>
      </c>
      <c r="D47" s="741"/>
      <c r="E47" s="725"/>
      <c r="F47" s="725"/>
      <c r="G47" s="726"/>
      <c r="H47" s="727"/>
      <c r="I47" s="728"/>
      <c r="J47" s="813"/>
      <c r="K47" s="742"/>
      <c r="L47" s="743"/>
      <c r="M47" s="743"/>
      <c r="N47" s="743"/>
      <c r="O47" s="744">
        <f>IFERROR((Sch_I_SB[[#This Row],[Proposed: Direct FTE]]+Sch_I_SB[[#This Row],[Proposed: Admin FTE]])*Sch_I_SB[[#This Row],[Proposed: Annual FTE salary $]]*(Sch_I_SB[[#This Row],[Proposed: Number of months]]/12),0)</f>
        <v>0</v>
      </c>
      <c r="P47" s="745"/>
      <c r="Q47" s="746">
        <f>Sch_I_SB[[#This Row],[Proposed: Benefits Rate %]]*Sch_I_SB[[#This Row],[Proposed: Total salary expense $]]</f>
        <v>0</v>
      </c>
      <c r="R47" s="747">
        <f>Sch_I_SB[[#This Row],[Proposed: Total salary expense $]]+Sch_I_SB[[#This Row],[Proposed: Benefits $]]</f>
        <v>0</v>
      </c>
      <c r="S47" s="742"/>
      <c r="T47" s="743"/>
      <c r="U47" s="743"/>
      <c r="V47" s="743"/>
      <c r="W47" s="744">
        <f>IFERROR((Sch_I_SB[[#This Row],[Prior Approved: Direct FTE]]+Sch_I_SB[[#This Row],[Prior Approved: Admin FTE]])*Sch_I_SB[[#This Row],[Prior Approved: Annual FTE salary $]]*(Sch_I_SB[[#This Row],[Prior Approved: Number of months]]/12),0)</f>
        <v>0</v>
      </c>
      <c r="X47" s="745"/>
      <c r="Y47" s="746">
        <f>Sch_I_SB[[#This Row],[Prior Approved: Total salary expense $]]*Sch_I_SB[[#This Row],[Prior Approved: Benefits Rate %]]</f>
        <v>0</v>
      </c>
      <c r="Z47" s="747">
        <f>+Sch_I_SB[[#This Row],[Prior Approved: Total salary expense $]]+Sch_I_SB[[#This Row],[Prior Approved: Benefits $]]</f>
        <v>0</v>
      </c>
      <c r="AA47" s="748">
        <f>IFERROR(Sch_I_SB[[#This Row],[Proposed: Direct FTE]]-Sch_I_SB[[#This Row],[Prior Approved: Direct FTE]],0)</f>
        <v>0</v>
      </c>
      <c r="AB47" s="744">
        <f>IFERROR(Sch_I_SB[[#This Row],[Proposed: Admin FTE]]-Sch_I_SB[[#This Row],[Prior Approved: Admin FTE]],0)</f>
        <v>0</v>
      </c>
      <c r="AC47" s="747">
        <f>IFERROR(Sch_I_SB[[#This Row],[Proposed: Total S&amp;B $]]-Sch_I_SB[[#This Row],[Prior Approved: Total S&amp;B $]],0)</f>
        <v>0</v>
      </c>
      <c r="AE47" s="749">
        <f>+Sch_I_SB[[#This Row],[Proposed: Direct FTE]]*(Sch_I_SB[[#This Row],[Proposed: Number of months]]/12)</f>
        <v>0</v>
      </c>
      <c r="AF47" s="750">
        <f>+Sch_I_SB[[#This Row],[Proposed: Admin FTE]]*(Sch_I_SB[[#This Row],[Proposed: Number of months]]/12)</f>
        <v>0</v>
      </c>
      <c r="AG47" s="749">
        <f>+Sch_I_SB[[#This Row],[Prior Approved: Direct FTE]]*(Sch_I_SB[[#This Row],[Prior Approved: Number of months]]/12)</f>
        <v>0</v>
      </c>
      <c r="AH47" s="751">
        <f>+Sch_I_SB[[#This Row],[Prior Approved: Admin FTE]]*(Sch_I_SB[[#This Row],[Prior Approved: Number of months]]/12)</f>
        <v>0</v>
      </c>
      <c r="AI47" s="752">
        <f t="shared" si="0"/>
        <v>0</v>
      </c>
      <c r="AJ47" s="751">
        <f t="shared" si="0"/>
        <v>0</v>
      </c>
    </row>
    <row r="48" spans="1:36">
      <c r="A48" s="723">
        <v>45</v>
      </c>
      <c r="B48" s="723">
        <f>+'Budget Summ Amt'!$L$6</f>
        <v>0</v>
      </c>
      <c r="C48" s="779">
        <f>+'Budget Summ Amt'!$D$6</f>
        <v>0</v>
      </c>
      <c r="D48" s="741"/>
      <c r="E48" s="725"/>
      <c r="F48" s="725"/>
      <c r="G48" s="726"/>
      <c r="H48" s="727"/>
      <c r="I48" s="728"/>
      <c r="J48" s="813"/>
      <c r="K48" s="742"/>
      <c r="L48" s="743"/>
      <c r="M48" s="743"/>
      <c r="N48" s="743"/>
      <c r="O48" s="744">
        <f>IFERROR((Sch_I_SB[[#This Row],[Proposed: Direct FTE]]+Sch_I_SB[[#This Row],[Proposed: Admin FTE]])*Sch_I_SB[[#This Row],[Proposed: Annual FTE salary $]]*(Sch_I_SB[[#This Row],[Proposed: Number of months]]/12),0)</f>
        <v>0</v>
      </c>
      <c r="P48" s="745"/>
      <c r="Q48" s="746">
        <f>Sch_I_SB[[#This Row],[Proposed: Benefits Rate %]]*Sch_I_SB[[#This Row],[Proposed: Total salary expense $]]</f>
        <v>0</v>
      </c>
      <c r="R48" s="747">
        <f>Sch_I_SB[[#This Row],[Proposed: Total salary expense $]]+Sch_I_SB[[#This Row],[Proposed: Benefits $]]</f>
        <v>0</v>
      </c>
      <c r="S48" s="742"/>
      <c r="T48" s="743"/>
      <c r="U48" s="743"/>
      <c r="V48" s="743"/>
      <c r="W48" s="744">
        <f>IFERROR((Sch_I_SB[[#This Row],[Prior Approved: Direct FTE]]+Sch_I_SB[[#This Row],[Prior Approved: Admin FTE]])*Sch_I_SB[[#This Row],[Prior Approved: Annual FTE salary $]]*(Sch_I_SB[[#This Row],[Prior Approved: Number of months]]/12),0)</f>
        <v>0</v>
      </c>
      <c r="X48" s="745"/>
      <c r="Y48" s="746">
        <f>Sch_I_SB[[#This Row],[Prior Approved: Total salary expense $]]*Sch_I_SB[[#This Row],[Prior Approved: Benefits Rate %]]</f>
        <v>0</v>
      </c>
      <c r="Z48" s="747">
        <f>+Sch_I_SB[[#This Row],[Prior Approved: Total salary expense $]]+Sch_I_SB[[#This Row],[Prior Approved: Benefits $]]</f>
        <v>0</v>
      </c>
      <c r="AA48" s="748">
        <f>IFERROR(Sch_I_SB[[#This Row],[Proposed: Direct FTE]]-Sch_I_SB[[#This Row],[Prior Approved: Direct FTE]],0)</f>
        <v>0</v>
      </c>
      <c r="AB48" s="744">
        <f>IFERROR(Sch_I_SB[[#This Row],[Proposed: Admin FTE]]-Sch_I_SB[[#This Row],[Prior Approved: Admin FTE]],0)</f>
        <v>0</v>
      </c>
      <c r="AC48" s="747">
        <f>IFERROR(Sch_I_SB[[#This Row],[Proposed: Total S&amp;B $]]-Sch_I_SB[[#This Row],[Prior Approved: Total S&amp;B $]],0)</f>
        <v>0</v>
      </c>
      <c r="AE48" s="749">
        <f>+Sch_I_SB[[#This Row],[Proposed: Direct FTE]]*(Sch_I_SB[[#This Row],[Proposed: Number of months]]/12)</f>
        <v>0</v>
      </c>
      <c r="AF48" s="750">
        <f>+Sch_I_SB[[#This Row],[Proposed: Admin FTE]]*(Sch_I_SB[[#This Row],[Proposed: Number of months]]/12)</f>
        <v>0</v>
      </c>
      <c r="AG48" s="749">
        <f>+Sch_I_SB[[#This Row],[Prior Approved: Direct FTE]]*(Sch_I_SB[[#This Row],[Prior Approved: Number of months]]/12)</f>
        <v>0</v>
      </c>
      <c r="AH48" s="751">
        <f>+Sch_I_SB[[#This Row],[Prior Approved: Admin FTE]]*(Sch_I_SB[[#This Row],[Prior Approved: Number of months]]/12)</f>
        <v>0</v>
      </c>
      <c r="AI48" s="752">
        <f t="shared" si="0"/>
        <v>0</v>
      </c>
      <c r="AJ48" s="751">
        <f t="shared" si="0"/>
        <v>0</v>
      </c>
    </row>
    <row r="49" spans="1:36">
      <c r="A49" s="723">
        <v>46</v>
      </c>
      <c r="B49" s="723">
        <f>+'Budget Summ Amt'!$L$6</f>
        <v>0</v>
      </c>
      <c r="C49" s="779">
        <f>+'Budget Summ Amt'!$D$6</f>
        <v>0</v>
      </c>
      <c r="D49" s="741"/>
      <c r="E49" s="725"/>
      <c r="F49" s="725"/>
      <c r="G49" s="726"/>
      <c r="H49" s="727"/>
      <c r="I49" s="728"/>
      <c r="J49" s="813"/>
      <c r="K49" s="742"/>
      <c r="L49" s="743"/>
      <c r="M49" s="743"/>
      <c r="N49" s="743"/>
      <c r="O49" s="744">
        <f>IFERROR((Sch_I_SB[[#This Row],[Proposed: Direct FTE]]+Sch_I_SB[[#This Row],[Proposed: Admin FTE]])*Sch_I_SB[[#This Row],[Proposed: Annual FTE salary $]]*(Sch_I_SB[[#This Row],[Proposed: Number of months]]/12),0)</f>
        <v>0</v>
      </c>
      <c r="P49" s="745"/>
      <c r="Q49" s="746">
        <f>Sch_I_SB[[#This Row],[Proposed: Benefits Rate %]]*Sch_I_SB[[#This Row],[Proposed: Total salary expense $]]</f>
        <v>0</v>
      </c>
      <c r="R49" s="747">
        <f>Sch_I_SB[[#This Row],[Proposed: Total salary expense $]]+Sch_I_SB[[#This Row],[Proposed: Benefits $]]</f>
        <v>0</v>
      </c>
      <c r="S49" s="742"/>
      <c r="T49" s="743"/>
      <c r="U49" s="743"/>
      <c r="V49" s="743"/>
      <c r="W49" s="744">
        <f>IFERROR((Sch_I_SB[[#This Row],[Prior Approved: Direct FTE]]+Sch_I_SB[[#This Row],[Prior Approved: Admin FTE]])*Sch_I_SB[[#This Row],[Prior Approved: Annual FTE salary $]]*(Sch_I_SB[[#This Row],[Prior Approved: Number of months]]/12),0)</f>
        <v>0</v>
      </c>
      <c r="X49" s="745"/>
      <c r="Y49" s="746">
        <f>Sch_I_SB[[#This Row],[Prior Approved: Total salary expense $]]*Sch_I_SB[[#This Row],[Prior Approved: Benefits Rate %]]</f>
        <v>0</v>
      </c>
      <c r="Z49" s="747">
        <f>+Sch_I_SB[[#This Row],[Prior Approved: Total salary expense $]]+Sch_I_SB[[#This Row],[Prior Approved: Benefits $]]</f>
        <v>0</v>
      </c>
      <c r="AA49" s="748">
        <f>IFERROR(Sch_I_SB[[#This Row],[Proposed: Direct FTE]]-Sch_I_SB[[#This Row],[Prior Approved: Direct FTE]],0)</f>
        <v>0</v>
      </c>
      <c r="AB49" s="744">
        <f>IFERROR(Sch_I_SB[[#This Row],[Proposed: Admin FTE]]-Sch_I_SB[[#This Row],[Prior Approved: Admin FTE]],0)</f>
        <v>0</v>
      </c>
      <c r="AC49" s="747">
        <f>IFERROR(Sch_I_SB[[#This Row],[Proposed: Total S&amp;B $]]-Sch_I_SB[[#This Row],[Prior Approved: Total S&amp;B $]],0)</f>
        <v>0</v>
      </c>
      <c r="AE49" s="749">
        <f>+Sch_I_SB[[#This Row],[Proposed: Direct FTE]]*(Sch_I_SB[[#This Row],[Proposed: Number of months]]/12)</f>
        <v>0</v>
      </c>
      <c r="AF49" s="750">
        <f>+Sch_I_SB[[#This Row],[Proposed: Admin FTE]]*(Sch_I_SB[[#This Row],[Proposed: Number of months]]/12)</f>
        <v>0</v>
      </c>
      <c r="AG49" s="749">
        <f>+Sch_I_SB[[#This Row],[Prior Approved: Direct FTE]]*(Sch_I_SB[[#This Row],[Prior Approved: Number of months]]/12)</f>
        <v>0</v>
      </c>
      <c r="AH49" s="751">
        <f>+Sch_I_SB[[#This Row],[Prior Approved: Admin FTE]]*(Sch_I_SB[[#This Row],[Prior Approved: Number of months]]/12)</f>
        <v>0</v>
      </c>
      <c r="AI49" s="752">
        <f t="shared" si="0"/>
        <v>0</v>
      </c>
      <c r="AJ49" s="751">
        <f t="shared" si="0"/>
        <v>0</v>
      </c>
    </row>
    <row r="50" spans="1:36">
      <c r="A50" s="723">
        <v>47</v>
      </c>
      <c r="B50" s="723">
        <f>+'Budget Summ Amt'!$L$6</f>
        <v>0</v>
      </c>
      <c r="C50" s="779">
        <f>+'Budget Summ Amt'!$D$6</f>
        <v>0</v>
      </c>
      <c r="D50" s="741"/>
      <c r="E50" s="725"/>
      <c r="F50" s="725"/>
      <c r="G50" s="726"/>
      <c r="H50" s="727"/>
      <c r="I50" s="728"/>
      <c r="J50" s="813"/>
      <c r="K50" s="742"/>
      <c r="L50" s="743"/>
      <c r="M50" s="743"/>
      <c r="N50" s="743"/>
      <c r="O50" s="744">
        <f>IFERROR((Sch_I_SB[[#This Row],[Proposed: Direct FTE]]+Sch_I_SB[[#This Row],[Proposed: Admin FTE]])*Sch_I_SB[[#This Row],[Proposed: Annual FTE salary $]]*(Sch_I_SB[[#This Row],[Proposed: Number of months]]/12),0)</f>
        <v>0</v>
      </c>
      <c r="P50" s="745"/>
      <c r="Q50" s="746">
        <f>Sch_I_SB[[#This Row],[Proposed: Benefits Rate %]]*Sch_I_SB[[#This Row],[Proposed: Total salary expense $]]</f>
        <v>0</v>
      </c>
      <c r="R50" s="747">
        <f>Sch_I_SB[[#This Row],[Proposed: Total salary expense $]]+Sch_I_SB[[#This Row],[Proposed: Benefits $]]</f>
        <v>0</v>
      </c>
      <c r="S50" s="742"/>
      <c r="T50" s="743"/>
      <c r="U50" s="743"/>
      <c r="V50" s="743"/>
      <c r="W50" s="744">
        <f>IFERROR((Sch_I_SB[[#This Row],[Prior Approved: Direct FTE]]+Sch_I_SB[[#This Row],[Prior Approved: Admin FTE]])*Sch_I_SB[[#This Row],[Prior Approved: Annual FTE salary $]]*(Sch_I_SB[[#This Row],[Prior Approved: Number of months]]/12),0)</f>
        <v>0</v>
      </c>
      <c r="X50" s="745"/>
      <c r="Y50" s="746">
        <f>Sch_I_SB[[#This Row],[Prior Approved: Total salary expense $]]*Sch_I_SB[[#This Row],[Prior Approved: Benefits Rate %]]</f>
        <v>0</v>
      </c>
      <c r="Z50" s="747">
        <f>+Sch_I_SB[[#This Row],[Prior Approved: Total salary expense $]]+Sch_I_SB[[#This Row],[Prior Approved: Benefits $]]</f>
        <v>0</v>
      </c>
      <c r="AA50" s="748">
        <f>IFERROR(Sch_I_SB[[#This Row],[Proposed: Direct FTE]]-Sch_I_SB[[#This Row],[Prior Approved: Direct FTE]],0)</f>
        <v>0</v>
      </c>
      <c r="AB50" s="744">
        <f>IFERROR(Sch_I_SB[[#This Row],[Proposed: Admin FTE]]-Sch_I_SB[[#This Row],[Prior Approved: Admin FTE]],0)</f>
        <v>0</v>
      </c>
      <c r="AC50" s="747">
        <f>IFERROR(Sch_I_SB[[#This Row],[Proposed: Total S&amp;B $]]-Sch_I_SB[[#This Row],[Prior Approved: Total S&amp;B $]],0)</f>
        <v>0</v>
      </c>
      <c r="AE50" s="749">
        <f>+Sch_I_SB[[#This Row],[Proposed: Direct FTE]]*(Sch_I_SB[[#This Row],[Proposed: Number of months]]/12)</f>
        <v>0</v>
      </c>
      <c r="AF50" s="750">
        <f>+Sch_I_SB[[#This Row],[Proposed: Admin FTE]]*(Sch_I_SB[[#This Row],[Proposed: Number of months]]/12)</f>
        <v>0</v>
      </c>
      <c r="AG50" s="749">
        <f>+Sch_I_SB[[#This Row],[Prior Approved: Direct FTE]]*(Sch_I_SB[[#This Row],[Prior Approved: Number of months]]/12)</f>
        <v>0</v>
      </c>
      <c r="AH50" s="751">
        <f>+Sch_I_SB[[#This Row],[Prior Approved: Admin FTE]]*(Sch_I_SB[[#This Row],[Prior Approved: Number of months]]/12)</f>
        <v>0</v>
      </c>
      <c r="AI50" s="752">
        <f t="shared" si="0"/>
        <v>0</v>
      </c>
      <c r="AJ50" s="751">
        <f t="shared" si="0"/>
        <v>0</v>
      </c>
    </row>
    <row r="51" spans="1:36">
      <c r="A51" s="723">
        <v>48</v>
      </c>
      <c r="B51" s="723">
        <f>+'Budget Summ Amt'!$L$6</f>
        <v>0</v>
      </c>
      <c r="C51" s="779">
        <f>+'Budget Summ Amt'!$D$6</f>
        <v>0</v>
      </c>
      <c r="D51" s="741"/>
      <c r="E51" s="725"/>
      <c r="F51" s="725"/>
      <c r="G51" s="726"/>
      <c r="H51" s="727"/>
      <c r="I51" s="728"/>
      <c r="J51" s="813"/>
      <c r="K51" s="742"/>
      <c r="L51" s="743"/>
      <c r="M51" s="743"/>
      <c r="N51" s="743"/>
      <c r="O51" s="744">
        <f>IFERROR((Sch_I_SB[[#This Row],[Proposed: Direct FTE]]+Sch_I_SB[[#This Row],[Proposed: Admin FTE]])*Sch_I_SB[[#This Row],[Proposed: Annual FTE salary $]]*(Sch_I_SB[[#This Row],[Proposed: Number of months]]/12),0)</f>
        <v>0</v>
      </c>
      <c r="P51" s="745"/>
      <c r="Q51" s="746">
        <f>Sch_I_SB[[#This Row],[Proposed: Benefits Rate %]]*Sch_I_SB[[#This Row],[Proposed: Total salary expense $]]</f>
        <v>0</v>
      </c>
      <c r="R51" s="747">
        <f>Sch_I_SB[[#This Row],[Proposed: Total salary expense $]]+Sch_I_SB[[#This Row],[Proposed: Benefits $]]</f>
        <v>0</v>
      </c>
      <c r="S51" s="742"/>
      <c r="T51" s="743"/>
      <c r="U51" s="743"/>
      <c r="V51" s="743"/>
      <c r="W51" s="744">
        <f>IFERROR((Sch_I_SB[[#This Row],[Prior Approved: Direct FTE]]+Sch_I_SB[[#This Row],[Prior Approved: Admin FTE]])*Sch_I_SB[[#This Row],[Prior Approved: Annual FTE salary $]]*(Sch_I_SB[[#This Row],[Prior Approved: Number of months]]/12),0)</f>
        <v>0</v>
      </c>
      <c r="X51" s="745"/>
      <c r="Y51" s="746">
        <f>Sch_I_SB[[#This Row],[Prior Approved: Total salary expense $]]*Sch_I_SB[[#This Row],[Prior Approved: Benefits Rate %]]</f>
        <v>0</v>
      </c>
      <c r="Z51" s="747">
        <f>+Sch_I_SB[[#This Row],[Prior Approved: Total salary expense $]]+Sch_I_SB[[#This Row],[Prior Approved: Benefits $]]</f>
        <v>0</v>
      </c>
      <c r="AA51" s="748">
        <f>IFERROR(Sch_I_SB[[#This Row],[Proposed: Direct FTE]]-Sch_I_SB[[#This Row],[Prior Approved: Direct FTE]],0)</f>
        <v>0</v>
      </c>
      <c r="AB51" s="744">
        <f>IFERROR(Sch_I_SB[[#This Row],[Proposed: Admin FTE]]-Sch_I_SB[[#This Row],[Prior Approved: Admin FTE]],0)</f>
        <v>0</v>
      </c>
      <c r="AC51" s="747">
        <f>IFERROR(Sch_I_SB[[#This Row],[Proposed: Total S&amp;B $]]-Sch_I_SB[[#This Row],[Prior Approved: Total S&amp;B $]],0)</f>
        <v>0</v>
      </c>
      <c r="AE51" s="749">
        <f>+Sch_I_SB[[#This Row],[Proposed: Direct FTE]]*(Sch_I_SB[[#This Row],[Proposed: Number of months]]/12)</f>
        <v>0</v>
      </c>
      <c r="AF51" s="750">
        <f>+Sch_I_SB[[#This Row],[Proposed: Admin FTE]]*(Sch_I_SB[[#This Row],[Proposed: Number of months]]/12)</f>
        <v>0</v>
      </c>
      <c r="AG51" s="749">
        <f>+Sch_I_SB[[#This Row],[Prior Approved: Direct FTE]]*(Sch_I_SB[[#This Row],[Prior Approved: Number of months]]/12)</f>
        <v>0</v>
      </c>
      <c r="AH51" s="751">
        <f>+Sch_I_SB[[#This Row],[Prior Approved: Admin FTE]]*(Sch_I_SB[[#This Row],[Prior Approved: Number of months]]/12)</f>
        <v>0</v>
      </c>
      <c r="AI51" s="752">
        <f t="shared" si="0"/>
        <v>0</v>
      </c>
      <c r="AJ51" s="751">
        <f t="shared" si="0"/>
        <v>0</v>
      </c>
    </row>
    <row r="52" spans="1:36">
      <c r="A52" s="723">
        <v>49</v>
      </c>
      <c r="B52" s="723">
        <f>+'Budget Summ Amt'!$L$6</f>
        <v>0</v>
      </c>
      <c r="C52" s="779">
        <f>+'Budget Summ Amt'!$D$6</f>
        <v>0</v>
      </c>
      <c r="D52" s="741"/>
      <c r="E52" s="725"/>
      <c r="F52" s="725"/>
      <c r="G52" s="726"/>
      <c r="H52" s="727"/>
      <c r="I52" s="728"/>
      <c r="J52" s="813"/>
      <c r="K52" s="742"/>
      <c r="L52" s="743"/>
      <c r="M52" s="743"/>
      <c r="N52" s="743"/>
      <c r="O52" s="744">
        <f>IFERROR((Sch_I_SB[[#This Row],[Proposed: Direct FTE]]+Sch_I_SB[[#This Row],[Proposed: Admin FTE]])*Sch_I_SB[[#This Row],[Proposed: Annual FTE salary $]]*(Sch_I_SB[[#This Row],[Proposed: Number of months]]/12),0)</f>
        <v>0</v>
      </c>
      <c r="P52" s="745"/>
      <c r="Q52" s="746">
        <f>Sch_I_SB[[#This Row],[Proposed: Benefits Rate %]]*Sch_I_SB[[#This Row],[Proposed: Total salary expense $]]</f>
        <v>0</v>
      </c>
      <c r="R52" s="747">
        <f>Sch_I_SB[[#This Row],[Proposed: Total salary expense $]]+Sch_I_SB[[#This Row],[Proposed: Benefits $]]</f>
        <v>0</v>
      </c>
      <c r="S52" s="742"/>
      <c r="T52" s="743"/>
      <c r="U52" s="743"/>
      <c r="V52" s="743"/>
      <c r="W52" s="744">
        <f>IFERROR((Sch_I_SB[[#This Row],[Prior Approved: Direct FTE]]+Sch_I_SB[[#This Row],[Prior Approved: Admin FTE]])*Sch_I_SB[[#This Row],[Prior Approved: Annual FTE salary $]]*(Sch_I_SB[[#This Row],[Prior Approved: Number of months]]/12),0)</f>
        <v>0</v>
      </c>
      <c r="X52" s="745"/>
      <c r="Y52" s="746">
        <f>Sch_I_SB[[#This Row],[Prior Approved: Total salary expense $]]*Sch_I_SB[[#This Row],[Prior Approved: Benefits Rate %]]</f>
        <v>0</v>
      </c>
      <c r="Z52" s="747">
        <f>+Sch_I_SB[[#This Row],[Prior Approved: Total salary expense $]]+Sch_I_SB[[#This Row],[Prior Approved: Benefits $]]</f>
        <v>0</v>
      </c>
      <c r="AA52" s="748">
        <f>IFERROR(Sch_I_SB[[#This Row],[Proposed: Direct FTE]]-Sch_I_SB[[#This Row],[Prior Approved: Direct FTE]],0)</f>
        <v>0</v>
      </c>
      <c r="AB52" s="744">
        <f>IFERROR(Sch_I_SB[[#This Row],[Proposed: Admin FTE]]-Sch_I_SB[[#This Row],[Prior Approved: Admin FTE]],0)</f>
        <v>0</v>
      </c>
      <c r="AC52" s="747">
        <f>IFERROR(Sch_I_SB[[#This Row],[Proposed: Total S&amp;B $]]-Sch_I_SB[[#This Row],[Prior Approved: Total S&amp;B $]],0)</f>
        <v>0</v>
      </c>
      <c r="AE52" s="749">
        <f>+Sch_I_SB[[#This Row],[Proposed: Direct FTE]]*(Sch_I_SB[[#This Row],[Proposed: Number of months]]/12)</f>
        <v>0</v>
      </c>
      <c r="AF52" s="750">
        <f>+Sch_I_SB[[#This Row],[Proposed: Admin FTE]]*(Sch_I_SB[[#This Row],[Proposed: Number of months]]/12)</f>
        <v>0</v>
      </c>
      <c r="AG52" s="749">
        <f>+Sch_I_SB[[#This Row],[Prior Approved: Direct FTE]]*(Sch_I_SB[[#This Row],[Prior Approved: Number of months]]/12)</f>
        <v>0</v>
      </c>
      <c r="AH52" s="751">
        <f>+Sch_I_SB[[#This Row],[Prior Approved: Admin FTE]]*(Sch_I_SB[[#This Row],[Prior Approved: Number of months]]/12)</f>
        <v>0</v>
      </c>
      <c r="AI52" s="752">
        <f t="shared" si="0"/>
        <v>0</v>
      </c>
      <c r="AJ52" s="751">
        <f t="shared" si="0"/>
        <v>0</v>
      </c>
    </row>
    <row r="53" spans="1:36">
      <c r="A53" s="723">
        <v>50</v>
      </c>
      <c r="B53" s="723">
        <f>+'Budget Summ Amt'!$L$6</f>
        <v>0</v>
      </c>
      <c r="C53" s="779">
        <f>+'Budget Summ Amt'!$D$6</f>
        <v>0</v>
      </c>
      <c r="D53" s="741"/>
      <c r="E53" s="725"/>
      <c r="F53" s="725"/>
      <c r="G53" s="726"/>
      <c r="H53" s="727"/>
      <c r="I53" s="728"/>
      <c r="J53" s="813"/>
      <c r="K53" s="742"/>
      <c r="L53" s="743"/>
      <c r="M53" s="743"/>
      <c r="N53" s="743"/>
      <c r="O53" s="744">
        <f>IFERROR((Sch_I_SB[[#This Row],[Proposed: Direct FTE]]+Sch_I_SB[[#This Row],[Proposed: Admin FTE]])*Sch_I_SB[[#This Row],[Proposed: Annual FTE salary $]]*(Sch_I_SB[[#This Row],[Proposed: Number of months]]/12),0)</f>
        <v>0</v>
      </c>
      <c r="P53" s="745"/>
      <c r="Q53" s="746">
        <f>Sch_I_SB[[#This Row],[Proposed: Benefits Rate %]]*Sch_I_SB[[#This Row],[Proposed: Total salary expense $]]</f>
        <v>0</v>
      </c>
      <c r="R53" s="747">
        <f>Sch_I_SB[[#This Row],[Proposed: Total salary expense $]]+Sch_I_SB[[#This Row],[Proposed: Benefits $]]</f>
        <v>0</v>
      </c>
      <c r="S53" s="742"/>
      <c r="T53" s="743"/>
      <c r="U53" s="743"/>
      <c r="V53" s="743"/>
      <c r="W53" s="744">
        <f>IFERROR((Sch_I_SB[[#This Row],[Prior Approved: Direct FTE]]+Sch_I_SB[[#This Row],[Prior Approved: Admin FTE]])*Sch_I_SB[[#This Row],[Prior Approved: Annual FTE salary $]]*(Sch_I_SB[[#This Row],[Prior Approved: Number of months]]/12),0)</f>
        <v>0</v>
      </c>
      <c r="X53" s="745"/>
      <c r="Y53" s="746">
        <f>Sch_I_SB[[#This Row],[Prior Approved: Total salary expense $]]*Sch_I_SB[[#This Row],[Prior Approved: Benefits Rate %]]</f>
        <v>0</v>
      </c>
      <c r="Z53" s="747">
        <f>+Sch_I_SB[[#This Row],[Prior Approved: Total salary expense $]]+Sch_I_SB[[#This Row],[Prior Approved: Benefits $]]</f>
        <v>0</v>
      </c>
      <c r="AA53" s="748">
        <f>IFERROR(Sch_I_SB[[#This Row],[Proposed: Direct FTE]]-Sch_I_SB[[#This Row],[Prior Approved: Direct FTE]],0)</f>
        <v>0</v>
      </c>
      <c r="AB53" s="744">
        <f>IFERROR(Sch_I_SB[[#This Row],[Proposed: Admin FTE]]-Sch_I_SB[[#This Row],[Prior Approved: Admin FTE]],0)</f>
        <v>0</v>
      </c>
      <c r="AC53" s="747">
        <f>IFERROR(Sch_I_SB[[#This Row],[Proposed: Total S&amp;B $]]-Sch_I_SB[[#This Row],[Prior Approved: Total S&amp;B $]],0)</f>
        <v>0</v>
      </c>
      <c r="AE53" s="749">
        <f>+Sch_I_SB[[#This Row],[Proposed: Direct FTE]]*(Sch_I_SB[[#This Row],[Proposed: Number of months]]/12)</f>
        <v>0</v>
      </c>
      <c r="AF53" s="750">
        <f>+Sch_I_SB[[#This Row],[Proposed: Admin FTE]]*(Sch_I_SB[[#This Row],[Proposed: Number of months]]/12)</f>
        <v>0</v>
      </c>
      <c r="AG53" s="749">
        <f>+Sch_I_SB[[#This Row],[Prior Approved: Direct FTE]]*(Sch_I_SB[[#This Row],[Prior Approved: Number of months]]/12)</f>
        <v>0</v>
      </c>
      <c r="AH53" s="751">
        <f>+Sch_I_SB[[#This Row],[Prior Approved: Admin FTE]]*(Sch_I_SB[[#This Row],[Prior Approved: Number of months]]/12)</f>
        <v>0</v>
      </c>
      <c r="AI53" s="752">
        <f t="shared" si="0"/>
        <v>0</v>
      </c>
      <c r="AJ53" s="751">
        <f t="shared" si="0"/>
        <v>0</v>
      </c>
    </row>
    <row r="54" spans="1:36">
      <c r="A54" s="723">
        <v>51</v>
      </c>
      <c r="B54" s="723">
        <f>+'Budget Summ Amt'!$L$6</f>
        <v>0</v>
      </c>
      <c r="C54" s="779">
        <f>+'Budget Summ Amt'!$D$6</f>
        <v>0</v>
      </c>
      <c r="D54" s="741"/>
      <c r="E54" s="725"/>
      <c r="F54" s="725"/>
      <c r="G54" s="726"/>
      <c r="H54" s="727"/>
      <c r="I54" s="728"/>
      <c r="J54" s="813"/>
      <c r="K54" s="742"/>
      <c r="L54" s="743"/>
      <c r="M54" s="743"/>
      <c r="N54" s="743"/>
      <c r="O54" s="744">
        <f>IFERROR((Sch_I_SB[[#This Row],[Proposed: Direct FTE]]+Sch_I_SB[[#This Row],[Proposed: Admin FTE]])*Sch_I_SB[[#This Row],[Proposed: Annual FTE salary $]]*(Sch_I_SB[[#This Row],[Proposed: Number of months]]/12),0)</f>
        <v>0</v>
      </c>
      <c r="P54" s="745"/>
      <c r="Q54" s="746">
        <f>Sch_I_SB[[#This Row],[Proposed: Benefits Rate %]]*Sch_I_SB[[#This Row],[Proposed: Total salary expense $]]</f>
        <v>0</v>
      </c>
      <c r="R54" s="747">
        <f>Sch_I_SB[[#This Row],[Proposed: Total salary expense $]]+Sch_I_SB[[#This Row],[Proposed: Benefits $]]</f>
        <v>0</v>
      </c>
      <c r="S54" s="742"/>
      <c r="T54" s="743"/>
      <c r="U54" s="743"/>
      <c r="V54" s="743"/>
      <c r="W54" s="744">
        <f>IFERROR((Sch_I_SB[[#This Row],[Prior Approved: Direct FTE]]+Sch_I_SB[[#This Row],[Prior Approved: Admin FTE]])*Sch_I_SB[[#This Row],[Prior Approved: Annual FTE salary $]]*(Sch_I_SB[[#This Row],[Prior Approved: Number of months]]/12),0)</f>
        <v>0</v>
      </c>
      <c r="X54" s="745"/>
      <c r="Y54" s="746">
        <f>Sch_I_SB[[#This Row],[Prior Approved: Total salary expense $]]*Sch_I_SB[[#This Row],[Prior Approved: Benefits Rate %]]</f>
        <v>0</v>
      </c>
      <c r="Z54" s="747">
        <f>+Sch_I_SB[[#This Row],[Prior Approved: Total salary expense $]]+Sch_I_SB[[#This Row],[Prior Approved: Benefits $]]</f>
        <v>0</v>
      </c>
      <c r="AA54" s="748">
        <f>IFERROR(Sch_I_SB[[#This Row],[Proposed: Direct FTE]]-Sch_I_SB[[#This Row],[Prior Approved: Direct FTE]],0)</f>
        <v>0</v>
      </c>
      <c r="AB54" s="744">
        <f>IFERROR(Sch_I_SB[[#This Row],[Proposed: Admin FTE]]-Sch_I_SB[[#This Row],[Prior Approved: Admin FTE]],0)</f>
        <v>0</v>
      </c>
      <c r="AC54" s="747">
        <f>IFERROR(Sch_I_SB[[#This Row],[Proposed: Total S&amp;B $]]-Sch_I_SB[[#This Row],[Prior Approved: Total S&amp;B $]],0)</f>
        <v>0</v>
      </c>
      <c r="AE54" s="749">
        <f>+Sch_I_SB[[#This Row],[Proposed: Direct FTE]]*(Sch_I_SB[[#This Row],[Proposed: Number of months]]/12)</f>
        <v>0</v>
      </c>
      <c r="AF54" s="750">
        <f>+Sch_I_SB[[#This Row],[Proposed: Admin FTE]]*(Sch_I_SB[[#This Row],[Proposed: Number of months]]/12)</f>
        <v>0</v>
      </c>
      <c r="AG54" s="749">
        <f>+Sch_I_SB[[#This Row],[Prior Approved: Direct FTE]]*(Sch_I_SB[[#This Row],[Prior Approved: Number of months]]/12)</f>
        <v>0</v>
      </c>
      <c r="AH54" s="751">
        <f>+Sch_I_SB[[#This Row],[Prior Approved: Admin FTE]]*(Sch_I_SB[[#This Row],[Prior Approved: Number of months]]/12)</f>
        <v>0</v>
      </c>
      <c r="AI54" s="752">
        <f t="shared" si="0"/>
        <v>0</v>
      </c>
      <c r="AJ54" s="751">
        <f t="shared" si="0"/>
        <v>0</v>
      </c>
    </row>
    <row r="55" spans="1:36">
      <c r="A55" s="723">
        <v>52</v>
      </c>
      <c r="B55" s="723">
        <f>+'Budget Summ Amt'!$L$6</f>
        <v>0</v>
      </c>
      <c r="C55" s="779">
        <f>+'Budget Summ Amt'!$D$6</f>
        <v>0</v>
      </c>
      <c r="D55" s="741"/>
      <c r="E55" s="725"/>
      <c r="F55" s="725"/>
      <c r="G55" s="726"/>
      <c r="H55" s="727"/>
      <c r="I55" s="728"/>
      <c r="J55" s="813"/>
      <c r="K55" s="742"/>
      <c r="L55" s="743"/>
      <c r="M55" s="743"/>
      <c r="N55" s="743"/>
      <c r="O55" s="744">
        <f>IFERROR((Sch_I_SB[[#This Row],[Proposed: Direct FTE]]+Sch_I_SB[[#This Row],[Proposed: Admin FTE]])*Sch_I_SB[[#This Row],[Proposed: Annual FTE salary $]]*(Sch_I_SB[[#This Row],[Proposed: Number of months]]/12),0)</f>
        <v>0</v>
      </c>
      <c r="P55" s="745"/>
      <c r="Q55" s="746">
        <f>Sch_I_SB[[#This Row],[Proposed: Benefits Rate %]]*Sch_I_SB[[#This Row],[Proposed: Total salary expense $]]</f>
        <v>0</v>
      </c>
      <c r="R55" s="747">
        <f>Sch_I_SB[[#This Row],[Proposed: Total salary expense $]]+Sch_I_SB[[#This Row],[Proposed: Benefits $]]</f>
        <v>0</v>
      </c>
      <c r="S55" s="742"/>
      <c r="T55" s="743"/>
      <c r="U55" s="743"/>
      <c r="V55" s="743"/>
      <c r="W55" s="744">
        <f>IFERROR((Sch_I_SB[[#This Row],[Prior Approved: Direct FTE]]+Sch_I_SB[[#This Row],[Prior Approved: Admin FTE]])*Sch_I_SB[[#This Row],[Prior Approved: Annual FTE salary $]]*(Sch_I_SB[[#This Row],[Prior Approved: Number of months]]/12),0)</f>
        <v>0</v>
      </c>
      <c r="X55" s="745"/>
      <c r="Y55" s="746">
        <f>Sch_I_SB[[#This Row],[Prior Approved: Total salary expense $]]*Sch_I_SB[[#This Row],[Prior Approved: Benefits Rate %]]</f>
        <v>0</v>
      </c>
      <c r="Z55" s="747">
        <f>+Sch_I_SB[[#This Row],[Prior Approved: Total salary expense $]]+Sch_I_SB[[#This Row],[Prior Approved: Benefits $]]</f>
        <v>0</v>
      </c>
      <c r="AA55" s="748">
        <f>IFERROR(Sch_I_SB[[#This Row],[Proposed: Direct FTE]]-Sch_I_SB[[#This Row],[Prior Approved: Direct FTE]],0)</f>
        <v>0</v>
      </c>
      <c r="AB55" s="744">
        <f>IFERROR(Sch_I_SB[[#This Row],[Proposed: Admin FTE]]-Sch_I_SB[[#This Row],[Prior Approved: Admin FTE]],0)</f>
        <v>0</v>
      </c>
      <c r="AC55" s="747">
        <f>IFERROR(Sch_I_SB[[#This Row],[Proposed: Total S&amp;B $]]-Sch_I_SB[[#This Row],[Prior Approved: Total S&amp;B $]],0)</f>
        <v>0</v>
      </c>
      <c r="AE55" s="749">
        <f>+Sch_I_SB[[#This Row],[Proposed: Direct FTE]]*(Sch_I_SB[[#This Row],[Proposed: Number of months]]/12)</f>
        <v>0</v>
      </c>
      <c r="AF55" s="750">
        <f>+Sch_I_SB[[#This Row],[Proposed: Admin FTE]]*(Sch_I_SB[[#This Row],[Proposed: Number of months]]/12)</f>
        <v>0</v>
      </c>
      <c r="AG55" s="749">
        <f>+Sch_I_SB[[#This Row],[Prior Approved: Direct FTE]]*(Sch_I_SB[[#This Row],[Prior Approved: Number of months]]/12)</f>
        <v>0</v>
      </c>
      <c r="AH55" s="751">
        <f>+Sch_I_SB[[#This Row],[Prior Approved: Admin FTE]]*(Sch_I_SB[[#This Row],[Prior Approved: Number of months]]/12)</f>
        <v>0</v>
      </c>
      <c r="AI55" s="752">
        <f t="shared" si="0"/>
        <v>0</v>
      </c>
      <c r="AJ55" s="751">
        <f t="shared" si="0"/>
        <v>0</v>
      </c>
    </row>
    <row r="56" spans="1:36">
      <c r="A56" s="723">
        <v>53</v>
      </c>
      <c r="B56" s="723">
        <f>+'Budget Summ Amt'!$L$6</f>
        <v>0</v>
      </c>
      <c r="C56" s="779">
        <f>+'Budget Summ Amt'!$D$6</f>
        <v>0</v>
      </c>
      <c r="D56" s="741"/>
      <c r="E56" s="725"/>
      <c r="F56" s="725"/>
      <c r="G56" s="726"/>
      <c r="H56" s="727"/>
      <c r="I56" s="728"/>
      <c r="J56" s="813"/>
      <c r="K56" s="742"/>
      <c r="L56" s="743"/>
      <c r="M56" s="743"/>
      <c r="N56" s="743"/>
      <c r="O56" s="744">
        <f>IFERROR((Sch_I_SB[[#This Row],[Proposed: Direct FTE]]+Sch_I_SB[[#This Row],[Proposed: Admin FTE]])*Sch_I_SB[[#This Row],[Proposed: Annual FTE salary $]]*(Sch_I_SB[[#This Row],[Proposed: Number of months]]/12),0)</f>
        <v>0</v>
      </c>
      <c r="P56" s="745"/>
      <c r="Q56" s="746">
        <f>Sch_I_SB[[#This Row],[Proposed: Benefits Rate %]]*Sch_I_SB[[#This Row],[Proposed: Total salary expense $]]</f>
        <v>0</v>
      </c>
      <c r="R56" s="747">
        <f>Sch_I_SB[[#This Row],[Proposed: Total salary expense $]]+Sch_I_SB[[#This Row],[Proposed: Benefits $]]</f>
        <v>0</v>
      </c>
      <c r="S56" s="742"/>
      <c r="T56" s="743"/>
      <c r="U56" s="743"/>
      <c r="V56" s="743"/>
      <c r="W56" s="744">
        <f>IFERROR((Sch_I_SB[[#This Row],[Prior Approved: Direct FTE]]+Sch_I_SB[[#This Row],[Prior Approved: Admin FTE]])*Sch_I_SB[[#This Row],[Prior Approved: Annual FTE salary $]]*(Sch_I_SB[[#This Row],[Prior Approved: Number of months]]/12),0)</f>
        <v>0</v>
      </c>
      <c r="X56" s="745"/>
      <c r="Y56" s="746">
        <f>Sch_I_SB[[#This Row],[Prior Approved: Total salary expense $]]*Sch_I_SB[[#This Row],[Prior Approved: Benefits Rate %]]</f>
        <v>0</v>
      </c>
      <c r="Z56" s="747">
        <f>+Sch_I_SB[[#This Row],[Prior Approved: Total salary expense $]]+Sch_I_SB[[#This Row],[Prior Approved: Benefits $]]</f>
        <v>0</v>
      </c>
      <c r="AA56" s="748">
        <f>IFERROR(Sch_I_SB[[#This Row],[Proposed: Direct FTE]]-Sch_I_SB[[#This Row],[Prior Approved: Direct FTE]],0)</f>
        <v>0</v>
      </c>
      <c r="AB56" s="744">
        <f>IFERROR(Sch_I_SB[[#This Row],[Proposed: Admin FTE]]-Sch_I_SB[[#This Row],[Prior Approved: Admin FTE]],0)</f>
        <v>0</v>
      </c>
      <c r="AC56" s="747">
        <f>IFERROR(Sch_I_SB[[#This Row],[Proposed: Total S&amp;B $]]-Sch_I_SB[[#This Row],[Prior Approved: Total S&amp;B $]],0)</f>
        <v>0</v>
      </c>
      <c r="AE56" s="749">
        <f>+Sch_I_SB[[#This Row],[Proposed: Direct FTE]]*(Sch_I_SB[[#This Row],[Proposed: Number of months]]/12)</f>
        <v>0</v>
      </c>
      <c r="AF56" s="750">
        <f>+Sch_I_SB[[#This Row],[Proposed: Admin FTE]]*(Sch_I_SB[[#This Row],[Proposed: Number of months]]/12)</f>
        <v>0</v>
      </c>
      <c r="AG56" s="749">
        <f>+Sch_I_SB[[#This Row],[Prior Approved: Direct FTE]]*(Sch_I_SB[[#This Row],[Prior Approved: Number of months]]/12)</f>
        <v>0</v>
      </c>
      <c r="AH56" s="751">
        <f>+Sch_I_SB[[#This Row],[Prior Approved: Admin FTE]]*(Sch_I_SB[[#This Row],[Prior Approved: Number of months]]/12)</f>
        <v>0</v>
      </c>
      <c r="AI56" s="752">
        <f t="shared" si="0"/>
        <v>0</v>
      </c>
      <c r="AJ56" s="751">
        <f t="shared" si="0"/>
        <v>0</v>
      </c>
    </row>
    <row r="57" spans="1:36">
      <c r="A57" s="723">
        <v>54</v>
      </c>
      <c r="B57" s="723">
        <f>+'Budget Summ Amt'!$L$6</f>
        <v>0</v>
      </c>
      <c r="C57" s="779">
        <f>+'Budget Summ Amt'!$D$6</f>
        <v>0</v>
      </c>
      <c r="D57" s="741"/>
      <c r="E57" s="725"/>
      <c r="F57" s="725"/>
      <c r="G57" s="726"/>
      <c r="H57" s="727"/>
      <c r="I57" s="728"/>
      <c r="J57" s="813"/>
      <c r="K57" s="742"/>
      <c r="L57" s="743"/>
      <c r="M57" s="743"/>
      <c r="N57" s="743"/>
      <c r="O57" s="744">
        <f>IFERROR((Sch_I_SB[[#This Row],[Proposed: Direct FTE]]+Sch_I_SB[[#This Row],[Proposed: Admin FTE]])*Sch_I_SB[[#This Row],[Proposed: Annual FTE salary $]]*(Sch_I_SB[[#This Row],[Proposed: Number of months]]/12),0)</f>
        <v>0</v>
      </c>
      <c r="P57" s="745"/>
      <c r="Q57" s="746">
        <f>Sch_I_SB[[#This Row],[Proposed: Benefits Rate %]]*Sch_I_SB[[#This Row],[Proposed: Total salary expense $]]</f>
        <v>0</v>
      </c>
      <c r="R57" s="747">
        <f>Sch_I_SB[[#This Row],[Proposed: Total salary expense $]]+Sch_I_SB[[#This Row],[Proposed: Benefits $]]</f>
        <v>0</v>
      </c>
      <c r="S57" s="742"/>
      <c r="T57" s="743"/>
      <c r="U57" s="743"/>
      <c r="V57" s="743"/>
      <c r="W57" s="744">
        <f>IFERROR((Sch_I_SB[[#This Row],[Prior Approved: Direct FTE]]+Sch_I_SB[[#This Row],[Prior Approved: Admin FTE]])*Sch_I_SB[[#This Row],[Prior Approved: Annual FTE salary $]]*(Sch_I_SB[[#This Row],[Prior Approved: Number of months]]/12),0)</f>
        <v>0</v>
      </c>
      <c r="X57" s="745"/>
      <c r="Y57" s="746">
        <f>Sch_I_SB[[#This Row],[Prior Approved: Total salary expense $]]*Sch_I_SB[[#This Row],[Prior Approved: Benefits Rate %]]</f>
        <v>0</v>
      </c>
      <c r="Z57" s="747">
        <f>+Sch_I_SB[[#This Row],[Prior Approved: Total salary expense $]]+Sch_I_SB[[#This Row],[Prior Approved: Benefits $]]</f>
        <v>0</v>
      </c>
      <c r="AA57" s="748">
        <f>IFERROR(Sch_I_SB[[#This Row],[Proposed: Direct FTE]]-Sch_I_SB[[#This Row],[Prior Approved: Direct FTE]],0)</f>
        <v>0</v>
      </c>
      <c r="AB57" s="744">
        <f>IFERROR(Sch_I_SB[[#This Row],[Proposed: Admin FTE]]-Sch_I_SB[[#This Row],[Prior Approved: Admin FTE]],0)</f>
        <v>0</v>
      </c>
      <c r="AC57" s="747">
        <f>IFERROR(Sch_I_SB[[#This Row],[Proposed: Total S&amp;B $]]-Sch_I_SB[[#This Row],[Prior Approved: Total S&amp;B $]],0)</f>
        <v>0</v>
      </c>
      <c r="AE57" s="749">
        <f>+Sch_I_SB[[#This Row],[Proposed: Direct FTE]]*(Sch_I_SB[[#This Row],[Proposed: Number of months]]/12)</f>
        <v>0</v>
      </c>
      <c r="AF57" s="750">
        <f>+Sch_I_SB[[#This Row],[Proposed: Admin FTE]]*(Sch_I_SB[[#This Row],[Proposed: Number of months]]/12)</f>
        <v>0</v>
      </c>
      <c r="AG57" s="749">
        <f>+Sch_I_SB[[#This Row],[Prior Approved: Direct FTE]]*(Sch_I_SB[[#This Row],[Prior Approved: Number of months]]/12)</f>
        <v>0</v>
      </c>
      <c r="AH57" s="751">
        <f>+Sch_I_SB[[#This Row],[Prior Approved: Admin FTE]]*(Sch_I_SB[[#This Row],[Prior Approved: Number of months]]/12)</f>
        <v>0</v>
      </c>
      <c r="AI57" s="752">
        <f t="shared" si="0"/>
        <v>0</v>
      </c>
      <c r="AJ57" s="751">
        <f t="shared" si="0"/>
        <v>0</v>
      </c>
    </row>
    <row r="58" spans="1:36">
      <c r="A58" s="723">
        <v>55</v>
      </c>
      <c r="B58" s="723">
        <f>+'Budget Summ Amt'!$L$6</f>
        <v>0</v>
      </c>
      <c r="C58" s="779">
        <f>+'Budget Summ Amt'!$D$6</f>
        <v>0</v>
      </c>
      <c r="D58" s="741"/>
      <c r="E58" s="725"/>
      <c r="F58" s="725"/>
      <c r="G58" s="726"/>
      <c r="H58" s="727"/>
      <c r="I58" s="728"/>
      <c r="J58" s="813"/>
      <c r="K58" s="742"/>
      <c r="L58" s="743"/>
      <c r="M58" s="743"/>
      <c r="N58" s="743"/>
      <c r="O58" s="744">
        <f>IFERROR((Sch_I_SB[[#This Row],[Proposed: Direct FTE]]+Sch_I_SB[[#This Row],[Proposed: Admin FTE]])*Sch_I_SB[[#This Row],[Proposed: Annual FTE salary $]]*(Sch_I_SB[[#This Row],[Proposed: Number of months]]/12),0)</f>
        <v>0</v>
      </c>
      <c r="P58" s="745"/>
      <c r="Q58" s="746">
        <f>Sch_I_SB[[#This Row],[Proposed: Benefits Rate %]]*Sch_I_SB[[#This Row],[Proposed: Total salary expense $]]</f>
        <v>0</v>
      </c>
      <c r="R58" s="747">
        <f>Sch_I_SB[[#This Row],[Proposed: Total salary expense $]]+Sch_I_SB[[#This Row],[Proposed: Benefits $]]</f>
        <v>0</v>
      </c>
      <c r="S58" s="742"/>
      <c r="T58" s="743"/>
      <c r="U58" s="743"/>
      <c r="V58" s="743"/>
      <c r="W58" s="744">
        <f>IFERROR((Sch_I_SB[[#This Row],[Prior Approved: Direct FTE]]+Sch_I_SB[[#This Row],[Prior Approved: Admin FTE]])*Sch_I_SB[[#This Row],[Prior Approved: Annual FTE salary $]]*(Sch_I_SB[[#This Row],[Prior Approved: Number of months]]/12),0)</f>
        <v>0</v>
      </c>
      <c r="X58" s="745"/>
      <c r="Y58" s="746">
        <f>Sch_I_SB[[#This Row],[Prior Approved: Total salary expense $]]*Sch_I_SB[[#This Row],[Prior Approved: Benefits Rate %]]</f>
        <v>0</v>
      </c>
      <c r="Z58" s="747">
        <f>+Sch_I_SB[[#This Row],[Prior Approved: Total salary expense $]]+Sch_I_SB[[#This Row],[Prior Approved: Benefits $]]</f>
        <v>0</v>
      </c>
      <c r="AA58" s="748">
        <f>IFERROR(Sch_I_SB[[#This Row],[Proposed: Direct FTE]]-Sch_I_SB[[#This Row],[Prior Approved: Direct FTE]],0)</f>
        <v>0</v>
      </c>
      <c r="AB58" s="744">
        <f>IFERROR(Sch_I_SB[[#This Row],[Proposed: Admin FTE]]-Sch_I_SB[[#This Row],[Prior Approved: Admin FTE]],0)</f>
        <v>0</v>
      </c>
      <c r="AC58" s="747">
        <f>IFERROR(Sch_I_SB[[#This Row],[Proposed: Total S&amp;B $]]-Sch_I_SB[[#This Row],[Prior Approved: Total S&amp;B $]],0)</f>
        <v>0</v>
      </c>
      <c r="AE58" s="749">
        <f>+Sch_I_SB[[#This Row],[Proposed: Direct FTE]]*(Sch_I_SB[[#This Row],[Proposed: Number of months]]/12)</f>
        <v>0</v>
      </c>
      <c r="AF58" s="750">
        <f>+Sch_I_SB[[#This Row],[Proposed: Admin FTE]]*(Sch_I_SB[[#This Row],[Proposed: Number of months]]/12)</f>
        <v>0</v>
      </c>
      <c r="AG58" s="749">
        <f>+Sch_I_SB[[#This Row],[Prior Approved: Direct FTE]]*(Sch_I_SB[[#This Row],[Prior Approved: Number of months]]/12)</f>
        <v>0</v>
      </c>
      <c r="AH58" s="751">
        <f>+Sch_I_SB[[#This Row],[Prior Approved: Admin FTE]]*(Sch_I_SB[[#This Row],[Prior Approved: Number of months]]/12)</f>
        <v>0</v>
      </c>
      <c r="AI58" s="752">
        <f t="shared" si="0"/>
        <v>0</v>
      </c>
      <c r="AJ58" s="751">
        <f t="shared" si="0"/>
        <v>0</v>
      </c>
    </row>
    <row r="59" spans="1:36">
      <c r="A59" s="723">
        <v>56</v>
      </c>
      <c r="B59" s="723">
        <f>+'Budget Summ Amt'!$L$6</f>
        <v>0</v>
      </c>
      <c r="C59" s="779">
        <f>+'Budget Summ Amt'!$D$6</f>
        <v>0</v>
      </c>
      <c r="D59" s="741"/>
      <c r="E59" s="725"/>
      <c r="F59" s="725"/>
      <c r="G59" s="726"/>
      <c r="H59" s="727"/>
      <c r="I59" s="728"/>
      <c r="J59" s="813"/>
      <c r="K59" s="742"/>
      <c r="L59" s="743"/>
      <c r="M59" s="743"/>
      <c r="N59" s="743"/>
      <c r="O59" s="744">
        <f>IFERROR((Sch_I_SB[[#This Row],[Proposed: Direct FTE]]+Sch_I_SB[[#This Row],[Proposed: Admin FTE]])*Sch_I_SB[[#This Row],[Proposed: Annual FTE salary $]]*(Sch_I_SB[[#This Row],[Proposed: Number of months]]/12),0)</f>
        <v>0</v>
      </c>
      <c r="P59" s="745"/>
      <c r="Q59" s="746">
        <f>Sch_I_SB[[#This Row],[Proposed: Benefits Rate %]]*Sch_I_SB[[#This Row],[Proposed: Total salary expense $]]</f>
        <v>0</v>
      </c>
      <c r="R59" s="747">
        <f>Sch_I_SB[[#This Row],[Proposed: Total salary expense $]]+Sch_I_SB[[#This Row],[Proposed: Benefits $]]</f>
        <v>0</v>
      </c>
      <c r="S59" s="742"/>
      <c r="T59" s="743"/>
      <c r="U59" s="743"/>
      <c r="V59" s="743"/>
      <c r="W59" s="744">
        <f>IFERROR((Sch_I_SB[[#This Row],[Prior Approved: Direct FTE]]+Sch_I_SB[[#This Row],[Prior Approved: Admin FTE]])*Sch_I_SB[[#This Row],[Prior Approved: Annual FTE salary $]]*(Sch_I_SB[[#This Row],[Prior Approved: Number of months]]/12),0)</f>
        <v>0</v>
      </c>
      <c r="X59" s="745"/>
      <c r="Y59" s="746">
        <f>Sch_I_SB[[#This Row],[Prior Approved: Total salary expense $]]*Sch_I_SB[[#This Row],[Prior Approved: Benefits Rate %]]</f>
        <v>0</v>
      </c>
      <c r="Z59" s="747">
        <f>+Sch_I_SB[[#This Row],[Prior Approved: Total salary expense $]]+Sch_I_SB[[#This Row],[Prior Approved: Benefits $]]</f>
        <v>0</v>
      </c>
      <c r="AA59" s="748">
        <f>IFERROR(Sch_I_SB[[#This Row],[Proposed: Direct FTE]]-Sch_I_SB[[#This Row],[Prior Approved: Direct FTE]],0)</f>
        <v>0</v>
      </c>
      <c r="AB59" s="744">
        <f>IFERROR(Sch_I_SB[[#This Row],[Proposed: Admin FTE]]-Sch_I_SB[[#This Row],[Prior Approved: Admin FTE]],0)</f>
        <v>0</v>
      </c>
      <c r="AC59" s="747">
        <f>IFERROR(Sch_I_SB[[#This Row],[Proposed: Total S&amp;B $]]-Sch_I_SB[[#This Row],[Prior Approved: Total S&amp;B $]],0)</f>
        <v>0</v>
      </c>
      <c r="AE59" s="749">
        <f>+Sch_I_SB[[#This Row],[Proposed: Direct FTE]]*(Sch_I_SB[[#This Row],[Proposed: Number of months]]/12)</f>
        <v>0</v>
      </c>
      <c r="AF59" s="750">
        <f>+Sch_I_SB[[#This Row],[Proposed: Admin FTE]]*(Sch_I_SB[[#This Row],[Proposed: Number of months]]/12)</f>
        <v>0</v>
      </c>
      <c r="AG59" s="749">
        <f>+Sch_I_SB[[#This Row],[Prior Approved: Direct FTE]]*(Sch_I_SB[[#This Row],[Prior Approved: Number of months]]/12)</f>
        <v>0</v>
      </c>
      <c r="AH59" s="751">
        <f>+Sch_I_SB[[#This Row],[Prior Approved: Admin FTE]]*(Sch_I_SB[[#This Row],[Prior Approved: Number of months]]/12)</f>
        <v>0</v>
      </c>
      <c r="AI59" s="752">
        <f t="shared" si="0"/>
        <v>0</v>
      </c>
      <c r="AJ59" s="751">
        <f t="shared" si="0"/>
        <v>0</v>
      </c>
    </row>
    <row r="60" spans="1:36">
      <c r="A60" s="723">
        <v>57</v>
      </c>
      <c r="B60" s="723">
        <f>+'Budget Summ Amt'!$L$6</f>
        <v>0</v>
      </c>
      <c r="C60" s="779">
        <f>+'Budget Summ Amt'!$D$6</f>
        <v>0</v>
      </c>
      <c r="D60" s="741"/>
      <c r="E60" s="725"/>
      <c r="F60" s="725"/>
      <c r="G60" s="726"/>
      <c r="H60" s="727"/>
      <c r="I60" s="728"/>
      <c r="J60" s="813"/>
      <c r="K60" s="742"/>
      <c r="L60" s="743"/>
      <c r="M60" s="743"/>
      <c r="N60" s="743"/>
      <c r="O60" s="744">
        <f>IFERROR((Sch_I_SB[[#This Row],[Proposed: Direct FTE]]+Sch_I_SB[[#This Row],[Proposed: Admin FTE]])*Sch_I_SB[[#This Row],[Proposed: Annual FTE salary $]]*(Sch_I_SB[[#This Row],[Proposed: Number of months]]/12),0)</f>
        <v>0</v>
      </c>
      <c r="P60" s="745"/>
      <c r="Q60" s="746">
        <f>Sch_I_SB[[#This Row],[Proposed: Benefits Rate %]]*Sch_I_SB[[#This Row],[Proposed: Total salary expense $]]</f>
        <v>0</v>
      </c>
      <c r="R60" s="747">
        <f>Sch_I_SB[[#This Row],[Proposed: Total salary expense $]]+Sch_I_SB[[#This Row],[Proposed: Benefits $]]</f>
        <v>0</v>
      </c>
      <c r="S60" s="742"/>
      <c r="T60" s="743"/>
      <c r="U60" s="743"/>
      <c r="V60" s="743"/>
      <c r="W60" s="744">
        <f>IFERROR((Sch_I_SB[[#This Row],[Prior Approved: Direct FTE]]+Sch_I_SB[[#This Row],[Prior Approved: Admin FTE]])*Sch_I_SB[[#This Row],[Prior Approved: Annual FTE salary $]]*(Sch_I_SB[[#This Row],[Prior Approved: Number of months]]/12),0)</f>
        <v>0</v>
      </c>
      <c r="X60" s="745"/>
      <c r="Y60" s="746">
        <f>Sch_I_SB[[#This Row],[Prior Approved: Total salary expense $]]*Sch_I_SB[[#This Row],[Prior Approved: Benefits Rate %]]</f>
        <v>0</v>
      </c>
      <c r="Z60" s="747">
        <f>+Sch_I_SB[[#This Row],[Prior Approved: Total salary expense $]]+Sch_I_SB[[#This Row],[Prior Approved: Benefits $]]</f>
        <v>0</v>
      </c>
      <c r="AA60" s="748">
        <f>IFERROR(Sch_I_SB[[#This Row],[Proposed: Direct FTE]]-Sch_I_SB[[#This Row],[Prior Approved: Direct FTE]],0)</f>
        <v>0</v>
      </c>
      <c r="AB60" s="744">
        <f>IFERROR(Sch_I_SB[[#This Row],[Proposed: Admin FTE]]-Sch_I_SB[[#This Row],[Prior Approved: Admin FTE]],0)</f>
        <v>0</v>
      </c>
      <c r="AC60" s="747">
        <f>IFERROR(Sch_I_SB[[#This Row],[Proposed: Total S&amp;B $]]-Sch_I_SB[[#This Row],[Prior Approved: Total S&amp;B $]],0)</f>
        <v>0</v>
      </c>
      <c r="AE60" s="749">
        <f>+Sch_I_SB[[#This Row],[Proposed: Direct FTE]]*(Sch_I_SB[[#This Row],[Proposed: Number of months]]/12)</f>
        <v>0</v>
      </c>
      <c r="AF60" s="750">
        <f>+Sch_I_SB[[#This Row],[Proposed: Admin FTE]]*(Sch_I_SB[[#This Row],[Proposed: Number of months]]/12)</f>
        <v>0</v>
      </c>
      <c r="AG60" s="749">
        <f>+Sch_I_SB[[#This Row],[Prior Approved: Direct FTE]]*(Sch_I_SB[[#This Row],[Prior Approved: Number of months]]/12)</f>
        <v>0</v>
      </c>
      <c r="AH60" s="751">
        <f>+Sch_I_SB[[#This Row],[Prior Approved: Admin FTE]]*(Sch_I_SB[[#This Row],[Prior Approved: Number of months]]/12)</f>
        <v>0</v>
      </c>
      <c r="AI60" s="752">
        <f t="shared" si="0"/>
        <v>0</v>
      </c>
      <c r="AJ60" s="751">
        <f t="shared" si="0"/>
        <v>0</v>
      </c>
    </row>
    <row r="61" spans="1:36">
      <c r="A61" s="723">
        <v>58</v>
      </c>
      <c r="B61" s="723">
        <f>+'Budget Summ Amt'!$L$6</f>
        <v>0</v>
      </c>
      <c r="C61" s="779">
        <f>+'Budget Summ Amt'!$D$6</f>
        <v>0</v>
      </c>
      <c r="D61" s="741"/>
      <c r="E61" s="725"/>
      <c r="F61" s="725"/>
      <c r="G61" s="726"/>
      <c r="H61" s="727"/>
      <c r="I61" s="728"/>
      <c r="J61" s="813"/>
      <c r="K61" s="742"/>
      <c r="L61" s="743"/>
      <c r="M61" s="743"/>
      <c r="N61" s="743"/>
      <c r="O61" s="744">
        <f>IFERROR((Sch_I_SB[[#This Row],[Proposed: Direct FTE]]+Sch_I_SB[[#This Row],[Proposed: Admin FTE]])*Sch_I_SB[[#This Row],[Proposed: Annual FTE salary $]]*(Sch_I_SB[[#This Row],[Proposed: Number of months]]/12),0)</f>
        <v>0</v>
      </c>
      <c r="P61" s="745"/>
      <c r="Q61" s="746">
        <f>Sch_I_SB[[#This Row],[Proposed: Benefits Rate %]]*Sch_I_SB[[#This Row],[Proposed: Total salary expense $]]</f>
        <v>0</v>
      </c>
      <c r="R61" s="747">
        <f>Sch_I_SB[[#This Row],[Proposed: Total salary expense $]]+Sch_I_SB[[#This Row],[Proposed: Benefits $]]</f>
        <v>0</v>
      </c>
      <c r="S61" s="742"/>
      <c r="T61" s="743"/>
      <c r="U61" s="743"/>
      <c r="V61" s="743"/>
      <c r="W61" s="744">
        <f>IFERROR((Sch_I_SB[[#This Row],[Prior Approved: Direct FTE]]+Sch_I_SB[[#This Row],[Prior Approved: Admin FTE]])*Sch_I_SB[[#This Row],[Prior Approved: Annual FTE salary $]]*(Sch_I_SB[[#This Row],[Prior Approved: Number of months]]/12),0)</f>
        <v>0</v>
      </c>
      <c r="X61" s="745"/>
      <c r="Y61" s="746">
        <f>Sch_I_SB[[#This Row],[Prior Approved: Total salary expense $]]*Sch_I_SB[[#This Row],[Prior Approved: Benefits Rate %]]</f>
        <v>0</v>
      </c>
      <c r="Z61" s="747">
        <f>+Sch_I_SB[[#This Row],[Prior Approved: Total salary expense $]]+Sch_I_SB[[#This Row],[Prior Approved: Benefits $]]</f>
        <v>0</v>
      </c>
      <c r="AA61" s="748">
        <f>IFERROR(Sch_I_SB[[#This Row],[Proposed: Direct FTE]]-Sch_I_SB[[#This Row],[Prior Approved: Direct FTE]],0)</f>
        <v>0</v>
      </c>
      <c r="AB61" s="744">
        <f>IFERROR(Sch_I_SB[[#This Row],[Proposed: Admin FTE]]-Sch_I_SB[[#This Row],[Prior Approved: Admin FTE]],0)</f>
        <v>0</v>
      </c>
      <c r="AC61" s="747">
        <f>IFERROR(Sch_I_SB[[#This Row],[Proposed: Total S&amp;B $]]-Sch_I_SB[[#This Row],[Prior Approved: Total S&amp;B $]],0)</f>
        <v>0</v>
      </c>
      <c r="AE61" s="749">
        <f>+Sch_I_SB[[#This Row],[Proposed: Direct FTE]]*(Sch_I_SB[[#This Row],[Proposed: Number of months]]/12)</f>
        <v>0</v>
      </c>
      <c r="AF61" s="750">
        <f>+Sch_I_SB[[#This Row],[Proposed: Admin FTE]]*(Sch_I_SB[[#This Row],[Proposed: Number of months]]/12)</f>
        <v>0</v>
      </c>
      <c r="AG61" s="749">
        <f>+Sch_I_SB[[#This Row],[Prior Approved: Direct FTE]]*(Sch_I_SB[[#This Row],[Prior Approved: Number of months]]/12)</f>
        <v>0</v>
      </c>
      <c r="AH61" s="751">
        <f>+Sch_I_SB[[#This Row],[Prior Approved: Admin FTE]]*(Sch_I_SB[[#This Row],[Prior Approved: Number of months]]/12)</f>
        <v>0</v>
      </c>
      <c r="AI61" s="752">
        <f t="shared" si="0"/>
        <v>0</v>
      </c>
      <c r="AJ61" s="751">
        <f t="shared" si="0"/>
        <v>0</v>
      </c>
    </row>
    <row r="62" spans="1:36">
      <c r="A62" s="723">
        <v>59</v>
      </c>
      <c r="B62" s="723">
        <f>+'Budget Summ Amt'!$L$6</f>
        <v>0</v>
      </c>
      <c r="C62" s="779">
        <f>+'Budget Summ Amt'!$D$6</f>
        <v>0</v>
      </c>
      <c r="D62" s="741"/>
      <c r="E62" s="725"/>
      <c r="F62" s="725"/>
      <c r="G62" s="726"/>
      <c r="H62" s="727"/>
      <c r="I62" s="728"/>
      <c r="J62" s="813"/>
      <c r="K62" s="742"/>
      <c r="L62" s="743"/>
      <c r="M62" s="743"/>
      <c r="N62" s="743"/>
      <c r="O62" s="744">
        <f>IFERROR((Sch_I_SB[[#This Row],[Proposed: Direct FTE]]+Sch_I_SB[[#This Row],[Proposed: Admin FTE]])*Sch_I_SB[[#This Row],[Proposed: Annual FTE salary $]]*(Sch_I_SB[[#This Row],[Proposed: Number of months]]/12),0)</f>
        <v>0</v>
      </c>
      <c r="P62" s="745"/>
      <c r="Q62" s="746">
        <f>Sch_I_SB[[#This Row],[Proposed: Benefits Rate %]]*Sch_I_SB[[#This Row],[Proposed: Total salary expense $]]</f>
        <v>0</v>
      </c>
      <c r="R62" s="747">
        <f>Sch_I_SB[[#This Row],[Proposed: Total salary expense $]]+Sch_I_SB[[#This Row],[Proposed: Benefits $]]</f>
        <v>0</v>
      </c>
      <c r="S62" s="742"/>
      <c r="T62" s="743"/>
      <c r="U62" s="743"/>
      <c r="V62" s="743"/>
      <c r="W62" s="744">
        <f>IFERROR((Sch_I_SB[[#This Row],[Prior Approved: Direct FTE]]+Sch_I_SB[[#This Row],[Prior Approved: Admin FTE]])*Sch_I_SB[[#This Row],[Prior Approved: Annual FTE salary $]]*(Sch_I_SB[[#This Row],[Prior Approved: Number of months]]/12),0)</f>
        <v>0</v>
      </c>
      <c r="X62" s="745"/>
      <c r="Y62" s="746">
        <f>Sch_I_SB[[#This Row],[Prior Approved: Total salary expense $]]*Sch_I_SB[[#This Row],[Prior Approved: Benefits Rate %]]</f>
        <v>0</v>
      </c>
      <c r="Z62" s="747">
        <f>+Sch_I_SB[[#This Row],[Prior Approved: Total salary expense $]]+Sch_I_SB[[#This Row],[Prior Approved: Benefits $]]</f>
        <v>0</v>
      </c>
      <c r="AA62" s="748">
        <f>IFERROR(Sch_I_SB[[#This Row],[Proposed: Direct FTE]]-Sch_I_SB[[#This Row],[Prior Approved: Direct FTE]],0)</f>
        <v>0</v>
      </c>
      <c r="AB62" s="744">
        <f>IFERROR(Sch_I_SB[[#This Row],[Proposed: Admin FTE]]-Sch_I_SB[[#This Row],[Prior Approved: Admin FTE]],0)</f>
        <v>0</v>
      </c>
      <c r="AC62" s="747">
        <f>IFERROR(Sch_I_SB[[#This Row],[Proposed: Total S&amp;B $]]-Sch_I_SB[[#This Row],[Prior Approved: Total S&amp;B $]],0)</f>
        <v>0</v>
      </c>
      <c r="AE62" s="749">
        <f>+Sch_I_SB[[#This Row],[Proposed: Direct FTE]]*(Sch_I_SB[[#This Row],[Proposed: Number of months]]/12)</f>
        <v>0</v>
      </c>
      <c r="AF62" s="750">
        <f>+Sch_I_SB[[#This Row],[Proposed: Admin FTE]]*(Sch_I_SB[[#This Row],[Proposed: Number of months]]/12)</f>
        <v>0</v>
      </c>
      <c r="AG62" s="749">
        <f>+Sch_I_SB[[#This Row],[Prior Approved: Direct FTE]]*(Sch_I_SB[[#This Row],[Prior Approved: Number of months]]/12)</f>
        <v>0</v>
      </c>
      <c r="AH62" s="751">
        <f>+Sch_I_SB[[#This Row],[Prior Approved: Admin FTE]]*(Sch_I_SB[[#This Row],[Prior Approved: Number of months]]/12)</f>
        <v>0</v>
      </c>
      <c r="AI62" s="752">
        <f t="shared" si="0"/>
        <v>0</v>
      </c>
      <c r="AJ62" s="751">
        <f t="shared" si="0"/>
        <v>0</v>
      </c>
    </row>
    <row r="63" spans="1:36">
      <c r="A63" s="723">
        <v>60</v>
      </c>
      <c r="B63" s="723">
        <f>+'Budget Summ Amt'!$L$6</f>
        <v>0</v>
      </c>
      <c r="C63" s="779">
        <f>+'Budget Summ Amt'!$D$6</f>
        <v>0</v>
      </c>
      <c r="D63" s="741"/>
      <c r="E63" s="725"/>
      <c r="F63" s="725"/>
      <c r="G63" s="726"/>
      <c r="H63" s="727"/>
      <c r="I63" s="728"/>
      <c r="J63" s="813"/>
      <c r="K63" s="742"/>
      <c r="L63" s="743"/>
      <c r="M63" s="743"/>
      <c r="N63" s="743"/>
      <c r="O63" s="744">
        <f>IFERROR((Sch_I_SB[[#This Row],[Proposed: Direct FTE]]+Sch_I_SB[[#This Row],[Proposed: Admin FTE]])*Sch_I_SB[[#This Row],[Proposed: Annual FTE salary $]]*(Sch_I_SB[[#This Row],[Proposed: Number of months]]/12),0)</f>
        <v>0</v>
      </c>
      <c r="P63" s="745"/>
      <c r="Q63" s="746">
        <f>Sch_I_SB[[#This Row],[Proposed: Benefits Rate %]]*Sch_I_SB[[#This Row],[Proposed: Total salary expense $]]</f>
        <v>0</v>
      </c>
      <c r="R63" s="747">
        <f>Sch_I_SB[[#This Row],[Proposed: Total salary expense $]]+Sch_I_SB[[#This Row],[Proposed: Benefits $]]</f>
        <v>0</v>
      </c>
      <c r="S63" s="742"/>
      <c r="T63" s="743"/>
      <c r="U63" s="743"/>
      <c r="V63" s="743"/>
      <c r="W63" s="744">
        <f>IFERROR((Sch_I_SB[[#This Row],[Prior Approved: Direct FTE]]+Sch_I_SB[[#This Row],[Prior Approved: Admin FTE]])*Sch_I_SB[[#This Row],[Prior Approved: Annual FTE salary $]]*(Sch_I_SB[[#This Row],[Prior Approved: Number of months]]/12),0)</f>
        <v>0</v>
      </c>
      <c r="X63" s="745"/>
      <c r="Y63" s="746">
        <f>Sch_I_SB[[#This Row],[Prior Approved: Total salary expense $]]*Sch_I_SB[[#This Row],[Prior Approved: Benefits Rate %]]</f>
        <v>0</v>
      </c>
      <c r="Z63" s="747">
        <f>+Sch_I_SB[[#This Row],[Prior Approved: Total salary expense $]]+Sch_I_SB[[#This Row],[Prior Approved: Benefits $]]</f>
        <v>0</v>
      </c>
      <c r="AA63" s="748">
        <f>IFERROR(Sch_I_SB[[#This Row],[Proposed: Direct FTE]]-Sch_I_SB[[#This Row],[Prior Approved: Direct FTE]],0)</f>
        <v>0</v>
      </c>
      <c r="AB63" s="744">
        <f>IFERROR(Sch_I_SB[[#This Row],[Proposed: Admin FTE]]-Sch_I_SB[[#This Row],[Prior Approved: Admin FTE]],0)</f>
        <v>0</v>
      </c>
      <c r="AC63" s="747">
        <f>IFERROR(Sch_I_SB[[#This Row],[Proposed: Total S&amp;B $]]-Sch_I_SB[[#This Row],[Prior Approved: Total S&amp;B $]],0)</f>
        <v>0</v>
      </c>
      <c r="AE63" s="749">
        <f>+Sch_I_SB[[#This Row],[Proposed: Direct FTE]]*(Sch_I_SB[[#This Row],[Proposed: Number of months]]/12)</f>
        <v>0</v>
      </c>
      <c r="AF63" s="750">
        <f>+Sch_I_SB[[#This Row],[Proposed: Admin FTE]]*(Sch_I_SB[[#This Row],[Proposed: Number of months]]/12)</f>
        <v>0</v>
      </c>
      <c r="AG63" s="749">
        <f>+Sch_I_SB[[#This Row],[Prior Approved: Direct FTE]]*(Sch_I_SB[[#This Row],[Prior Approved: Number of months]]/12)</f>
        <v>0</v>
      </c>
      <c r="AH63" s="751">
        <f>+Sch_I_SB[[#This Row],[Prior Approved: Admin FTE]]*(Sch_I_SB[[#This Row],[Prior Approved: Number of months]]/12)</f>
        <v>0</v>
      </c>
      <c r="AI63" s="752">
        <f t="shared" si="0"/>
        <v>0</v>
      </c>
      <c r="AJ63" s="751">
        <f t="shared" si="0"/>
        <v>0</v>
      </c>
    </row>
    <row r="64" spans="1:36">
      <c r="A64" s="723">
        <v>61</v>
      </c>
      <c r="B64" s="723">
        <f>+'Budget Summ Amt'!$L$6</f>
        <v>0</v>
      </c>
      <c r="C64" s="779">
        <f>+'Budget Summ Amt'!$D$6</f>
        <v>0</v>
      </c>
      <c r="D64" s="741"/>
      <c r="E64" s="725"/>
      <c r="F64" s="725"/>
      <c r="G64" s="726"/>
      <c r="H64" s="727"/>
      <c r="I64" s="728"/>
      <c r="J64" s="813"/>
      <c r="K64" s="742"/>
      <c r="L64" s="743"/>
      <c r="M64" s="743"/>
      <c r="N64" s="743"/>
      <c r="O64" s="744">
        <f>IFERROR((Sch_I_SB[[#This Row],[Proposed: Direct FTE]]+Sch_I_SB[[#This Row],[Proposed: Admin FTE]])*Sch_I_SB[[#This Row],[Proposed: Annual FTE salary $]]*(Sch_I_SB[[#This Row],[Proposed: Number of months]]/12),0)</f>
        <v>0</v>
      </c>
      <c r="P64" s="745"/>
      <c r="Q64" s="746">
        <f>Sch_I_SB[[#This Row],[Proposed: Benefits Rate %]]*Sch_I_SB[[#This Row],[Proposed: Total salary expense $]]</f>
        <v>0</v>
      </c>
      <c r="R64" s="747">
        <f>Sch_I_SB[[#This Row],[Proposed: Total salary expense $]]+Sch_I_SB[[#This Row],[Proposed: Benefits $]]</f>
        <v>0</v>
      </c>
      <c r="S64" s="742"/>
      <c r="T64" s="743"/>
      <c r="U64" s="743"/>
      <c r="V64" s="743"/>
      <c r="W64" s="744">
        <f>IFERROR((Sch_I_SB[[#This Row],[Prior Approved: Direct FTE]]+Sch_I_SB[[#This Row],[Prior Approved: Admin FTE]])*Sch_I_SB[[#This Row],[Prior Approved: Annual FTE salary $]]*(Sch_I_SB[[#This Row],[Prior Approved: Number of months]]/12),0)</f>
        <v>0</v>
      </c>
      <c r="X64" s="745"/>
      <c r="Y64" s="746">
        <f>Sch_I_SB[[#This Row],[Prior Approved: Total salary expense $]]*Sch_I_SB[[#This Row],[Prior Approved: Benefits Rate %]]</f>
        <v>0</v>
      </c>
      <c r="Z64" s="747">
        <f>+Sch_I_SB[[#This Row],[Prior Approved: Total salary expense $]]+Sch_I_SB[[#This Row],[Prior Approved: Benefits $]]</f>
        <v>0</v>
      </c>
      <c r="AA64" s="748">
        <f>IFERROR(Sch_I_SB[[#This Row],[Proposed: Direct FTE]]-Sch_I_SB[[#This Row],[Prior Approved: Direct FTE]],0)</f>
        <v>0</v>
      </c>
      <c r="AB64" s="744">
        <f>IFERROR(Sch_I_SB[[#This Row],[Proposed: Admin FTE]]-Sch_I_SB[[#This Row],[Prior Approved: Admin FTE]],0)</f>
        <v>0</v>
      </c>
      <c r="AC64" s="747">
        <f>IFERROR(Sch_I_SB[[#This Row],[Proposed: Total S&amp;B $]]-Sch_I_SB[[#This Row],[Prior Approved: Total S&amp;B $]],0)</f>
        <v>0</v>
      </c>
      <c r="AE64" s="749">
        <f>+Sch_I_SB[[#This Row],[Proposed: Direct FTE]]*(Sch_I_SB[[#This Row],[Proposed: Number of months]]/12)</f>
        <v>0</v>
      </c>
      <c r="AF64" s="750">
        <f>+Sch_I_SB[[#This Row],[Proposed: Admin FTE]]*(Sch_I_SB[[#This Row],[Proposed: Number of months]]/12)</f>
        <v>0</v>
      </c>
      <c r="AG64" s="749">
        <f>+Sch_I_SB[[#This Row],[Prior Approved: Direct FTE]]*(Sch_I_SB[[#This Row],[Prior Approved: Number of months]]/12)</f>
        <v>0</v>
      </c>
      <c r="AH64" s="751">
        <f>+Sch_I_SB[[#This Row],[Prior Approved: Admin FTE]]*(Sch_I_SB[[#This Row],[Prior Approved: Number of months]]/12)</f>
        <v>0</v>
      </c>
      <c r="AI64" s="752">
        <f t="shared" si="0"/>
        <v>0</v>
      </c>
      <c r="AJ64" s="751">
        <f t="shared" si="0"/>
        <v>0</v>
      </c>
    </row>
    <row r="65" spans="1:36">
      <c r="A65" s="723">
        <v>62</v>
      </c>
      <c r="B65" s="723">
        <f>+'Budget Summ Amt'!$L$6</f>
        <v>0</v>
      </c>
      <c r="C65" s="779">
        <f>+'Budget Summ Amt'!$D$6</f>
        <v>0</v>
      </c>
      <c r="D65" s="741"/>
      <c r="E65" s="725"/>
      <c r="F65" s="725"/>
      <c r="G65" s="726"/>
      <c r="H65" s="727"/>
      <c r="I65" s="728"/>
      <c r="J65" s="813"/>
      <c r="K65" s="742"/>
      <c r="L65" s="743"/>
      <c r="M65" s="743"/>
      <c r="N65" s="743"/>
      <c r="O65" s="744">
        <f>IFERROR((Sch_I_SB[[#This Row],[Proposed: Direct FTE]]+Sch_I_SB[[#This Row],[Proposed: Admin FTE]])*Sch_I_SB[[#This Row],[Proposed: Annual FTE salary $]]*(Sch_I_SB[[#This Row],[Proposed: Number of months]]/12),0)</f>
        <v>0</v>
      </c>
      <c r="P65" s="745"/>
      <c r="Q65" s="746">
        <f>Sch_I_SB[[#This Row],[Proposed: Benefits Rate %]]*Sch_I_SB[[#This Row],[Proposed: Total salary expense $]]</f>
        <v>0</v>
      </c>
      <c r="R65" s="747">
        <f>Sch_I_SB[[#This Row],[Proposed: Total salary expense $]]+Sch_I_SB[[#This Row],[Proposed: Benefits $]]</f>
        <v>0</v>
      </c>
      <c r="S65" s="742"/>
      <c r="T65" s="743"/>
      <c r="U65" s="743"/>
      <c r="V65" s="743"/>
      <c r="W65" s="744">
        <f>IFERROR((Sch_I_SB[[#This Row],[Prior Approved: Direct FTE]]+Sch_I_SB[[#This Row],[Prior Approved: Admin FTE]])*Sch_I_SB[[#This Row],[Prior Approved: Annual FTE salary $]]*(Sch_I_SB[[#This Row],[Prior Approved: Number of months]]/12),0)</f>
        <v>0</v>
      </c>
      <c r="X65" s="745"/>
      <c r="Y65" s="746">
        <f>Sch_I_SB[[#This Row],[Prior Approved: Total salary expense $]]*Sch_I_SB[[#This Row],[Prior Approved: Benefits Rate %]]</f>
        <v>0</v>
      </c>
      <c r="Z65" s="747">
        <f>+Sch_I_SB[[#This Row],[Prior Approved: Total salary expense $]]+Sch_I_SB[[#This Row],[Prior Approved: Benefits $]]</f>
        <v>0</v>
      </c>
      <c r="AA65" s="748">
        <f>IFERROR(Sch_I_SB[[#This Row],[Proposed: Direct FTE]]-Sch_I_SB[[#This Row],[Prior Approved: Direct FTE]],0)</f>
        <v>0</v>
      </c>
      <c r="AB65" s="744">
        <f>IFERROR(Sch_I_SB[[#This Row],[Proposed: Admin FTE]]-Sch_I_SB[[#This Row],[Prior Approved: Admin FTE]],0)</f>
        <v>0</v>
      </c>
      <c r="AC65" s="747">
        <f>IFERROR(Sch_I_SB[[#This Row],[Proposed: Total S&amp;B $]]-Sch_I_SB[[#This Row],[Prior Approved: Total S&amp;B $]],0)</f>
        <v>0</v>
      </c>
      <c r="AE65" s="749">
        <f>+Sch_I_SB[[#This Row],[Proposed: Direct FTE]]*(Sch_I_SB[[#This Row],[Proposed: Number of months]]/12)</f>
        <v>0</v>
      </c>
      <c r="AF65" s="750">
        <f>+Sch_I_SB[[#This Row],[Proposed: Admin FTE]]*(Sch_I_SB[[#This Row],[Proposed: Number of months]]/12)</f>
        <v>0</v>
      </c>
      <c r="AG65" s="749">
        <f>+Sch_I_SB[[#This Row],[Prior Approved: Direct FTE]]*(Sch_I_SB[[#This Row],[Prior Approved: Number of months]]/12)</f>
        <v>0</v>
      </c>
      <c r="AH65" s="751">
        <f>+Sch_I_SB[[#This Row],[Prior Approved: Admin FTE]]*(Sch_I_SB[[#This Row],[Prior Approved: Number of months]]/12)</f>
        <v>0</v>
      </c>
      <c r="AI65" s="752">
        <f t="shared" si="0"/>
        <v>0</v>
      </c>
      <c r="AJ65" s="751">
        <f t="shared" si="0"/>
        <v>0</v>
      </c>
    </row>
    <row r="66" spans="1:36">
      <c r="A66" s="723">
        <v>63</v>
      </c>
      <c r="B66" s="723">
        <f>+'Budget Summ Amt'!$L$6</f>
        <v>0</v>
      </c>
      <c r="C66" s="779">
        <f>+'Budget Summ Amt'!$D$6</f>
        <v>0</v>
      </c>
      <c r="D66" s="741"/>
      <c r="E66" s="725"/>
      <c r="F66" s="725"/>
      <c r="G66" s="726"/>
      <c r="H66" s="727"/>
      <c r="I66" s="728"/>
      <c r="J66" s="813"/>
      <c r="K66" s="742"/>
      <c r="L66" s="743"/>
      <c r="M66" s="743"/>
      <c r="N66" s="743"/>
      <c r="O66" s="744">
        <f>IFERROR((Sch_I_SB[[#This Row],[Proposed: Direct FTE]]+Sch_I_SB[[#This Row],[Proposed: Admin FTE]])*Sch_I_SB[[#This Row],[Proposed: Annual FTE salary $]]*(Sch_I_SB[[#This Row],[Proposed: Number of months]]/12),0)</f>
        <v>0</v>
      </c>
      <c r="P66" s="745"/>
      <c r="Q66" s="746">
        <f>Sch_I_SB[[#This Row],[Proposed: Benefits Rate %]]*Sch_I_SB[[#This Row],[Proposed: Total salary expense $]]</f>
        <v>0</v>
      </c>
      <c r="R66" s="747">
        <f>Sch_I_SB[[#This Row],[Proposed: Total salary expense $]]+Sch_I_SB[[#This Row],[Proposed: Benefits $]]</f>
        <v>0</v>
      </c>
      <c r="S66" s="742"/>
      <c r="T66" s="743"/>
      <c r="U66" s="743"/>
      <c r="V66" s="743"/>
      <c r="W66" s="744">
        <f>IFERROR((Sch_I_SB[[#This Row],[Prior Approved: Direct FTE]]+Sch_I_SB[[#This Row],[Prior Approved: Admin FTE]])*Sch_I_SB[[#This Row],[Prior Approved: Annual FTE salary $]]*(Sch_I_SB[[#This Row],[Prior Approved: Number of months]]/12),0)</f>
        <v>0</v>
      </c>
      <c r="X66" s="745"/>
      <c r="Y66" s="746">
        <f>Sch_I_SB[[#This Row],[Prior Approved: Total salary expense $]]*Sch_I_SB[[#This Row],[Prior Approved: Benefits Rate %]]</f>
        <v>0</v>
      </c>
      <c r="Z66" s="747">
        <f>+Sch_I_SB[[#This Row],[Prior Approved: Total salary expense $]]+Sch_I_SB[[#This Row],[Prior Approved: Benefits $]]</f>
        <v>0</v>
      </c>
      <c r="AA66" s="748">
        <f>IFERROR(Sch_I_SB[[#This Row],[Proposed: Direct FTE]]-Sch_I_SB[[#This Row],[Prior Approved: Direct FTE]],0)</f>
        <v>0</v>
      </c>
      <c r="AB66" s="744">
        <f>IFERROR(Sch_I_SB[[#This Row],[Proposed: Admin FTE]]-Sch_I_SB[[#This Row],[Prior Approved: Admin FTE]],0)</f>
        <v>0</v>
      </c>
      <c r="AC66" s="747">
        <f>IFERROR(Sch_I_SB[[#This Row],[Proposed: Total S&amp;B $]]-Sch_I_SB[[#This Row],[Prior Approved: Total S&amp;B $]],0)</f>
        <v>0</v>
      </c>
      <c r="AE66" s="749">
        <f>+Sch_I_SB[[#This Row],[Proposed: Direct FTE]]*(Sch_I_SB[[#This Row],[Proposed: Number of months]]/12)</f>
        <v>0</v>
      </c>
      <c r="AF66" s="750">
        <f>+Sch_I_SB[[#This Row],[Proposed: Admin FTE]]*(Sch_I_SB[[#This Row],[Proposed: Number of months]]/12)</f>
        <v>0</v>
      </c>
      <c r="AG66" s="749">
        <f>+Sch_I_SB[[#This Row],[Prior Approved: Direct FTE]]*(Sch_I_SB[[#This Row],[Prior Approved: Number of months]]/12)</f>
        <v>0</v>
      </c>
      <c r="AH66" s="751">
        <f>+Sch_I_SB[[#This Row],[Prior Approved: Admin FTE]]*(Sch_I_SB[[#This Row],[Prior Approved: Number of months]]/12)</f>
        <v>0</v>
      </c>
      <c r="AI66" s="752">
        <f t="shared" si="0"/>
        <v>0</v>
      </c>
      <c r="AJ66" s="751">
        <f t="shared" si="0"/>
        <v>0</v>
      </c>
    </row>
    <row r="67" spans="1:36">
      <c r="A67" s="723">
        <v>64</v>
      </c>
      <c r="B67" s="723">
        <f>+'Budget Summ Amt'!$L$6</f>
        <v>0</v>
      </c>
      <c r="C67" s="779">
        <f>+'Budget Summ Amt'!$D$6</f>
        <v>0</v>
      </c>
      <c r="D67" s="741"/>
      <c r="E67" s="725"/>
      <c r="F67" s="725"/>
      <c r="G67" s="726"/>
      <c r="H67" s="727"/>
      <c r="I67" s="728"/>
      <c r="J67" s="813"/>
      <c r="K67" s="742"/>
      <c r="L67" s="743"/>
      <c r="M67" s="743"/>
      <c r="N67" s="743"/>
      <c r="O67" s="744">
        <f>IFERROR((Sch_I_SB[[#This Row],[Proposed: Direct FTE]]+Sch_I_SB[[#This Row],[Proposed: Admin FTE]])*Sch_I_SB[[#This Row],[Proposed: Annual FTE salary $]]*(Sch_I_SB[[#This Row],[Proposed: Number of months]]/12),0)</f>
        <v>0</v>
      </c>
      <c r="P67" s="745"/>
      <c r="Q67" s="746">
        <f>Sch_I_SB[[#This Row],[Proposed: Benefits Rate %]]*Sch_I_SB[[#This Row],[Proposed: Total salary expense $]]</f>
        <v>0</v>
      </c>
      <c r="R67" s="747">
        <f>Sch_I_SB[[#This Row],[Proposed: Total salary expense $]]+Sch_I_SB[[#This Row],[Proposed: Benefits $]]</f>
        <v>0</v>
      </c>
      <c r="S67" s="742"/>
      <c r="T67" s="743"/>
      <c r="U67" s="743"/>
      <c r="V67" s="743"/>
      <c r="W67" s="744">
        <f>IFERROR((Sch_I_SB[[#This Row],[Prior Approved: Direct FTE]]+Sch_I_SB[[#This Row],[Prior Approved: Admin FTE]])*Sch_I_SB[[#This Row],[Prior Approved: Annual FTE salary $]]*(Sch_I_SB[[#This Row],[Prior Approved: Number of months]]/12),0)</f>
        <v>0</v>
      </c>
      <c r="X67" s="745"/>
      <c r="Y67" s="746">
        <f>Sch_I_SB[[#This Row],[Prior Approved: Total salary expense $]]*Sch_I_SB[[#This Row],[Prior Approved: Benefits Rate %]]</f>
        <v>0</v>
      </c>
      <c r="Z67" s="747">
        <f>+Sch_I_SB[[#This Row],[Prior Approved: Total salary expense $]]+Sch_I_SB[[#This Row],[Prior Approved: Benefits $]]</f>
        <v>0</v>
      </c>
      <c r="AA67" s="748">
        <f>IFERROR(Sch_I_SB[[#This Row],[Proposed: Direct FTE]]-Sch_I_SB[[#This Row],[Prior Approved: Direct FTE]],0)</f>
        <v>0</v>
      </c>
      <c r="AB67" s="744">
        <f>IFERROR(Sch_I_SB[[#This Row],[Proposed: Admin FTE]]-Sch_I_SB[[#This Row],[Prior Approved: Admin FTE]],0)</f>
        <v>0</v>
      </c>
      <c r="AC67" s="747">
        <f>IFERROR(Sch_I_SB[[#This Row],[Proposed: Total S&amp;B $]]-Sch_I_SB[[#This Row],[Prior Approved: Total S&amp;B $]],0)</f>
        <v>0</v>
      </c>
      <c r="AE67" s="749">
        <f>+Sch_I_SB[[#This Row],[Proposed: Direct FTE]]*(Sch_I_SB[[#This Row],[Proposed: Number of months]]/12)</f>
        <v>0</v>
      </c>
      <c r="AF67" s="750">
        <f>+Sch_I_SB[[#This Row],[Proposed: Admin FTE]]*(Sch_I_SB[[#This Row],[Proposed: Number of months]]/12)</f>
        <v>0</v>
      </c>
      <c r="AG67" s="749">
        <f>+Sch_I_SB[[#This Row],[Prior Approved: Direct FTE]]*(Sch_I_SB[[#This Row],[Prior Approved: Number of months]]/12)</f>
        <v>0</v>
      </c>
      <c r="AH67" s="751">
        <f>+Sch_I_SB[[#This Row],[Prior Approved: Admin FTE]]*(Sch_I_SB[[#This Row],[Prior Approved: Number of months]]/12)</f>
        <v>0</v>
      </c>
      <c r="AI67" s="752">
        <f t="shared" si="0"/>
        <v>0</v>
      </c>
      <c r="AJ67" s="751">
        <f t="shared" si="0"/>
        <v>0</v>
      </c>
    </row>
    <row r="68" spans="1:36">
      <c r="A68" s="723">
        <v>65</v>
      </c>
      <c r="B68" s="723">
        <f>+'Budget Summ Amt'!$L$6</f>
        <v>0</v>
      </c>
      <c r="C68" s="779">
        <f>+'Budget Summ Amt'!$D$6</f>
        <v>0</v>
      </c>
      <c r="D68" s="741"/>
      <c r="E68" s="725"/>
      <c r="F68" s="725"/>
      <c r="G68" s="726"/>
      <c r="H68" s="727"/>
      <c r="I68" s="728"/>
      <c r="J68" s="813"/>
      <c r="K68" s="742"/>
      <c r="L68" s="743"/>
      <c r="M68" s="743"/>
      <c r="N68" s="743"/>
      <c r="O68" s="744">
        <f>IFERROR((Sch_I_SB[[#This Row],[Proposed: Direct FTE]]+Sch_I_SB[[#This Row],[Proposed: Admin FTE]])*Sch_I_SB[[#This Row],[Proposed: Annual FTE salary $]]*(Sch_I_SB[[#This Row],[Proposed: Number of months]]/12),0)</f>
        <v>0</v>
      </c>
      <c r="P68" s="745"/>
      <c r="Q68" s="746">
        <f>Sch_I_SB[[#This Row],[Proposed: Benefits Rate %]]*Sch_I_SB[[#This Row],[Proposed: Total salary expense $]]</f>
        <v>0</v>
      </c>
      <c r="R68" s="747">
        <f>Sch_I_SB[[#This Row],[Proposed: Total salary expense $]]+Sch_I_SB[[#This Row],[Proposed: Benefits $]]</f>
        <v>0</v>
      </c>
      <c r="S68" s="742"/>
      <c r="T68" s="743"/>
      <c r="U68" s="743"/>
      <c r="V68" s="743"/>
      <c r="W68" s="744">
        <f>IFERROR((Sch_I_SB[[#This Row],[Prior Approved: Direct FTE]]+Sch_I_SB[[#This Row],[Prior Approved: Admin FTE]])*Sch_I_SB[[#This Row],[Prior Approved: Annual FTE salary $]]*(Sch_I_SB[[#This Row],[Prior Approved: Number of months]]/12),0)</f>
        <v>0</v>
      </c>
      <c r="X68" s="745"/>
      <c r="Y68" s="746">
        <f>Sch_I_SB[[#This Row],[Prior Approved: Total salary expense $]]*Sch_I_SB[[#This Row],[Prior Approved: Benefits Rate %]]</f>
        <v>0</v>
      </c>
      <c r="Z68" s="747">
        <f>+Sch_I_SB[[#This Row],[Prior Approved: Total salary expense $]]+Sch_I_SB[[#This Row],[Prior Approved: Benefits $]]</f>
        <v>0</v>
      </c>
      <c r="AA68" s="748">
        <f>IFERROR(Sch_I_SB[[#This Row],[Proposed: Direct FTE]]-Sch_I_SB[[#This Row],[Prior Approved: Direct FTE]],0)</f>
        <v>0</v>
      </c>
      <c r="AB68" s="744">
        <f>IFERROR(Sch_I_SB[[#This Row],[Proposed: Admin FTE]]-Sch_I_SB[[#This Row],[Prior Approved: Admin FTE]],0)</f>
        <v>0</v>
      </c>
      <c r="AC68" s="747">
        <f>IFERROR(Sch_I_SB[[#This Row],[Proposed: Total S&amp;B $]]-Sch_I_SB[[#This Row],[Prior Approved: Total S&amp;B $]],0)</f>
        <v>0</v>
      </c>
      <c r="AE68" s="749">
        <f>+Sch_I_SB[[#This Row],[Proposed: Direct FTE]]*(Sch_I_SB[[#This Row],[Proposed: Number of months]]/12)</f>
        <v>0</v>
      </c>
      <c r="AF68" s="750">
        <f>+Sch_I_SB[[#This Row],[Proposed: Admin FTE]]*(Sch_I_SB[[#This Row],[Proposed: Number of months]]/12)</f>
        <v>0</v>
      </c>
      <c r="AG68" s="749">
        <f>+Sch_I_SB[[#This Row],[Prior Approved: Direct FTE]]*(Sch_I_SB[[#This Row],[Prior Approved: Number of months]]/12)</f>
        <v>0</v>
      </c>
      <c r="AH68" s="751">
        <f>+Sch_I_SB[[#This Row],[Prior Approved: Admin FTE]]*(Sch_I_SB[[#This Row],[Prior Approved: Number of months]]/12)</f>
        <v>0</v>
      </c>
      <c r="AI68" s="752">
        <f t="shared" si="0"/>
        <v>0</v>
      </c>
      <c r="AJ68" s="751">
        <f t="shared" si="0"/>
        <v>0</v>
      </c>
    </row>
    <row r="69" spans="1:36">
      <c r="A69" s="723">
        <v>66</v>
      </c>
      <c r="B69" s="723">
        <f>+'Budget Summ Amt'!$L$6</f>
        <v>0</v>
      </c>
      <c r="C69" s="779">
        <f>+'Budget Summ Amt'!$D$6</f>
        <v>0</v>
      </c>
      <c r="D69" s="741"/>
      <c r="E69" s="725"/>
      <c r="F69" s="725"/>
      <c r="G69" s="726"/>
      <c r="H69" s="727"/>
      <c r="I69" s="728"/>
      <c r="J69" s="813"/>
      <c r="K69" s="742"/>
      <c r="L69" s="743"/>
      <c r="M69" s="743"/>
      <c r="N69" s="743"/>
      <c r="O69" s="744">
        <f>IFERROR((Sch_I_SB[[#This Row],[Proposed: Direct FTE]]+Sch_I_SB[[#This Row],[Proposed: Admin FTE]])*Sch_I_SB[[#This Row],[Proposed: Annual FTE salary $]]*(Sch_I_SB[[#This Row],[Proposed: Number of months]]/12),0)</f>
        <v>0</v>
      </c>
      <c r="P69" s="745"/>
      <c r="Q69" s="746">
        <f>Sch_I_SB[[#This Row],[Proposed: Benefits Rate %]]*Sch_I_SB[[#This Row],[Proposed: Total salary expense $]]</f>
        <v>0</v>
      </c>
      <c r="R69" s="747">
        <f>Sch_I_SB[[#This Row],[Proposed: Total salary expense $]]+Sch_I_SB[[#This Row],[Proposed: Benefits $]]</f>
        <v>0</v>
      </c>
      <c r="S69" s="742"/>
      <c r="T69" s="743"/>
      <c r="U69" s="743"/>
      <c r="V69" s="743"/>
      <c r="W69" s="744">
        <f>IFERROR((Sch_I_SB[[#This Row],[Prior Approved: Direct FTE]]+Sch_I_SB[[#This Row],[Prior Approved: Admin FTE]])*Sch_I_SB[[#This Row],[Prior Approved: Annual FTE salary $]]*(Sch_I_SB[[#This Row],[Prior Approved: Number of months]]/12),0)</f>
        <v>0</v>
      </c>
      <c r="X69" s="745"/>
      <c r="Y69" s="746">
        <f>Sch_I_SB[[#This Row],[Prior Approved: Total salary expense $]]*Sch_I_SB[[#This Row],[Prior Approved: Benefits Rate %]]</f>
        <v>0</v>
      </c>
      <c r="Z69" s="747">
        <f>+Sch_I_SB[[#This Row],[Prior Approved: Total salary expense $]]+Sch_I_SB[[#This Row],[Prior Approved: Benefits $]]</f>
        <v>0</v>
      </c>
      <c r="AA69" s="748">
        <f>IFERROR(Sch_I_SB[[#This Row],[Proposed: Direct FTE]]-Sch_I_SB[[#This Row],[Prior Approved: Direct FTE]],0)</f>
        <v>0</v>
      </c>
      <c r="AB69" s="744">
        <f>IFERROR(Sch_I_SB[[#This Row],[Proposed: Admin FTE]]-Sch_I_SB[[#This Row],[Prior Approved: Admin FTE]],0)</f>
        <v>0</v>
      </c>
      <c r="AC69" s="747">
        <f>IFERROR(Sch_I_SB[[#This Row],[Proposed: Total S&amp;B $]]-Sch_I_SB[[#This Row],[Prior Approved: Total S&amp;B $]],0)</f>
        <v>0</v>
      </c>
      <c r="AE69" s="749">
        <f>+Sch_I_SB[[#This Row],[Proposed: Direct FTE]]*(Sch_I_SB[[#This Row],[Proposed: Number of months]]/12)</f>
        <v>0</v>
      </c>
      <c r="AF69" s="750">
        <f>+Sch_I_SB[[#This Row],[Proposed: Admin FTE]]*(Sch_I_SB[[#This Row],[Proposed: Number of months]]/12)</f>
        <v>0</v>
      </c>
      <c r="AG69" s="749">
        <f>+Sch_I_SB[[#This Row],[Prior Approved: Direct FTE]]*(Sch_I_SB[[#This Row],[Prior Approved: Number of months]]/12)</f>
        <v>0</v>
      </c>
      <c r="AH69" s="751">
        <f>+Sch_I_SB[[#This Row],[Prior Approved: Admin FTE]]*(Sch_I_SB[[#This Row],[Prior Approved: Number of months]]/12)</f>
        <v>0</v>
      </c>
      <c r="AI69" s="752">
        <f t="shared" ref="AI69:AJ103" si="1">+AE69-AG69</f>
        <v>0</v>
      </c>
      <c r="AJ69" s="751">
        <f t="shared" si="1"/>
        <v>0</v>
      </c>
    </row>
    <row r="70" spans="1:36">
      <c r="A70" s="723">
        <v>67</v>
      </c>
      <c r="B70" s="723">
        <f>+'Budget Summ Amt'!$L$6</f>
        <v>0</v>
      </c>
      <c r="C70" s="779">
        <f>+'Budget Summ Amt'!$D$6</f>
        <v>0</v>
      </c>
      <c r="D70" s="741"/>
      <c r="E70" s="725"/>
      <c r="F70" s="725"/>
      <c r="G70" s="726"/>
      <c r="H70" s="727"/>
      <c r="I70" s="728"/>
      <c r="J70" s="813"/>
      <c r="K70" s="742"/>
      <c r="L70" s="743"/>
      <c r="M70" s="743"/>
      <c r="N70" s="743"/>
      <c r="O70" s="744">
        <f>IFERROR((Sch_I_SB[[#This Row],[Proposed: Direct FTE]]+Sch_I_SB[[#This Row],[Proposed: Admin FTE]])*Sch_I_SB[[#This Row],[Proposed: Annual FTE salary $]]*(Sch_I_SB[[#This Row],[Proposed: Number of months]]/12),0)</f>
        <v>0</v>
      </c>
      <c r="P70" s="745"/>
      <c r="Q70" s="746">
        <f>Sch_I_SB[[#This Row],[Proposed: Benefits Rate %]]*Sch_I_SB[[#This Row],[Proposed: Total salary expense $]]</f>
        <v>0</v>
      </c>
      <c r="R70" s="747">
        <f>Sch_I_SB[[#This Row],[Proposed: Total salary expense $]]+Sch_I_SB[[#This Row],[Proposed: Benefits $]]</f>
        <v>0</v>
      </c>
      <c r="S70" s="742"/>
      <c r="T70" s="743"/>
      <c r="U70" s="743"/>
      <c r="V70" s="743"/>
      <c r="W70" s="744">
        <f>IFERROR((Sch_I_SB[[#This Row],[Prior Approved: Direct FTE]]+Sch_I_SB[[#This Row],[Prior Approved: Admin FTE]])*Sch_I_SB[[#This Row],[Prior Approved: Annual FTE salary $]]*(Sch_I_SB[[#This Row],[Prior Approved: Number of months]]/12),0)</f>
        <v>0</v>
      </c>
      <c r="X70" s="745"/>
      <c r="Y70" s="746">
        <f>Sch_I_SB[[#This Row],[Prior Approved: Total salary expense $]]*Sch_I_SB[[#This Row],[Prior Approved: Benefits Rate %]]</f>
        <v>0</v>
      </c>
      <c r="Z70" s="747">
        <f>+Sch_I_SB[[#This Row],[Prior Approved: Total salary expense $]]+Sch_I_SB[[#This Row],[Prior Approved: Benefits $]]</f>
        <v>0</v>
      </c>
      <c r="AA70" s="748">
        <f>IFERROR(Sch_I_SB[[#This Row],[Proposed: Direct FTE]]-Sch_I_SB[[#This Row],[Prior Approved: Direct FTE]],0)</f>
        <v>0</v>
      </c>
      <c r="AB70" s="744">
        <f>IFERROR(Sch_I_SB[[#This Row],[Proposed: Admin FTE]]-Sch_I_SB[[#This Row],[Prior Approved: Admin FTE]],0)</f>
        <v>0</v>
      </c>
      <c r="AC70" s="747">
        <f>IFERROR(Sch_I_SB[[#This Row],[Proposed: Total S&amp;B $]]-Sch_I_SB[[#This Row],[Prior Approved: Total S&amp;B $]],0)</f>
        <v>0</v>
      </c>
      <c r="AE70" s="749">
        <f>+Sch_I_SB[[#This Row],[Proposed: Direct FTE]]*(Sch_I_SB[[#This Row],[Proposed: Number of months]]/12)</f>
        <v>0</v>
      </c>
      <c r="AF70" s="750">
        <f>+Sch_I_SB[[#This Row],[Proposed: Admin FTE]]*(Sch_I_SB[[#This Row],[Proposed: Number of months]]/12)</f>
        <v>0</v>
      </c>
      <c r="AG70" s="749">
        <f>+Sch_I_SB[[#This Row],[Prior Approved: Direct FTE]]*(Sch_I_SB[[#This Row],[Prior Approved: Number of months]]/12)</f>
        <v>0</v>
      </c>
      <c r="AH70" s="751">
        <f>+Sch_I_SB[[#This Row],[Prior Approved: Admin FTE]]*(Sch_I_SB[[#This Row],[Prior Approved: Number of months]]/12)</f>
        <v>0</v>
      </c>
      <c r="AI70" s="752">
        <f t="shared" si="1"/>
        <v>0</v>
      </c>
      <c r="AJ70" s="751">
        <f t="shared" si="1"/>
        <v>0</v>
      </c>
    </row>
    <row r="71" spans="1:36">
      <c r="A71" s="723">
        <v>68</v>
      </c>
      <c r="B71" s="723">
        <f>+'Budget Summ Amt'!$L$6</f>
        <v>0</v>
      </c>
      <c r="C71" s="779">
        <f>+'Budget Summ Amt'!$D$6</f>
        <v>0</v>
      </c>
      <c r="D71" s="741"/>
      <c r="E71" s="725"/>
      <c r="F71" s="725"/>
      <c r="G71" s="726"/>
      <c r="H71" s="727"/>
      <c r="I71" s="728"/>
      <c r="J71" s="813"/>
      <c r="K71" s="742"/>
      <c r="L71" s="743"/>
      <c r="M71" s="743"/>
      <c r="N71" s="743"/>
      <c r="O71" s="744">
        <f>IFERROR((Sch_I_SB[[#This Row],[Proposed: Direct FTE]]+Sch_I_SB[[#This Row],[Proposed: Admin FTE]])*Sch_I_SB[[#This Row],[Proposed: Annual FTE salary $]]*(Sch_I_SB[[#This Row],[Proposed: Number of months]]/12),0)</f>
        <v>0</v>
      </c>
      <c r="P71" s="745"/>
      <c r="Q71" s="746">
        <f>Sch_I_SB[[#This Row],[Proposed: Benefits Rate %]]*Sch_I_SB[[#This Row],[Proposed: Total salary expense $]]</f>
        <v>0</v>
      </c>
      <c r="R71" s="747">
        <f>Sch_I_SB[[#This Row],[Proposed: Total salary expense $]]+Sch_I_SB[[#This Row],[Proposed: Benefits $]]</f>
        <v>0</v>
      </c>
      <c r="S71" s="742"/>
      <c r="T71" s="743"/>
      <c r="U71" s="743"/>
      <c r="V71" s="743"/>
      <c r="W71" s="744">
        <f>IFERROR((Sch_I_SB[[#This Row],[Prior Approved: Direct FTE]]+Sch_I_SB[[#This Row],[Prior Approved: Admin FTE]])*Sch_I_SB[[#This Row],[Prior Approved: Annual FTE salary $]]*(Sch_I_SB[[#This Row],[Prior Approved: Number of months]]/12),0)</f>
        <v>0</v>
      </c>
      <c r="X71" s="745"/>
      <c r="Y71" s="746">
        <f>Sch_I_SB[[#This Row],[Prior Approved: Total salary expense $]]*Sch_I_SB[[#This Row],[Prior Approved: Benefits Rate %]]</f>
        <v>0</v>
      </c>
      <c r="Z71" s="747">
        <f>+Sch_I_SB[[#This Row],[Prior Approved: Total salary expense $]]+Sch_I_SB[[#This Row],[Prior Approved: Benefits $]]</f>
        <v>0</v>
      </c>
      <c r="AA71" s="748">
        <f>IFERROR(Sch_I_SB[[#This Row],[Proposed: Direct FTE]]-Sch_I_SB[[#This Row],[Prior Approved: Direct FTE]],0)</f>
        <v>0</v>
      </c>
      <c r="AB71" s="744">
        <f>IFERROR(Sch_I_SB[[#This Row],[Proposed: Admin FTE]]-Sch_I_SB[[#This Row],[Prior Approved: Admin FTE]],0)</f>
        <v>0</v>
      </c>
      <c r="AC71" s="747">
        <f>IFERROR(Sch_I_SB[[#This Row],[Proposed: Total S&amp;B $]]-Sch_I_SB[[#This Row],[Prior Approved: Total S&amp;B $]],0)</f>
        <v>0</v>
      </c>
      <c r="AE71" s="749">
        <f>+Sch_I_SB[[#This Row],[Proposed: Direct FTE]]*(Sch_I_SB[[#This Row],[Proposed: Number of months]]/12)</f>
        <v>0</v>
      </c>
      <c r="AF71" s="750">
        <f>+Sch_I_SB[[#This Row],[Proposed: Admin FTE]]*(Sch_I_SB[[#This Row],[Proposed: Number of months]]/12)</f>
        <v>0</v>
      </c>
      <c r="AG71" s="749">
        <f>+Sch_I_SB[[#This Row],[Prior Approved: Direct FTE]]*(Sch_I_SB[[#This Row],[Prior Approved: Number of months]]/12)</f>
        <v>0</v>
      </c>
      <c r="AH71" s="751">
        <f>+Sch_I_SB[[#This Row],[Prior Approved: Admin FTE]]*(Sch_I_SB[[#This Row],[Prior Approved: Number of months]]/12)</f>
        <v>0</v>
      </c>
      <c r="AI71" s="752">
        <f t="shared" si="1"/>
        <v>0</v>
      </c>
      <c r="AJ71" s="751">
        <f t="shared" si="1"/>
        <v>0</v>
      </c>
    </row>
    <row r="72" spans="1:36">
      <c r="A72" s="723">
        <v>69</v>
      </c>
      <c r="B72" s="723">
        <f>+'Budget Summ Amt'!$L$6</f>
        <v>0</v>
      </c>
      <c r="C72" s="779">
        <f>+'Budget Summ Amt'!$D$6</f>
        <v>0</v>
      </c>
      <c r="D72" s="741"/>
      <c r="E72" s="725"/>
      <c r="F72" s="725"/>
      <c r="G72" s="726"/>
      <c r="H72" s="727"/>
      <c r="I72" s="728"/>
      <c r="J72" s="813"/>
      <c r="K72" s="742"/>
      <c r="L72" s="743"/>
      <c r="M72" s="743"/>
      <c r="N72" s="743"/>
      <c r="O72" s="744">
        <f>IFERROR((Sch_I_SB[[#This Row],[Proposed: Direct FTE]]+Sch_I_SB[[#This Row],[Proposed: Admin FTE]])*Sch_I_SB[[#This Row],[Proposed: Annual FTE salary $]]*(Sch_I_SB[[#This Row],[Proposed: Number of months]]/12),0)</f>
        <v>0</v>
      </c>
      <c r="P72" s="745"/>
      <c r="Q72" s="746">
        <f>Sch_I_SB[[#This Row],[Proposed: Benefits Rate %]]*Sch_I_SB[[#This Row],[Proposed: Total salary expense $]]</f>
        <v>0</v>
      </c>
      <c r="R72" s="747">
        <f>Sch_I_SB[[#This Row],[Proposed: Total salary expense $]]+Sch_I_SB[[#This Row],[Proposed: Benefits $]]</f>
        <v>0</v>
      </c>
      <c r="S72" s="742"/>
      <c r="T72" s="743"/>
      <c r="U72" s="743"/>
      <c r="V72" s="743"/>
      <c r="W72" s="744">
        <f>IFERROR((Sch_I_SB[[#This Row],[Prior Approved: Direct FTE]]+Sch_I_SB[[#This Row],[Prior Approved: Admin FTE]])*Sch_I_SB[[#This Row],[Prior Approved: Annual FTE salary $]]*(Sch_I_SB[[#This Row],[Prior Approved: Number of months]]/12),0)</f>
        <v>0</v>
      </c>
      <c r="X72" s="745"/>
      <c r="Y72" s="746">
        <f>Sch_I_SB[[#This Row],[Prior Approved: Total salary expense $]]*Sch_I_SB[[#This Row],[Prior Approved: Benefits Rate %]]</f>
        <v>0</v>
      </c>
      <c r="Z72" s="747">
        <f>+Sch_I_SB[[#This Row],[Prior Approved: Total salary expense $]]+Sch_I_SB[[#This Row],[Prior Approved: Benefits $]]</f>
        <v>0</v>
      </c>
      <c r="AA72" s="748">
        <f>IFERROR(Sch_I_SB[[#This Row],[Proposed: Direct FTE]]-Sch_I_SB[[#This Row],[Prior Approved: Direct FTE]],0)</f>
        <v>0</v>
      </c>
      <c r="AB72" s="744">
        <f>IFERROR(Sch_I_SB[[#This Row],[Proposed: Admin FTE]]-Sch_I_SB[[#This Row],[Prior Approved: Admin FTE]],0)</f>
        <v>0</v>
      </c>
      <c r="AC72" s="747">
        <f>IFERROR(Sch_I_SB[[#This Row],[Proposed: Total S&amp;B $]]-Sch_I_SB[[#This Row],[Prior Approved: Total S&amp;B $]],0)</f>
        <v>0</v>
      </c>
      <c r="AE72" s="749">
        <f>+Sch_I_SB[[#This Row],[Proposed: Direct FTE]]*(Sch_I_SB[[#This Row],[Proposed: Number of months]]/12)</f>
        <v>0</v>
      </c>
      <c r="AF72" s="750">
        <f>+Sch_I_SB[[#This Row],[Proposed: Admin FTE]]*(Sch_I_SB[[#This Row],[Proposed: Number of months]]/12)</f>
        <v>0</v>
      </c>
      <c r="AG72" s="749">
        <f>+Sch_I_SB[[#This Row],[Prior Approved: Direct FTE]]*(Sch_I_SB[[#This Row],[Prior Approved: Number of months]]/12)</f>
        <v>0</v>
      </c>
      <c r="AH72" s="751">
        <f>+Sch_I_SB[[#This Row],[Prior Approved: Admin FTE]]*(Sch_I_SB[[#This Row],[Prior Approved: Number of months]]/12)</f>
        <v>0</v>
      </c>
      <c r="AI72" s="752">
        <f t="shared" si="1"/>
        <v>0</v>
      </c>
      <c r="AJ72" s="751">
        <f t="shared" si="1"/>
        <v>0</v>
      </c>
    </row>
    <row r="73" spans="1:36">
      <c r="A73" s="723">
        <v>70</v>
      </c>
      <c r="B73" s="723">
        <f>+'Budget Summ Amt'!$L$6</f>
        <v>0</v>
      </c>
      <c r="C73" s="779">
        <f>+'Budget Summ Amt'!$D$6</f>
        <v>0</v>
      </c>
      <c r="D73" s="741"/>
      <c r="E73" s="725"/>
      <c r="F73" s="725"/>
      <c r="G73" s="726"/>
      <c r="H73" s="727"/>
      <c r="I73" s="728"/>
      <c r="J73" s="813"/>
      <c r="K73" s="742"/>
      <c r="L73" s="743"/>
      <c r="M73" s="743"/>
      <c r="N73" s="743"/>
      <c r="O73" s="744">
        <f>IFERROR((Sch_I_SB[[#This Row],[Proposed: Direct FTE]]+Sch_I_SB[[#This Row],[Proposed: Admin FTE]])*Sch_I_SB[[#This Row],[Proposed: Annual FTE salary $]]*(Sch_I_SB[[#This Row],[Proposed: Number of months]]/12),0)</f>
        <v>0</v>
      </c>
      <c r="P73" s="745"/>
      <c r="Q73" s="746">
        <f>Sch_I_SB[[#This Row],[Proposed: Benefits Rate %]]*Sch_I_SB[[#This Row],[Proposed: Total salary expense $]]</f>
        <v>0</v>
      </c>
      <c r="R73" s="747">
        <f>Sch_I_SB[[#This Row],[Proposed: Total salary expense $]]+Sch_I_SB[[#This Row],[Proposed: Benefits $]]</f>
        <v>0</v>
      </c>
      <c r="S73" s="742"/>
      <c r="T73" s="743"/>
      <c r="U73" s="743"/>
      <c r="V73" s="743"/>
      <c r="W73" s="744">
        <f>IFERROR((Sch_I_SB[[#This Row],[Prior Approved: Direct FTE]]+Sch_I_SB[[#This Row],[Prior Approved: Admin FTE]])*Sch_I_SB[[#This Row],[Prior Approved: Annual FTE salary $]]*(Sch_I_SB[[#This Row],[Prior Approved: Number of months]]/12),0)</f>
        <v>0</v>
      </c>
      <c r="X73" s="745"/>
      <c r="Y73" s="746">
        <f>Sch_I_SB[[#This Row],[Prior Approved: Total salary expense $]]*Sch_I_SB[[#This Row],[Prior Approved: Benefits Rate %]]</f>
        <v>0</v>
      </c>
      <c r="Z73" s="747">
        <f>+Sch_I_SB[[#This Row],[Prior Approved: Total salary expense $]]+Sch_I_SB[[#This Row],[Prior Approved: Benefits $]]</f>
        <v>0</v>
      </c>
      <c r="AA73" s="748">
        <f>IFERROR(Sch_I_SB[[#This Row],[Proposed: Direct FTE]]-Sch_I_SB[[#This Row],[Prior Approved: Direct FTE]],0)</f>
        <v>0</v>
      </c>
      <c r="AB73" s="744">
        <f>IFERROR(Sch_I_SB[[#This Row],[Proposed: Admin FTE]]-Sch_I_SB[[#This Row],[Prior Approved: Admin FTE]],0)</f>
        <v>0</v>
      </c>
      <c r="AC73" s="747">
        <f>IFERROR(Sch_I_SB[[#This Row],[Proposed: Total S&amp;B $]]-Sch_I_SB[[#This Row],[Prior Approved: Total S&amp;B $]],0)</f>
        <v>0</v>
      </c>
      <c r="AE73" s="749">
        <f>+Sch_I_SB[[#This Row],[Proposed: Direct FTE]]*(Sch_I_SB[[#This Row],[Proposed: Number of months]]/12)</f>
        <v>0</v>
      </c>
      <c r="AF73" s="750">
        <f>+Sch_I_SB[[#This Row],[Proposed: Admin FTE]]*(Sch_I_SB[[#This Row],[Proposed: Number of months]]/12)</f>
        <v>0</v>
      </c>
      <c r="AG73" s="749">
        <f>+Sch_I_SB[[#This Row],[Prior Approved: Direct FTE]]*(Sch_I_SB[[#This Row],[Prior Approved: Number of months]]/12)</f>
        <v>0</v>
      </c>
      <c r="AH73" s="751">
        <f>+Sch_I_SB[[#This Row],[Prior Approved: Admin FTE]]*(Sch_I_SB[[#This Row],[Prior Approved: Number of months]]/12)</f>
        <v>0</v>
      </c>
      <c r="AI73" s="752">
        <f t="shared" si="1"/>
        <v>0</v>
      </c>
      <c r="AJ73" s="751">
        <f t="shared" si="1"/>
        <v>0</v>
      </c>
    </row>
    <row r="74" spans="1:36">
      <c r="A74" s="723">
        <v>71</v>
      </c>
      <c r="B74" s="723">
        <f>+'Budget Summ Amt'!$L$6</f>
        <v>0</v>
      </c>
      <c r="C74" s="779">
        <f>+'Budget Summ Amt'!$D$6</f>
        <v>0</v>
      </c>
      <c r="D74" s="741"/>
      <c r="E74" s="725"/>
      <c r="F74" s="725"/>
      <c r="G74" s="726"/>
      <c r="H74" s="727"/>
      <c r="I74" s="728"/>
      <c r="J74" s="813"/>
      <c r="K74" s="742"/>
      <c r="L74" s="743"/>
      <c r="M74" s="743"/>
      <c r="N74" s="743"/>
      <c r="O74" s="744">
        <f>IFERROR((Sch_I_SB[[#This Row],[Proposed: Direct FTE]]+Sch_I_SB[[#This Row],[Proposed: Admin FTE]])*Sch_I_SB[[#This Row],[Proposed: Annual FTE salary $]]*(Sch_I_SB[[#This Row],[Proposed: Number of months]]/12),0)</f>
        <v>0</v>
      </c>
      <c r="P74" s="745"/>
      <c r="Q74" s="746">
        <f>Sch_I_SB[[#This Row],[Proposed: Benefits Rate %]]*Sch_I_SB[[#This Row],[Proposed: Total salary expense $]]</f>
        <v>0</v>
      </c>
      <c r="R74" s="747">
        <f>Sch_I_SB[[#This Row],[Proposed: Total salary expense $]]+Sch_I_SB[[#This Row],[Proposed: Benefits $]]</f>
        <v>0</v>
      </c>
      <c r="S74" s="742"/>
      <c r="T74" s="743"/>
      <c r="U74" s="743"/>
      <c r="V74" s="743"/>
      <c r="W74" s="744">
        <f>IFERROR((Sch_I_SB[[#This Row],[Prior Approved: Direct FTE]]+Sch_I_SB[[#This Row],[Prior Approved: Admin FTE]])*Sch_I_SB[[#This Row],[Prior Approved: Annual FTE salary $]]*(Sch_I_SB[[#This Row],[Prior Approved: Number of months]]/12),0)</f>
        <v>0</v>
      </c>
      <c r="X74" s="745"/>
      <c r="Y74" s="746">
        <f>Sch_I_SB[[#This Row],[Prior Approved: Total salary expense $]]*Sch_I_SB[[#This Row],[Prior Approved: Benefits Rate %]]</f>
        <v>0</v>
      </c>
      <c r="Z74" s="747">
        <f>+Sch_I_SB[[#This Row],[Prior Approved: Total salary expense $]]+Sch_I_SB[[#This Row],[Prior Approved: Benefits $]]</f>
        <v>0</v>
      </c>
      <c r="AA74" s="748">
        <f>IFERROR(Sch_I_SB[[#This Row],[Proposed: Direct FTE]]-Sch_I_SB[[#This Row],[Prior Approved: Direct FTE]],0)</f>
        <v>0</v>
      </c>
      <c r="AB74" s="744">
        <f>IFERROR(Sch_I_SB[[#This Row],[Proposed: Admin FTE]]-Sch_I_SB[[#This Row],[Prior Approved: Admin FTE]],0)</f>
        <v>0</v>
      </c>
      <c r="AC74" s="747">
        <f>IFERROR(Sch_I_SB[[#This Row],[Proposed: Total S&amp;B $]]-Sch_I_SB[[#This Row],[Prior Approved: Total S&amp;B $]],0)</f>
        <v>0</v>
      </c>
      <c r="AE74" s="749">
        <f>+Sch_I_SB[[#This Row],[Proposed: Direct FTE]]*(Sch_I_SB[[#This Row],[Proposed: Number of months]]/12)</f>
        <v>0</v>
      </c>
      <c r="AF74" s="750">
        <f>+Sch_I_SB[[#This Row],[Proposed: Admin FTE]]*(Sch_I_SB[[#This Row],[Proposed: Number of months]]/12)</f>
        <v>0</v>
      </c>
      <c r="AG74" s="749">
        <f>+Sch_I_SB[[#This Row],[Prior Approved: Direct FTE]]*(Sch_I_SB[[#This Row],[Prior Approved: Number of months]]/12)</f>
        <v>0</v>
      </c>
      <c r="AH74" s="751">
        <f>+Sch_I_SB[[#This Row],[Prior Approved: Admin FTE]]*(Sch_I_SB[[#This Row],[Prior Approved: Number of months]]/12)</f>
        <v>0</v>
      </c>
      <c r="AI74" s="752">
        <f t="shared" si="1"/>
        <v>0</v>
      </c>
      <c r="AJ74" s="751">
        <f t="shared" si="1"/>
        <v>0</v>
      </c>
    </row>
    <row r="75" spans="1:36">
      <c r="A75" s="723">
        <v>72</v>
      </c>
      <c r="B75" s="723">
        <f>+'Budget Summ Amt'!$L$6</f>
        <v>0</v>
      </c>
      <c r="C75" s="779">
        <f>+'Budget Summ Amt'!$D$6</f>
        <v>0</v>
      </c>
      <c r="D75" s="741"/>
      <c r="E75" s="725"/>
      <c r="F75" s="725"/>
      <c r="G75" s="726"/>
      <c r="H75" s="727"/>
      <c r="I75" s="728"/>
      <c r="J75" s="813"/>
      <c r="K75" s="742"/>
      <c r="L75" s="743"/>
      <c r="M75" s="743"/>
      <c r="N75" s="743"/>
      <c r="O75" s="744">
        <f>IFERROR((Sch_I_SB[[#This Row],[Proposed: Direct FTE]]+Sch_I_SB[[#This Row],[Proposed: Admin FTE]])*Sch_I_SB[[#This Row],[Proposed: Annual FTE salary $]]*(Sch_I_SB[[#This Row],[Proposed: Number of months]]/12),0)</f>
        <v>0</v>
      </c>
      <c r="P75" s="745"/>
      <c r="Q75" s="746">
        <f>Sch_I_SB[[#This Row],[Proposed: Benefits Rate %]]*Sch_I_SB[[#This Row],[Proposed: Total salary expense $]]</f>
        <v>0</v>
      </c>
      <c r="R75" s="747">
        <f>Sch_I_SB[[#This Row],[Proposed: Total salary expense $]]+Sch_I_SB[[#This Row],[Proposed: Benefits $]]</f>
        <v>0</v>
      </c>
      <c r="S75" s="742"/>
      <c r="T75" s="743"/>
      <c r="U75" s="743"/>
      <c r="V75" s="743"/>
      <c r="W75" s="744">
        <f>IFERROR((Sch_I_SB[[#This Row],[Prior Approved: Direct FTE]]+Sch_I_SB[[#This Row],[Prior Approved: Admin FTE]])*Sch_I_SB[[#This Row],[Prior Approved: Annual FTE salary $]]*(Sch_I_SB[[#This Row],[Prior Approved: Number of months]]/12),0)</f>
        <v>0</v>
      </c>
      <c r="X75" s="745"/>
      <c r="Y75" s="746">
        <f>Sch_I_SB[[#This Row],[Prior Approved: Total salary expense $]]*Sch_I_SB[[#This Row],[Prior Approved: Benefits Rate %]]</f>
        <v>0</v>
      </c>
      <c r="Z75" s="747">
        <f>+Sch_I_SB[[#This Row],[Prior Approved: Total salary expense $]]+Sch_I_SB[[#This Row],[Prior Approved: Benefits $]]</f>
        <v>0</v>
      </c>
      <c r="AA75" s="748">
        <f>IFERROR(Sch_I_SB[[#This Row],[Proposed: Direct FTE]]-Sch_I_SB[[#This Row],[Prior Approved: Direct FTE]],0)</f>
        <v>0</v>
      </c>
      <c r="AB75" s="744">
        <f>IFERROR(Sch_I_SB[[#This Row],[Proposed: Admin FTE]]-Sch_I_SB[[#This Row],[Prior Approved: Admin FTE]],0)</f>
        <v>0</v>
      </c>
      <c r="AC75" s="747">
        <f>IFERROR(Sch_I_SB[[#This Row],[Proposed: Total S&amp;B $]]-Sch_I_SB[[#This Row],[Prior Approved: Total S&amp;B $]],0)</f>
        <v>0</v>
      </c>
      <c r="AE75" s="749">
        <f>+Sch_I_SB[[#This Row],[Proposed: Direct FTE]]*(Sch_I_SB[[#This Row],[Proposed: Number of months]]/12)</f>
        <v>0</v>
      </c>
      <c r="AF75" s="750">
        <f>+Sch_I_SB[[#This Row],[Proposed: Admin FTE]]*(Sch_I_SB[[#This Row],[Proposed: Number of months]]/12)</f>
        <v>0</v>
      </c>
      <c r="AG75" s="749">
        <f>+Sch_I_SB[[#This Row],[Prior Approved: Direct FTE]]*(Sch_I_SB[[#This Row],[Prior Approved: Number of months]]/12)</f>
        <v>0</v>
      </c>
      <c r="AH75" s="751">
        <f>+Sch_I_SB[[#This Row],[Prior Approved: Admin FTE]]*(Sch_I_SB[[#This Row],[Prior Approved: Number of months]]/12)</f>
        <v>0</v>
      </c>
      <c r="AI75" s="752">
        <f t="shared" si="1"/>
        <v>0</v>
      </c>
      <c r="AJ75" s="751">
        <f t="shared" si="1"/>
        <v>0</v>
      </c>
    </row>
    <row r="76" spans="1:36">
      <c r="A76" s="723">
        <v>73</v>
      </c>
      <c r="B76" s="723">
        <f>+'Budget Summ Amt'!$L$6</f>
        <v>0</v>
      </c>
      <c r="C76" s="779">
        <f>+'Budget Summ Amt'!$D$6</f>
        <v>0</v>
      </c>
      <c r="D76" s="741"/>
      <c r="E76" s="725"/>
      <c r="F76" s="725"/>
      <c r="G76" s="726"/>
      <c r="H76" s="727"/>
      <c r="I76" s="728"/>
      <c r="J76" s="813"/>
      <c r="K76" s="742"/>
      <c r="L76" s="743"/>
      <c r="M76" s="743"/>
      <c r="N76" s="743"/>
      <c r="O76" s="744">
        <f>IFERROR((Sch_I_SB[[#This Row],[Proposed: Direct FTE]]+Sch_I_SB[[#This Row],[Proposed: Admin FTE]])*Sch_I_SB[[#This Row],[Proposed: Annual FTE salary $]]*(Sch_I_SB[[#This Row],[Proposed: Number of months]]/12),0)</f>
        <v>0</v>
      </c>
      <c r="P76" s="745"/>
      <c r="Q76" s="746">
        <f>Sch_I_SB[[#This Row],[Proposed: Benefits Rate %]]*Sch_I_SB[[#This Row],[Proposed: Total salary expense $]]</f>
        <v>0</v>
      </c>
      <c r="R76" s="747">
        <f>Sch_I_SB[[#This Row],[Proposed: Total salary expense $]]+Sch_I_SB[[#This Row],[Proposed: Benefits $]]</f>
        <v>0</v>
      </c>
      <c r="S76" s="742"/>
      <c r="T76" s="743"/>
      <c r="U76" s="743"/>
      <c r="V76" s="743"/>
      <c r="W76" s="744">
        <f>IFERROR((Sch_I_SB[[#This Row],[Prior Approved: Direct FTE]]+Sch_I_SB[[#This Row],[Prior Approved: Admin FTE]])*Sch_I_SB[[#This Row],[Prior Approved: Annual FTE salary $]]*(Sch_I_SB[[#This Row],[Prior Approved: Number of months]]/12),0)</f>
        <v>0</v>
      </c>
      <c r="X76" s="745"/>
      <c r="Y76" s="746">
        <f>Sch_I_SB[[#This Row],[Prior Approved: Total salary expense $]]*Sch_I_SB[[#This Row],[Prior Approved: Benefits Rate %]]</f>
        <v>0</v>
      </c>
      <c r="Z76" s="747">
        <f>+Sch_I_SB[[#This Row],[Prior Approved: Total salary expense $]]+Sch_I_SB[[#This Row],[Prior Approved: Benefits $]]</f>
        <v>0</v>
      </c>
      <c r="AA76" s="748">
        <f>IFERROR(Sch_I_SB[[#This Row],[Proposed: Direct FTE]]-Sch_I_SB[[#This Row],[Prior Approved: Direct FTE]],0)</f>
        <v>0</v>
      </c>
      <c r="AB76" s="744">
        <f>IFERROR(Sch_I_SB[[#This Row],[Proposed: Admin FTE]]-Sch_I_SB[[#This Row],[Prior Approved: Admin FTE]],0)</f>
        <v>0</v>
      </c>
      <c r="AC76" s="747">
        <f>IFERROR(Sch_I_SB[[#This Row],[Proposed: Total S&amp;B $]]-Sch_I_SB[[#This Row],[Prior Approved: Total S&amp;B $]],0)</f>
        <v>0</v>
      </c>
      <c r="AE76" s="749">
        <f>+Sch_I_SB[[#This Row],[Proposed: Direct FTE]]*(Sch_I_SB[[#This Row],[Proposed: Number of months]]/12)</f>
        <v>0</v>
      </c>
      <c r="AF76" s="750">
        <f>+Sch_I_SB[[#This Row],[Proposed: Admin FTE]]*(Sch_I_SB[[#This Row],[Proposed: Number of months]]/12)</f>
        <v>0</v>
      </c>
      <c r="AG76" s="749">
        <f>+Sch_I_SB[[#This Row],[Prior Approved: Direct FTE]]*(Sch_I_SB[[#This Row],[Prior Approved: Number of months]]/12)</f>
        <v>0</v>
      </c>
      <c r="AH76" s="751">
        <f>+Sch_I_SB[[#This Row],[Prior Approved: Admin FTE]]*(Sch_I_SB[[#This Row],[Prior Approved: Number of months]]/12)</f>
        <v>0</v>
      </c>
      <c r="AI76" s="752">
        <f t="shared" si="1"/>
        <v>0</v>
      </c>
      <c r="AJ76" s="751">
        <f t="shared" si="1"/>
        <v>0</v>
      </c>
    </row>
    <row r="77" spans="1:36">
      <c r="A77" s="723">
        <v>74</v>
      </c>
      <c r="B77" s="723">
        <f>+'Budget Summ Amt'!$L$6</f>
        <v>0</v>
      </c>
      <c r="C77" s="779">
        <f>+'Budget Summ Amt'!$D$6</f>
        <v>0</v>
      </c>
      <c r="D77" s="741"/>
      <c r="E77" s="725"/>
      <c r="F77" s="725"/>
      <c r="G77" s="726"/>
      <c r="H77" s="727"/>
      <c r="I77" s="728"/>
      <c r="J77" s="813"/>
      <c r="K77" s="742"/>
      <c r="L77" s="743"/>
      <c r="M77" s="743"/>
      <c r="N77" s="743"/>
      <c r="O77" s="744">
        <f>IFERROR((Sch_I_SB[[#This Row],[Proposed: Direct FTE]]+Sch_I_SB[[#This Row],[Proposed: Admin FTE]])*Sch_I_SB[[#This Row],[Proposed: Annual FTE salary $]]*(Sch_I_SB[[#This Row],[Proposed: Number of months]]/12),0)</f>
        <v>0</v>
      </c>
      <c r="P77" s="745"/>
      <c r="Q77" s="746">
        <f>Sch_I_SB[[#This Row],[Proposed: Benefits Rate %]]*Sch_I_SB[[#This Row],[Proposed: Total salary expense $]]</f>
        <v>0</v>
      </c>
      <c r="R77" s="747">
        <f>Sch_I_SB[[#This Row],[Proposed: Total salary expense $]]+Sch_I_SB[[#This Row],[Proposed: Benefits $]]</f>
        <v>0</v>
      </c>
      <c r="S77" s="742"/>
      <c r="T77" s="743"/>
      <c r="U77" s="743"/>
      <c r="V77" s="743"/>
      <c r="W77" s="744">
        <f>IFERROR((Sch_I_SB[[#This Row],[Prior Approved: Direct FTE]]+Sch_I_SB[[#This Row],[Prior Approved: Admin FTE]])*Sch_I_SB[[#This Row],[Prior Approved: Annual FTE salary $]]*(Sch_I_SB[[#This Row],[Prior Approved: Number of months]]/12),0)</f>
        <v>0</v>
      </c>
      <c r="X77" s="745"/>
      <c r="Y77" s="746">
        <f>Sch_I_SB[[#This Row],[Prior Approved: Total salary expense $]]*Sch_I_SB[[#This Row],[Prior Approved: Benefits Rate %]]</f>
        <v>0</v>
      </c>
      <c r="Z77" s="747">
        <f>+Sch_I_SB[[#This Row],[Prior Approved: Total salary expense $]]+Sch_I_SB[[#This Row],[Prior Approved: Benefits $]]</f>
        <v>0</v>
      </c>
      <c r="AA77" s="748">
        <f>IFERROR(Sch_I_SB[[#This Row],[Proposed: Direct FTE]]-Sch_I_SB[[#This Row],[Prior Approved: Direct FTE]],0)</f>
        <v>0</v>
      </c>
      <c r="AB77" s="744">
        <f>IFERROR(Sch_I_SB[[#This Row],[Proposed: Admin FTE]]-Sch_I_SB[[#This Row],[Prior Approved: Admin FTE]],0)</f>
        <v>0</v>
      </c>
      <c r="AC77" s="747">
        <f>IFERROR(Sch_I_SB[[#This Row],[Proposed: Total S&amp;B $]]-Sch_I_SB[[#This Row],[Prior Approved: Total S&amp;B $]],0)</f>
        <v>0</v>
      </c>
      <c r="AE77" s="749">
        <f>+Sch_I_SB[[#This Row],[Proposed: Direct FTE]]*(Sch_I_SB[[#This Row],[Proposed: Number of months]]/12)</f>
        <v>0</v>
      </c>
      <c r="AF77" s="750">
        <f>+Sch_I_SB[[#This Row],[Proposed: Admin FTE]]*(Sch_I_SB[[#This Row],[Proposed: Number of months]]/12)</f>
        <v>0</v>
      </c>
      <c r="AG77" s="749">
        <f>+Sch_I_SB[[#This Row],[Prior Approved: Direct FTE]]*(Sch_I_SB[[#This Row],[Prior Approved: Number of months]]/12)</f>
        <v>0</v>
      </c>
      <c r="AH77" s="751">
        <f>+Sch_I_SB[[#This Row],[Prior Approved: Admin FTE]]*(Sch_I_SB[[#This Row],[Prior Approved: Number of months]]/12)</f>
        <v>0</v>
      </c>
      <c r="AI77" s="752">
        <f t="shared" si="1"/>
        <v>0</v>
      </c>
      <c r="AJ77" s="751">
        <f t="shared" si="1"/>
        <v>0</v>
      </c>
    </row>
    <row r="78" spans="1:36">
      <c r="A78" s="723">
        <v>75</v>
      </c>
      <c r="B78" s="723">
        <f>+'Budget Summ Amt'!$L$6</f>
        <v>0</v>
      </c>
      <c r="C78" s="779">
        <f>+'Budget Summ Amt'!$D$6</f>
        <v>0</v>
      </c>
      <c r="D78" s="741"/>
      <c r="E78" s="725"/>
      <c r="F78" s="725"/>
      <c r="G78" s="726"/>
      <c r="H78" s="727"/>
      <c r="I78" s="728"/>
      <c r="J78" s="813"/>
      <c r="K78" s="742"/>
      <c r="L78" s="743"/>
      <c r="M78" s="743"/>
      <c r="N78" s="743"/>
      <c r="O78" s="744">
        <f>IFERROR((Sch_I_SB[[#This Row],[Proposed: Direct FTE]]+Sch_I_SB[[#This Row],[Proposed: Admin FTE]])*Sch_I_SB[[#This Row],[Proposed: Annual FTE salary $]]*(Sch_I_SB[[#This Row],[Proposed: Number of months]]/12),0)</f>
        <v>0</v>
      </c>
      <c r="P78" s="745"/>
      <c r="Q78" s="746">
        <f>Sch_I_SB[[#This Row],[Proposed: Benefits Rate %]]*Sch_I_SB[[#This Row],[Proposed: Total salary expense $]]</f>
        <v>0</v>
      </c>
      <c r="R78" s="747">
        <f>Sch_I_SB[[#This Row],[Proposed: Total salary expense $]]+Sch_I_SB[[#This Row],[Proposed: Benefits $]]</f>
        <v>0</v>
      </c>
      <c r="S78" s="742"/>
      <c r="T78" s="743"/>
      <c r="U78" s="743"/>
      <c r="V78" s="743"/>
      <c r="W78" s="744">
        <f>IFERROR((Sch_I_SB[[#This Row],[Prior Approved: Direct FTE]]+Sch_I_SB[[#This Row],[Prior Approved: Admin FTE]])*Sch_I_SB[[#This Row],[Prior Approved: Annual FTE salary $]]*(Sch_I_SB[[#This Row],[Prior Approved: Number of months]]/12),0)</f>
        <v>0</v>
      </c>
      <c r="X78" s="745"/>
      <c r="Y78" s="746">
        <f>Sch_I_SB[[#This Row],[Prior Approved: Total salary expense $]]*Sch_I_SB[[#This Row],[Prior Approved: Benefits Rate %]]</f>
        <v>0</v>
      </c>
      <c r="Z78" s="747">
        <f>+Sch_I_SB[[#This Row],[Prior Approved: Total salary expense $]]+Sch_I_SB[[#This Row],[Prior Approved: Benefits $]]</f>
        <v>0</v>
      </c>
      <c r="AA78" s="748">
        <f>IFERROR(Sch_I_SB[[#This Row],[Proposed: Direct FTE]]-Sch_I_SB[[#This Row],[Prior Approved: Direct FTE]],0)</f>
        <v>0</v>
      </c>
      <c r="AB78" s="744">
        <f>IFERROR(Sch_I_SB[[#This Row],[Proposed: Admin FTE]]-Sch_I_SB[[#This Row],[Prior Approved: Admin FTE]],0)</f>
        <v>0</v>
      </c>
      <c r="AC78" s="747">
        <f>IFERROR(Sch_I_SB[[#This Row],[Proposed: Total S&amp;B $]]-Sch_I_SB[[#This Row],[Prior Approved: Total S&amp;B $]],0)</f>
        <v>0</v>
      </c>
      <c r="AE78" s="749">
        <f>+Sch_I_SB[[#This Row],[Proposed: Direct FTE]]*(Sch_I_SB[[#This Row],[Proposed: Number of months]]/12)</f>
        <v>0</v>
      </c>
      <c r="AF78" s="750">
        <f>+Sch_I_SB[[#This Row],[Proposed: Admin FTE]]*(Sch_I_SB[[#This Row],[Proposed: Number of months]]/12)</f>
        <v>0</v>
      </c>
      <c r="AG78" s="749">
        <f>+Sch_I_SB[[#This Row],[Prior Approved: Direct FTE]]*(Sch_I_SB[[#This Row],[Prior Approved: Number of months]]/12)</f>
        <v>0</v>
      </c>
      <c r="AH78" s="751">
        <f>+Sch_I_SB[[#This Row],[Prior Approved: Admin FTE]]*(Sch_I_SB[[#This Row],[Prior Approved: Number of months]]/12)</f>
        <v>0</v>
      </c>
      <c r="AI78" s="752">
        <f t="shared" si="1"/>
        <v>0</v>
      </c>
      <c r="AJ78" s="751">
        <f t="shared" si="1"/>
        <v>0</v>
      </c>
    </row>
    <row r="79" spans="1:36">
      <c r="A79" s="723">
        <v>76</v>
      </c>
      <c r="B79" s="723">
        <f>+'Budget Summ Amt'!$L$6</f>
        <v>0</v>
      </c>
      <c r="C79" s="779">
        <f>+'Budget Summ Amt'!$D$6</f>
        <v>0</v>
      </c>
      <c r="D79" s="741"/>
      <c r="E79" s="725"/>
      <c r="F79" s="725"/>
      <c r="G79" s="726"/>
      <c r="H79" s="727"/>
      <c r="I79" s="728"/>
      <c r="J79" s="813"/>
      <c r="K79" s="742"/>
      <c r="L79" s="743"/>
      <c r="M79" s="743"/>
      <c r="N79" s="743"/>
      <c r="O79" s="744">
        <f>IFERROR((Sch_I_SB[[#This Row],[Proposed: Direct FTE]]+Sch_I_SB[[#This Row],[Proposed: Admin FTE]])*Sch_I_SB[[#This Row],[Proposed: Annual FTE salary $]]*(Sch_I_SB[[#This Row],[Proposed: Number of months]]/12),0)</f>
        <v>0</v>
      </c>
      <c r="P79" s="745"/>
      <c r="Q79" s="746">
        <f>Sch_I_SB[[#This Row],[Proposed: Benefits Rate %]]*Sch_I_SB[[#This Row],[Proposed: Total salary expense $]]</f>
        <v>0</v>
      </c>
      <c r="R79" s="747">
        <f>Sch_I_SB[[#This Row],[Proposed: Total salary expense $]]+Sch_I_SB[[#This Row],[Proposed: Benefits $]]</f>
        <v>0</v>
      </c>
      <c r="S79" s="742"/>
      <c r="T79" s="743"/>
      <c r="U79" s="743"/>
      <c r="V79" s="743"/>
      <c r="W79" s="744">
        <f>IFERROR((Sch_I_SB[[#This Row],[Prior Approved: Direct FTE]]+Sch_I_SB[[#This Row],[Prior Approved: Admin FTE]])*Sch_I_SB[[#This Row],[Prior Approved: Annual FTE salary $]]*(Sch_I_SB[[#This Row],[Prior Approved: Number of months]]/12),0)</f>
        <v>0</v>
      </c>
      <c r="X79" s="745"/>
      <c r="Y79" s="746">
        <f>Sch_I_SB[[#This Row],[Prior Approved: Total salary expense $]]*Sch_I_SB[[#This Row],[Prior Approved: Benefits Rate %]]</f>
        <v>0</v>
      </c>
      <c r="Z79" s="747">
        <f>+Sch_I_SB[[#This Row],[Prior Approved: Total salary expense $]]+Sch_I_SB[[#This Row],[Prior Approved: Benefits $]]</f>
        <v>0</v>
      </c>
      <c r="AA79" s="748">
        <f>IFERROR(Sch_I_SB[[#This Row],[Proposed: Direct FTE]]-Sch_I_SB[[#This Row],[Prior Approved: Direct FTE]],0)</f>
        <v>0</v>
      </c>
      <c r="AB79" s="744">
        <f>IFERROR(Sch_I_SB[[#This Row],[Proposed: Admin FTE]]-Sch_I_SB[[#This Row],[Prior Approved: Admin FTE]],0)</f>
        <v>0</v>
      </c>
      <c r="AC79" s="747">
        <f>IFERROR(Sch_I_SB[[#This Row],[Proposed: Total S&amp;B $]]-Sch_I_SB[[#This Row],[Prior Approved: Total S&amp;B $]],0)</f>
        <v>0</v>
      </c>
      <c r="AE79" s="749">
        <f>+Sch_I_SB[[#This Row],[Proposed: Direct FTE]]*(Sch_I_SB[[#This Row],[Proposed: Number of months]]/12)</f>
        <v>0</v>
      </c>
      <c r="AF79" s="750">
        <f>+Sch_I_SB[[#This Row],[Proposed: Admin FTE]]*(Sch_I_SB[[#This Row],[Proposed: Number of months]]/12)</f>
        <v>0</v>
      </c>
      <c r="AG79" s="749">
        <f>+Sch_I_SB[[#This Row],[Prior Approved: Direct FTE]]*(Sch_I_SB[[#This Row],[Prior Approved: Number of months]]/12)</f>
        <v>0</v>
      </c>
      <c r="AH79" s="751">
        <f>+Sch_I_SB[[#This Row],[Prior Approved: Admin FTE]]*(Sch_I_SB[[#This Row],[Prior Approved: Number of months]]/12)</f>
        <v>0</v>
      </c>
      <c r="AI79" s="752">
        <f t="shared" si="1"/>
        <v>0</v>
      </c>
      <c r="AJ79" s="751">
        <f t="shared" si="1"/>
        <v>0</v>
      </c>
    </row>
    <row r="80" spans="1:36">
      <c r="A80" s="723">
        <v>77</v>
      </c>
      <c r="B80" s="723">
        <f>+'Budget Summ Amt'!$L$6</f>
        <v>0</v>
      </c>
      <c r="C80" s="779">
        <f>+'Budget Summ Amt'!$D$6</f>
        <v>0</v>
      </c>
      <c r="D80" s="741"/>
      <c r="E80" s="725"/>
      <c r="F80" s="725"/>
      <c r="G80" s="726"/>
      <c r="H80" s="727"/>
      <c r="I80" s="728"/>
      <c r="J80" s="813"/>
      <c r="K80" s="742"/>
      <c r="L80" s="743"/>
      <c r="M80" s="743"/>
      <c r="N80" s="743"/>
      <c r="O80" s="744">
        <f>IFERROR((Sch_I_SB[[#This Row],[Proposed: Direct FTE]]+Sch_I_SB[[#This Row],[Proposed: Admin FTE]])*Sch_I_SB[[#This Row],[Proposed: Annual FTE salary $]]*(Sch_I_SB[[#This Row],[Proposed: Number of months]]/12),0)</f>
        <v>0</v>
      </c>
      <c r="P80" s="745"/>
      <c r="Q80" s="746">
        <f>Sch_I_SB[[#This Row],[Proposed: Benefits Rate %]]*Sch_I_SB[[#This Row],[Proposed: Total salary expense $]]</f>
        <v>0</v>
      </c>
      <c r="R80" s="747">
        <f>Sch_I_SB[[#This Row],[Proposed: Total salary expense $]]+Sch_I_SB[[#This Row],[Proposed: Benefits $]]</f>
        <v>0</v>
      </c>
      <c r="S80" s="742"/>
      <c r="T80" s="743"/>
      <c r="U80" s="743"/>
      <c r="V80" s="743"/>
      <c r="W80" s="744">
        <f>IFERROR((Sch_I_SB[[#This Row],[Prior Approved: Direct FTE]]+Sch_I_SB[[#This Row],[Prior Approved: Admin FTE]])*Sch_I_SB[[#This Row],[Prior Approved: Annual FTE salary $]]*(Sch_I_SB[[#This Row],[Prior Approved: Number of months]]/12),0)</f>
        <v>0</v>
      </c>
      <c r="X80" s="745"/>
      <c r="Y80" s="746">
        <f>Sch_I_SB[[#This Row],[Prior Approved: Total salary expense $]]*Sch_I_SB[[#This Row],[Prior Approved: Benefits Rate %]]</f>
        <v>0</v>
      </c>
      <c r="Z80" s="747">
        <f>+Sch_I_SB[[#This Row],[Prior Approved: Total salary expense $]]+Sch_I_SB[[#This Row],[Prior Approved: Benefits $]]</f>
        <v>0</v>
      </c>
      <c r="AA80" s="748">
        <f>IFERROR(Sch_I_SB[[#This Row],[Proposed: Direct FTE]]-Sch_I_SB[[#This Row],[Prior Approved: Direct FTE]],0)</f>
        <v>0</v>
      </c>
      <c r="AB80" s="744">
        <f>IFERROR(Sch_I_SB[[#This Row],[Proposed: Admin FTE]]-Sch_I_SB[[#This Row],[Prior Approved: Admin FTE]],0)</f>
        <v>0</v>
      </c>
      <c r="AC80" s="747">
        <f>IFERROR(Sch_I_SB[[#This Row],[Proposed: Total S&amp;B $]]-Sch_I_SB[[#This Row],[Prior Approved: Total S&amp;B $]],0)</f>
        <v>0</v>
      </c>
      <c r="AE80" s="749">
        <f>+Sch_I_SB[[#This Row],[Proposed: Direct FTE]]*(Sch_I_SB[[#This Row],[Proposed: Number of months]]/12)</f>
        <v>0</v>
      </c>
      <c r="AF80" s="750">
        <f>+Sch_I_SB[[#This Row],[Proposed: Admin FTE]]*(Sch_I_SB[[#This Row],[Proposed: Number of months]]/12)</f>
        <v>0</v>
      </c>
      <c r="AG80" s="749">
        <f>+Sch_I_SB[[#This Row],[Prior Approved: Direct FTE]]*(Sch_I_SB[[#This Row],[Prior Approved: Number of months]]/12)</f>
        <v>0</v>
      </c>
      <c r="AH80" s="751">
        <f>+Sch_I_SB[[#This Row],[Prior Approved: Admin FTE]]*(Sch_I_SB[[#This Row],[Prior Approved: Number of months]]/12)</f>
        <v>0</v>
      </c>
      <c r="AI80" s="752">
        <f t="shared" si="1"/>
        <v>0</v>
      </c>
      <c r="AJ80" s="751">
        <f t="shared" si="1"/>
        <v>0</v>
      </c>
    </row>
    <row r="81" spans="1:36">
      <c r="A81" s="723">
        <v>78</v>
      </c>
      <c r="B81" s="723">
        <f>+'Budget Summ Amt'!$L$6</f>
        <v>0</v>
      </c>
      <c r="C81" s="779">
        <f>+'Budget Summ Amt'!$D$6</f>
        <v>0</v>
      </c>
      <c r="D81" s="741"/>
      <c r="E81" s="725"/>
      <c r="F81" s="725"/>
      <c r="G81" s="726"/>
      <c r="H81" s="727"/>
      <c r="I81" s="728"/>
      <c r="J81" s="813"/>
      <c r="K81" s="742"/>
      <c r="L81" s="743"/>
      <c r="M81" s="743"/>
      <c r="N81" s="743"/>
      <c r="O81" s="744">
        <f>IFERROR((Sch_I_SB[[#This Row],[Proposed: Direct FTE]]+Sch_I_SB[[#This Row],[Proposed: Admin FTE]])*Sch_I_SB[[#This Row],[Proposed: Annual FTE salary $]]*(Sch_I_SB[[#This Row],[Proposed: Number of months]]/12),0)</f>
        <v>0</v>
      </c>
      <c r="P81" s="745"/>
      <c r="Q81" s="746">
        <f>Sch_I_SB[[#This Row],[Proposed: Benefits Rate %]]*Sch_I_SB[[#This Row],[Proposed: Total salary expense $]]</f>
        <v>0</v>
      </c>
      <c r="R81" s="747">
        <f>Sch_I_SB[[#This Row],[Proposed: Total salary expense $]]+Sch_I_SB[[#This Row],[Proposed: Benefits $]]</f>
        <v>0</v>
      </c>
      <c r="S81" s="742"/>
      <c r="T81" s="743"/>
      <c r="U81" s="743"/>
      <c r="V81" s="743"/>
      <c r="W81" s="744">
        <f>IFERROR((Sch_I_SB[[#This Row],[Prior Approved: Direct FTE]]+Sch_I_SB[[#This Row],[Prior Approved: Admin FTE]])*Sch_I_SB[[#This Row],[Prior Approved: Annual FTE salary $]]*(Sch_I_SB[[#This Row],[Prior Approved: Number of months]]/12),0)</f>
        <v>0</v>
      </c>
      <c r="X81" s="745"/>
      <c r="Y81" s="746">
        <f>Sch_I_SB[[#This Row],[Prior Approved: Total salary expense $]]*Sch_I_SB[[#This Row],[Prior Approved: Benefits Rate %]]</f>
        <v>0</v>
      </c>
      <c r="Z81" s="747">
        <f>+Sch_I_SB[[#This Row],[Prior Approved: Total salary expense $]]+Sch_I_SB[[#This Row],[Prior Approved: Benefits $]]</f>
        <v>0</v>
      </c>
      <c r="AA81" s="748">
        <f>IFERROR(Sch_I_SB[[#This Row],[Proposed: Direct FTE]]-Sch_I_SB[[#This Row],[Prior Approved: Direct FTE]],0)</f>
        <v>0</v>
      </c>
      <c r="AB81" s="744">
        <f>IFERROR(Sch_I_SB[[#This Row],[Proposed: Admin FTE]]-Sch_I_SB[[#This Row],[Prior Approved: Admin FTE]],0)</f>
        <v>0</v>
      </c>
      <c r="AC81" s="747">
        <f>IFERROR(Sch_I_SB[[#This Row],[Proposed: Total S&amp;B $]]-Sch_I_SB[[#This Row],[Prior Approved: Total S&amp;B $]],0)</f>
        <v>0</v>
      </c>
      <c r="AE81" s="749">
        <f>+Sch_I_SB[[#This Row],[Proposed: Direct FTE]]*(Sch_I_SB[[#This Row],[Proposed: Number of months]]/12)</f>
        <v>0</v>
      </c>
      <c r="AF81" s="750">
        <f>+Sch_I_SB[[#This Row],[Proposed: Admin FTE]]*(Sch_I_SB[[#This Row],[Proposed: Number of months]]/12)</f>
        <v>0</v>
      </c>
      <c r="AG81" s="749">
        <f>+Sch_I_SB[[#This Row],[Prior Approved: Direct FTE]]*(Sch_I_SB[[#This Row],[Prior Approved: Number of months]]/12)</f>
        <v>0</v>
      </c>
      <c r="AH81" s="751">
        <f>+Sch_I_SB[[#This Row],[Prior Approved: Admin FTE]]*(Sch_I_SB[[#This Row],[Prior Approved: Number of months]]/12)</f>
        <v>0</v>
      </c>
      <c r="AI81" s="752">
        <f t="shared" si="1"/>
        <v>0</v>
      </c>
      <c r="AJ81" s="751">
        <f t="shared" si="1"/>
        <v>0</v>
      </c>
    </row>
    <row r="82" spans="1:36">
      <c r="A82" s="723">
        <v>79</v>
      </c>
      <c r="B82" s="723">
        <f>+'Budget Summ Amt'!$L$6</f>
        <v>0</v>
      </c>
      <c r="C82" s="779">
        <f>+'Budget Summ Amt'!$D$6</f>
        <v>0</v>
      </c>
      <c r="D82" s="741"/>
      <c r="E82" s="725"/>
      <c r="F82" s="725"/>
      <c r="G82" s="726"/>
      <c r="H82" s="727"/>
      <c r="I82" s="728"/>
      <c r="J82" s="813"/>
      <c r="K82" s="742"/>
      <c r="L82" s="743"/>
      <c r="M82" s="743"/>
      <c r="N82" s="743"/>
      <c r="O82" s="744">
        <f>IFERROR((Sch_I_SB[[#This Row],[Proposed: Direct FTE]]+Sch_I_SB[[#This Row],[Proposed: Admin FTE]])*Sch_I_SB[[#This Row],[Proposed: Annual FTE salary $]]*(Sch_I_SB[[#This Row],[Proposed: Number of months]]/12),0)</f>
        <v>0</v>
      </c>
      <c r="P82" s="745"/>
      <c r="Q82" s="746">
        <f>Sch_I_SB[[#This Row],[Proposed: Benefits Rate %]]*Sch_I_SB[[#This Row],[Proposed: Total salary expense $]]</f>
        <v>0</v>
      </c>
      <c r="R82" s="747">
        <f>Sch_I_SB[[#This Row],[Proposed: Total salary expense $]]+Sch_I_SB[[#This Row],[Proposed: Benefits $]]</f>
        <v>0</v>
      </c>
      <c r="S82" s="742"/>
      <c r="T82" s="743"/>
      <c r="U82" s="743"/>
      <c r="V82" s="743"/>
      <c r="W82" s="744">
        <f>IFERROR((Sch_I_SB[[#This Row],[Prior Approved: Direct FTE]]+Sch_I_SB[[#This Row],[Prior Approved: Admin FTE]])*Sch_I_SB[[#This Row],[Prior Approved: Annual FTE salary $]]*(Sch_I_SB[[#This Row],[Prior Approved: Number of months]]/12),0)</f>
        <v>0</v>
      </c>
      <c r="X82" s="745"/>
      <c r="Y82" s="746">
        <f>Sch_I_SB[[#This Row],[Prior Approved: Total salary expense $]]*Sch_I_SB[[#This Row],[Prior Approved: Benefits Rate %]]</f>
        <v>0</v>
      </c>
      <c r="Z82" s="747">
        <f>+Sch_I_SB[[#This Row],[Prior Approved: Total salary expense $]]+Sch_I_SB[[#This Row],[Prior Approved: Benefits $]]</f>
        <v>0</v>
      </c>
      <c r="AA82" s="748">
        <f>IFERROR(Sch_I_SB[[#This Row],[Proposed: Direct FTE]]-Sch_I_SB[[#This Row],[Prior Approved: Direct FTE]],0)</f>
        <v>0</v>
      </c>
      <c r="AB82" s="744">
        <f>IFERROR(Sch_I_SB[[#This Row],[Proposed: Admin FTE]]-Sch_I_SB[[#This Row],[Prior Approved: Admin FTE]],0)</f>
        <v>0</v>
      </c>
      <c r="AC82" s="747">
        <f>IFERROR(Sch_I_SB[[#This Row],[Proposed: Total S&amp;B $]]-Sch_I_SB[[#This Row],[Prior Approved: Total S&amp;B $]],0)</f>
        <v>0</v>
      </c>
      <c r="AE82" s="749">
        <f>+Sch_I_SB[[#This Row],[Proposed: Direct FTE]]*(Sch_I_SB[[#This Row],[Proposed: Number of months]]/12)</f>
        <v>0</v>
      </c>
      <c r="AF82" s="750">
        <f>+Sch_I_SB[[#This Row],[Proposed: Admin FTE]]*(Sch_I_SB[[#This Row],[Proposed: Number of months]]/12)</f>
        <v>0</v>
      </c>
      <c r="AG82" s="749">
        <f>+Sch_I_SB[[#This Row],[Prior Approved: Direct FTE]]*(Sch_I_SB[[#This Row],[Prior Approved: Number of months]]/12)</f>
        <v>0</v>
      </c>
      <c r="AH82" s="751">
        <f>+Sch_I_SB[[#This Row],[Prior Approved: Admin FTE]]*(Sch_I_SB[[#This Row],[Prior Approved: Number of months]]/12)</f>
        <v>0</v>
      </c>
      <c r="AI82" s="752">
        <f t="shared" si="1"/>
        <v>0</v>
      </c>
      <c r="AJ82" s="751">
        <f t="shared" si="1"/>
        <v>0</v>
      </c>
    </row>
    <row r="83" spans="1:36">
      <c r="A83" s="723">
        <v>80</v>
      </c>
      <c r="B83" s="723">
        <f>+'Budget Summ Amt'!$L$6</f>
        <v>0</v>
      </c>
      <c r="C83" s="779">
        <f>+'Budget Summ Amt'!$D$6</f>
        <v>0</v>
      </c>
      <c r="D83" s="741"/>
      <c r="E83" s="725"/>
      <c r="F83" s="725"/>
      <c r="G83" s="726"/>
      <c r="H83" s="727"/>
      <c r="I83" s="728"/>
      <c r="J83" s="813"/>
      <c r="K83" s="742"/>
      <c r="L83" s="743"/>
      <c r="M83" s="743"/>
      <c r="N83" s="743"/>
      <c r="O83" s="744">
        <f>IFERROR((Sch_I_SB[[#This Row],[Proposed: Direct FTE]]+Sch_I_SB[[#This Row],[Proposed: Admin FTE]])*Sch_I_SB[[#This Row],[Proposed: Annual FTE salary $]]*(Sch_I_SB[[#This Row],[Proposed: Number of months]]/12),0)</f>
        <v>0</v>
      </c>
      <c r="P83" s="745"/>
      <c r="Q83" s="746">
        <f>Sch_I_SB[[#This Row],[Proposed: Benefits Rate %]]*Sch_I_SB[[#This Row],[Proposed: Total salary expense $]]</f>
        <v>0</v>
      </c>
      <c r="R83" s="747">
        <f>Sch_I_SB[[#This Row],[Proposed: Total salary expense $]]+Sch_I_SB[[#This Row],[Proposed: Benefits $]]</f>
        <v>0</v>
      </c>
      <c r="S83" s="742"/>
      <c r="T83" s="743"/>
      <c r="U83" s="743"/>
      <c r="V83" s="743"/>
      <c r="W83" s="744">
        <f>IFERROR((Sch_I_SB[[#This Row],[Prior Approved: Direct FTE]]+Sch_I_SB[[#This Row],[Prior Approved: Admin FTE]])*Sch_I_SB[[#This Row],[Prior Approved: Annual FTE salary $]]*(Sch_I_SB[[#This Row],[Prior Approved: Number of months]]/12),0)</f>
        <v>0</v>
      </c>
      <c r="X83" s="745"/>
      <c r="Y83" s="746">
        <f>Sch_I_SB[[#This Row],[Prior Approved: Total salary expense $]]*Sch_I_SB[[#This Row],[Prior Approved: Benefits Rate %]]</f>
        <v>0</v>
      </c>
      <c r="Z83" s="747">
        <f>+Sch_I_SB[[#This Row],[Prior Approved: Total salary expense $]]+Sch_I_SB[[#This Row],[Prior Approved: Benefits $]]</f>
        <v>0</v>
      </c>
      <c r="AA83" s="748">
        <f>IFERROR(Sch_I_SB[[#This Row],[Proposed: Direct FTE]]-Sch_I_SB[[#This Row],[Prior Approved: Direct FTE]],0)</f>
        <v>0</v>
      </c>
      <c r="AB83" s="744">
        <f>IFERROR(Sch_I_SB[[#This Row],[Proposed: Admin FTE]]-Sch_I_SB[[#This Row],[Prior Approved: Admin FTE]],0)</f>
        <v>0</v>
      </c>
      <c r="AC83" s="747">
        <f>IFERROR(Sch_I_SB[[#This Row],[Proposed: Total S&amp;B $]]-Sch_I_SB[[#This Row],[Prior Approved: Total S&amp;B $]],0)</f>
        <v>0</v>
      </c>
      <c r="AE83" s="749">
        <f>+Sch_I_SB[[#This Row],[Proposed: Direct FTE]]*(Sch_I_SB[[#This Row],[Proposed: Number of months]]/12)</f>
        <v>0</v>
      </c>
      <c r="AF83" s="750">
        <f>+Sch_I_SB[[#This Row],[Proposed: Admin FTE]]*(Sch_I_SB[[#This Row],[Proposed: Number of months]]/12)</f>
        <v>0</v>
      </c>
      <c r="AG83" s="749">
        <f>+Sch_I_SB[[#This Row],[Prior Approved: Direct FTE]]*(Sch_I_SB[[#This Row],[Prior Approved: Number of months]]/12)</f>
        <v>0</v>
      </c>
      <c r="AH83" s="751">
        <f>+Sch_I_SB[[#This Row],[Prior Approved: Admin FTE]]*(Sch_I_SB[[#This Row],[Prior Approved: Number of months]]/12)</f>
        <v>0</v>
      </c>
      <c r="AI83" s="752">
        <f t="shared" si="1"/>
        <v>0</v>
      </c>
      <c r="AJ83" s="751">
        <f t="shared" si="1"/>
        <v>0</v>
      </c>
    </row>
    <row r="84" spans="1:36">
      <c r="A84" s="723">
        <v>81</v>
      </c>
      <c r="B84" s="723">
        <f>+'Budget Summ Amt'!$L$6</f>
        <v>0</v>
      </c>
      <c r="C84" s="779">
        <f>+'Budget Summ Amt'!$D$6</f>
        <v>0</v>
      </c>
      <c r="D84" s="741"/>
      <c r="E84" s="725"/>
      <c r="F84" s="725"/>
      <c r="G84" s="726"/>
      <c r="H84" s="727"/>
      <c r="I84" s="728"/>
      <c r="J84" s="813"/>
      <c r="K84" s="742"/>
      <c r="L84" s="743"/>
      <c r="M84" s="743"/>
      <c r="N84" s="743"/>
      <c r="O84" s="744">
        <f>IFERROR((Sch_I_SB[[#This Row],[Proposed: Direct FTE]]+Sch_I_SB[[#This Row],[Proposed: Admin FTE]])*Sch_I_SB[[#This Row],[Proposed: Annual FTE salary $]]*(Sch_I_SB[[#This Row],[Proposed: Number of months]]/12),0)</f>
        <v>0</v>
      </c>
      <c r="P84" s="745"/>
      <c r="Q84" s="746">
        <f>Sch_I_SB[[#This Row],[Proposed: Benefits Rate %]]*Sch_I_SB[[#This Row],[Proposed: Total salary expense $]]</f>
        <v>0</v>
      </c>
      <c r="R84" s="747">
        <f>Sch_I_SB[[#This Row],[Proposed: Total salary expense $]]+Sch_I_SB[[#This Row],[Proposed: Benefits $]]</f>
        <v>0</v>
      </c>
      <c r="S84" s="742"/>
      <c r="T84" s="743"/>
      <c r="U84" s="743"/>
      <c r="V84" s="743"/>
      <c r="W84" s="744">
        <f>IFERROR((Sch_I_SB[[#This Row],[Prior Approved: Direct FTE]]+Sch_I_SB[[#This Row],[Prior Approved: Admin FTE]])*Sch_I_SB[[#This Row],[Prior Approved: Annual FTE salary $]]*(Sch_I_SB[[#This Row],[Prior Approved: Number of months]]/12),0)</f>
        <v>0</v>
      </c>
      <c r="X84" s="745"/>
      <c r="Y84" s="746">
        <f>Sch_I_SB[[#This Row],[Prior Approved: Total salary expense $]]*Sch_I_SB[[#This Row],[Prior Approved: Benefits Rate %]]</f>
        <v>0</v>
      </c>
      <c r="Z84" s="747">
        <f>+Sch_I_SB[[#This Row],[Prior Approved: Total salary expense $]]+Sch_I_SB[[#This Row],[Prior Approved: Benefits $]]</f>
        <v>0</v>
      </c>
      <c r="AA84" s="748">
        <f>IFERROR(Sch_I_SB[[#This Row],[Proposed: Direct FTE]]-Sch_I_SB[[#This Row],[Prior Approved: Direct FTE]],0)</f>
        <v>0</v>
      </c>
      <c r="AB84" s="744">
        <f>IFERROR(Sch_I_SB[[#This Row],[Proposed: Admin FTE]]-Sch_I_SB[[#This Row],[Prior Approved: Admin FTE]],0)</f>
        <v>0</v>
      </c>
      <c r="AC84" s="747">
        <f>IFERROR(Sch_I_SB[[#This Row],[Proposed: Total S&amp;B $]]-Sch_I_SB[[#This Row],[Prior Approved: Total S&amp;B $]],0)</f>
        <v>0</v>
      </c>
      <c r="AE84" s="749">
        <f>+Sch_I_SB[[#This Row],[Proposed: Direct FTE]]*(Sch_I_SB[[#This Row],[Proposed: Number of months]]/12)</f>
        <v>0</v>
      </c>
      <c r="AF84" s="750">
        <f>+Sch_I_SB[[#This Row],[Proposed: Admin FTE]]*(Sch_I_SB[[#This Row],[Proposed: Number of months]]/12)</f>
        <v>0</v>
      </c>
      <c r="AG84" s="749">
        <f>+Sch_I_SB[[#This Row],[Prior Approved: Direct FTE]]*(Sch_I_SB[[#This Row],[Prior Approved: Number of months]]/12)</f>
        <v>0</v>
      </c>
      <c r="AH84" s="751">
        <f>+Sch_I_SB[[#This Row],[Prior Approved: Admin FTE]]*(Sch_I_SB[[#This Row],[Prior Approved: Number of months]]/12)</f>
        <v>0</v>
      </c>
      <c r="AI84" s="752">
        <f t="shared" si="1"/>
        <v>0</v>
      </c>
      <c r="AJ84" s="751">
        <f t="shared" si="1"/>
        <v>0</v>
      </c>
    </row>
    <row r="85" spans="1:36">
      <c r="A85" s="723">
        <v>82</v>
      </c>
      <c r="B85" s="723">
        <f>+'Budget Summ Amt'!$L$6</f>
        <v>0</v>
      </c>
      <c r="C85" s="779">
        <f>+'Budget Summ Amt'!$D$6</f>
        <v>0</v>
      </c>
      <c r="D85" s="741"/>
      <c r="E85" s="725"/>
      <c r="F85" s="725"/>
      <c r="G85" s="726"/>
      <c r="H85" s="727"/>
      <c r="I85" s="728"/>
      <c r="J85" s="813"/>
      <c r="K85" s="742"/>
      <c r="L85" s="743"/>
      <c r="M85" s="743"/>
      <c r="N85" s="743"/>
      <c r="O85" s="744">
        <f>IFERROR((Sch_I_SB[[#This Row],[Proposed: Direct FTE]]+Sch_I_SB[[#This Row],[Proposed: Admin FTE]])*Sch_I_SB[[#This Row],[Proposed: Annual FTE salary $]]*(Sch_I_SB[[#This Row],[Proposed: Number of months]]/12),0)</f>
        <v>0</v>
      </c>
      <c r="P85" s="745"/>
      <c r="Q85" s="746">
        <f>Sch_I_SB[[#This Row],[Proposed: Benefits Rate %]]*Sch_I_SB[[#This Row],[Proposed: Total salary expense $]]</f>
        <v>0</v>
      </c>
      <c r="R85" s="747">
        <f>Sch_I_SB[[#This Row],[Proposed: Total salary expense $]]+Sch_I_SB[[#This Row],[Proposed: Benefits $]]</f>
        <v>0</v>
      </c>
      <c r="S85" s="742"/>
      <c r="T85" s="743"/>
      <c r="U85" s="743"/>
      <c r="V85" s="743"/>
      <c r="W85" s="744">
        <f>IFERROR((Sch_I_SB[[#This Row],[Prior Approved: Direct FTE]]+Sch_I_SB[[#This Row],[Prior Approved: Admin FTE]])*Sch_I_SB[[#This Row],[Prior Approved: Annual FTE salary $]]*(Sch_I_SB[[#This Row],[Prior Approved: Number of months]]/12),0)</f>
        <v>0</v>
      </c>
      <c r="X85" s="745"/>
      <c r="Y85" s="746">
        <f>Sch_I_SB[[#This Row],[Prior Approved: Total salary expense $]]*Sch_I_SB[[#This Row],[Prior Approved: Benefits Rate %]]</f>
        <v>0</v>
      </c>
      <c r="Z85" s="747">
        <f>+Sch_I_SB[[#This Row],[Prior Approved: Total salary expense $]]+Sch_I_SB[[#This Row],[Prior Approved: Benefits $]]</f>
        <v>0</v>
      </c>
      <c r="AA85" s="748">
        <f>IFERROR(Sch_I_SB[[#This Row],[Proposed: Direct FTE]]-Sch_I_SB[[#This Row],[Prior Approved: Direct FTE]],0)</f>
        <v>0</v>
      </c>
      <c r="AB85" s="744">
        <f>IFERROR(Sch_I_SB[[#This Row],[Proposed: Admin FTE]]-Sch_I_SB[[#This Row],[Prior Approved: Admin FTE]],0)</f>
        <v>0</v>
      </c>
      <c r="AC85" s="747">
        <f>IFERROR(Sch_I_SB[[#This Row],[Proposed: Total S&amp;B $]]-Sch_I_SB[[#This Row],[Prior Approved: Total S&amp;B $]],0)</f>
        <v>0</v>
      </c>
      <c r="AE85" s="749">
        <f>+Sch_I_SB[[#This Row],[Proposed: Direct FTE]]*(Sch_I_SB[[#This Row],[Proposed: Number of months]]/12)</f>
        <v>0</v>
      </c>
      <c r="AF85" s="750">
        <f>+Sch_I_SB[[#This Row],[Proposed: Admin FTE]]*(Sch_I_SB[[#This Row],[Proposed: Number of months]]/12)</f>
        <v>0</v>
      </c>
      <c r="AG85" s="749">
        <f>+Sch_I_SB[[#This Row],[Prior Approved: Direct FTE]]*(Sch_I_SB[[#This Row],[Prior Approved: Number of months]]/12)</f>
        <v>0</v>
      </c>
      <c r="AH85" s="751">
        <f>+Sch_I_SB[[#This Row],[Prior Approved: Admin FTE]]*(Sch_I_SB[[#This Row],[Prior Approved: Number of months]]/12)</f>
        <v>0</v>
      </c>
      <c r="AI85" s="752">
        <f t="shared" si="1"/>
        <v>0</v>
      </c>
      <c r="AJ85" s="751">
        <f t="shared" si="1"/>
        <v>0</v>
      </c>
    </row>
    <row r="86" spans="1:36">
      <c r="A86" s="723">
        <v>83</v>
      </c>
      <c r="B86" s="723">
        <f>+'Budget Summ Amt'!$L$6</f>
        <v>0</v>
      </c>
      <c r="C86" s="779">
        <f>+'Budget Summ Amt'!$D$6</f>
        <v>0</v>
      </c>
      <c r="D86" s="741"/>
      <c r="E86" s="725"/>
      <c r="F86" s="725"/>
      <c r="G86" s="726"/>
      <c r="H86" s="727"/>
      <c r="I86" s="728"/>
      <c r="J86" s="813"/>
      <c r="K86" s="742"/>
      <c r="L86" s="743"/>
      <c r="M86" s="743"/>
      <c r="N86" s="743"/>
      <c r="O86" s="744">
        <f>IFERROR((Sch_I_SB[[#This Row],[Proposed: Direct FTE]]+Sch_I_SB[[#This Row],[Proposed: Admin FTE]])*Sch_I_SB[[#This Row],[Proposed: Annual FTE salary $]]*(Sch_I_SB[[#This Row],[Proposed: Number of months]]/12),0)</f>
        <v>0</v>
      </c>
      <c r="P86" s="745"/>
      <c r="Q86" s="746">
        <f>Sch_I_SB[[#This Row],[Proposed: Benefits Rate %]]*Sch_I_SB[[#This Row],[Proposed: Total salary expense $]]</f>
        <v>0</v>
      </c>
      <c r="R86" s="747">
        <f>Sch_I_SB[[#This Row],[Proposed: Total salary expense $]]+Sch_I_SB[[#This Row],[Proposed: Benefits $]]</f>
        <v>0</v>
      </c>
      <c r="S86" s="742"/>
      <c r="T86" s="743"/>
      <c r="U86" s="743"/>
      <c r="V86" s="743"/>
      <c r="W86" s="744">
        <f>IFERROR((Sch_I_SB[[#This Row],[Prior Approved: Direct FTE]]+Sch_I_SB[[#This Row],[Prior Approved: Admin FTE]])*Sch_I_SB[[#This Row],[Prior Approved: Annual FTE salary $]]*(Sch_I_SB[[#This Row],[Prior Approved: Number of months]]/12),0)</f>
        <v>0</v>
      </c>
      <c r="X86" s="745"/>
      <c r="Y86" s="746">
        <f>Sch_I_SB[[#This Row],[Prior Approved: Total salary expense $]]*Sch_I_SB[[#This Row],[Prior Approved: Benefits Rate %]]</f>
        <v>0</v>
      </c>
      <c r="Z86" s="747">
        <f>+Sch_I_SB[[#This Row],[Prior Approved: Total salary expense $]]+Sch_I_SB[[#This Row],[Prior Approved: Benefits $]]</f>
        <v>0</v>
      </c>
      <c r="AA86" s="748">
        <f>IFERROR(Sch_I_SB[[#This Row],[Proposed: Direct FTE]]-Sch_I_SB[[#This Row],[Prior Approved: Direct FTE]],0)</f>
        <v>0</v>
      </c>
      <c r="AB86" s="744">
        <f>IFERROR(Sch_I_SB[[#This Row],[Proposed: Admin FTE]]-Sch_I_SB[[#This Row],[Prior Approved: Admin FTE]],0)</f>
        <v>0</v>
      </c>
      <c r="AC86" s="747">
        <f>IFERROR(Sch_I_SB[[#This Row],[Proposed: Total S&amp;B $]]-Sch_I_SB[[#This Row],[Prior Approved: Total S&amp;B $]],0)</f>
        <v>0</v>
      </c>
      <c r="AE86" s="749">
        <f>+Sch_I_SB[[#This Row],[Proposed: Direct FTE]]*(Sch_I_SB[[#This Row],[Proposed: Number of months]]/12)</f>
        <v>0</v>
      </c>
      <c r="AF86" s="750">
        <f>+Sch_I_SB[[#This Row],[Proposed: Admin FTE]]*(Sch_I_SB[[#This Row],[Proposed: Number of months]]/12)</f>
        <v>0</v>
      </c>
      <c r="AG86" s="749">
        <f>+Sch_I_SB[[#This Row],[Prior Approved: Direct FTE]]*(Sch_I_SB[[#This Row],[Prior Approved: Number of months]]/12)</f>
        <v>0</v>
      </c>
      <c r="AH86" s="751">
        <f>+Sch_I_SB[[#This Row],[Prior Approved: Admin FTE]]*(Sch_I_SB[[#This Row],[Prior Approved: Number of months]]/12)</f>
        <v>0</v>
      </c>
      <c r="AI86" s="752">
        <f t="shared" si="1"/>
        <v>0</v>
      </c>
      <c r="AJ86" s="751">
        <f t="shared" si="1"/>
        <v>0</v>
      </c>
    </row>
    <row r="87" spans="1:36">
      <c r="A87" s="723">
        <v>84</v>
      </c>
      <c r="B87" s="723">
        <f>+'Budget Summ Amt'!$L$6</f>
        <v>0</v>
      </c>
      <c r="C87" s="779">
        <f>+'Budget Summ Amt'!$D$6</f>
        <v>0</v>
      </c>
      <c r="D87" s="741"/>
      <c r="E87" s="725"/>
      <c r="F87" s="725"/>
      <c r="G87" s="726"/>
      <c r="H87" s="727"/>
      <c r="I87" s="728"/>
      <c r="J87" s="813"/>
      <c r="K87" s="742"/>
      <c r="L87" s="743"/>
      <c r="M87" s="743"/>
      <c r="N87" s="743"/>
      <c r="O87" s="744">
        <f>IFERROR((Sch_I_SB[[#This Row],[Proposed: Direct FTE]]+Sch_I_SB[[#This Row],[Proposed: Admin FTE]])*Sch_I_SB[[#This Row],[Proposed: Annual FTE salary $]]*(Sch_I_SB[[#This Row],[Proposed: Number of months]]/12),0)</f>
        <v>0</v>
      </c>
      <c r="P87" s="745"/>
      <c r="Q87" s="746">
        <f>Sch_I_SB[[#This Row],[Proposed: Benefits Rate %]]*Sch_I_SB[[#This Row],[Proposed: Total salary expense $]]</f>
        <v>0</v>
      </c>
      <c r="R87" s="747">
        <f>Sch_I_SB[[#This Row],[Proposed: Total salary expense $]]+Sch_I_SB[[#This Row],[Proposed: Benefits $]]</f>
        <v>0</v>
      </c>
      <c r="S87" s="742"/>
      <c r="T87" s="743"/>
      <c r="U87" s="743"/>
      <c r="V87" s="743"/>
      <c r="W87" s="744">
        <f>IFERROR((Sch_I_SB[[#This Row],[Prior Approved: Direct FTE]]+Sch_I_SB[[#This Row],[Prior Approved: Admin FTE]])*Sch_I_SB[[#This Row],[Prior Approved: Annual FTE salary $]]*(Sch_I_SB[[#This Row],[Prior Approved: Number of months]]/12),0)</f>
        <v>0</v>
      </c>
      <c r="X87" s="745"/>
      <c r="Y87" s="746">
        <f>Sch_I_SB[[#This Row],[Prior Approved: Total salary expense $]]*Sch_I_SB[[#This Row],[Prior Approved: Benefits Rate %]]</f>
        <v>0</v>
      </c>
      <c r="Z87" s="747">
        <f>+Sch_I_SB[[#This Row],[Prior Approved: Total salary expense $]]+Sch_I_SB[[#This Row],[Prior Approved: Benefits $]]</f>
        <v>0</v>
      </c>
      <c r="AA87" s="748">
        <f>IFERROR(Sch_I_SB[[#This Row],[Proposed: Direct FTE]]-Sch_I_SB[[#This Row],[Prior Approved: Direct FTE]],0)</f>
        <v>0</v>
      </c>
      <c r="AB87" s="744">
        <f>IFERROR(Sch_I_SB[[#This Row],[Proposed: Admin FTE]]-Sch_I_SB[[#This Row],[Prior Approved: Admin FTE]],0)</f>
        <v>0</v>
      </c>
      <c r="AC87" s="747">
        <f>IFERROR(Sch_I_SB[[#This Row],[Proposed: Total S&amp;B $]]-Sch_I_SB[[#This Row],[Prior Approved: Total S&amp;B $]],0)</f>
        <v>0</v>
      </c>
      <c r="AE87" s="749">
        <f>+Sch_I_SB[[#This Row],[Proposed: Direct FTE]]*(Sch_I_SB[[#This Row],[Proposed: Number of months]]/12)</f>
        <v>0</v>
      </c>
      <c r="AF87" s="750">
        <f>+Sch_I_SB[[#This Row],[Proposed: Admin FTE]]*(Sch_I_SB[[#This Row],[Proposed: Number of months]]/12)</f>
        <v>0</v>
      </c>
      <c r="AG87" s="749">
        <f>+Sch_I_SB[[#This Row],[Prior Approved: Direct FTE]]*(Sch_I_SB[[#This Row],[Prior Approved: Number of months]]/12)</f>
        <v>0</v>
      </c>
      <c r="AH87" s="751">
        <f>+Sch_I_SB[[#This Row],[Prior Approved: Admin FTE]]*(Sch_I_SB[[#This Row],[Prior Approved: Number of months]]/12)</f>
        <v>0</v>
      </c>
      <c r="AI87" s="752">
        <f t="shared" si="1"/>
        <v>0</v>
      </c>
      <c r="AJ87" s="751">
        <f t="shared" si="1"/>
        <v>0</v>
      </c>
    </row>
    <row r="88" spans="1:36">
      <c r="A88" s="723">
        <v>85</v>
      </c>
      <c r="B88" s="723">
        <f>+'Budget Summ Amt'!$L$6</f>
        <v>0</v>
      </c>
      <c r="C88" s="779">
        <f>+'Budget Summ Amt'!$D$6</f>
        <v>0</v>
      </c>
      <c r="D88" s="741"/>
      <c r="E88" s="725"/>
      <c r="F88" s="725"/>
      <c r="G88" s="726"/>
      <c r="H88" s="727"/>
      <c r="I88" s="728"/>
      <c r="J88" s="813"/>
      <c r="K88" s="742"/>
      <c r="L88" s="743"/>
      <c r="M88" s="743"/>
      <c r="N88" s="743"/>
      <c r="O88" s="744">
        <f>IFERROR((Sch_I_SB[[#This Row],[Proposed: Direct FTE]]+Sch_I_SB[[#This Row],[Proposed: Admin FTE]])*Sch_I_SB[[#This Row],[Proposed: Annual FTE salary $]]*(Sch_I_SB[[#This Row],[Proposed: Number of months]]/12),0)</f>
        <v>0</v>
      </c>
      <c r="P88" s="745"/>
      <c r="Q88" s="746">
        <f>Sch_I_SB[[#This Row],[Proposed: Benefits Rate %]]*Sch_I_SB[[#This Row],[Proposed: Total salary expense $]]</f>
        <v>0</v>
      </c>
      <c r="R88" s="747">
        <f>Sch_I_SB[[#This Row],[Proposed: Total salary expense $]]+Sch_I_SB[[#This Row],[Proposed: Benefits $]]</f>
        <v>0</v>
      </c>
      <c r="S88" s="742"/>
      <c r="T88" s="743"/>
      <c r="U88" s="743"/>
      <c r="V88" s="743"/>
      <c r="W88" s="744">
        <f>IFERROR((Sch_I_SB[[#This Row],[Prior Approved: Direct FTE]]+Sch_I_SB[[#This Row],[Prior Approved: Admin FTE]])*Sch_I_SB[[#This Row],[Prior Approved: Annual FTE salary $]]*(Sch_I_SB[[#This Row],[Prior Approved: Number of months]]/12),0)</f>
        <v>0</v>
      </c>
      <c r="X88" s="745"/>
      <c r="Y88" s="746">
        <f>Sch_I_SB[[#This Row],[Prior Approved: Total salary expense $]]*Sch_I_SB[[#This Row],[Prior Approved: Benefits Rate %]]</f>
        <v>0</v>
      </c>
      <c r="Z88" s="747">
        <f>+Sch_I_SB[[#This Row],[Prior Approved: Total salary expense $]]+Sch_I_SB[[#This Row],[Prior Approved: Benefits $]]</f>
        <v>0</v>
      </c>
      <c r="AA88" s="748">
        <f>IFERROR(Sch_I_SB[[#This Row],[Proposed: Direct FTE]]-Sch_I_SB[[#This Row],[Prior Approved: Direct FTE]],0)</f>
        <v>0</v>
      </c>
      <c r="AB88" s="744">
        <f>IFERROR(Sch_I_SB[[#This Row],[Proposed: Admin FTE]]-Sch_I_SB[[#This Row],[Prior Approved: Admin FTE]],0)</f>
        <v>0</v>
      </c>
      <c r="AC88" s="747">
        <f>IFERROR(Sch_I_SB[[#This Row],[Proposed: Total S&amp;B $]]-Sch_I_SB[[#This Row],[Prior Approved: Total S&amp;B $]],0)</f>
        <v>0</v>
      </c>
      <c r="AE88" s="749">
        <f>+Sch_I_SB[[#This Row],[Proposed: Direct FTE]]*(Sch_I_SB[[#This Row],[Proposed: Number of months]]/12)</f>
        <v>0</v>
      </c>
      <c r="AF88" s="750">
        <f>+Sch_I_SB[[#This Row],[Proposed: Admin FTE]]*(Sch_I_SB[[#This Row],[Proposed: Number of months]]/12)</f>
        <v>0</v>
      </c>
      <c r="AG88" s="749">
        <f>+Sch_I_SB[[#This Row],[Prior Approved: Direct FTE]]*(Sch_I_SB[[#This Row],[Prior Approved: Number of months]]/12)</f>
        <v>0</v>
      </c>
      <c r="AH88" s="751">
        <f>+Sch_I_SB[[#This Row],[Prior Approved: Admin FTE]]*(Sch_I_SB[[#This Row],[Prior Approved: Number of months]]/12)</f>
        <v>0</v>
      </c>
      <c r="AI88" s="752">
        <f t="shared" si="1"/>
        <v>0</v>
      </c>
      <c r="AJ88" s="751">
        <f t="shared" si="1"/>
        <v>0</v>
      </c>
    </row>
    <row r="89" spans="1:36">
      <c r="A89" s="723">
        <v>86</v>
      </c>
      <c r="B89" s="723">
        <f>+'Budget Summ Amt'!$L$6</f>
        <v>0</v>
      </c>
      <c r="C89" s="779">
        <f>+'Budget Summ Amt'!$D$6</f>
        <v>0</v>
      </c>
      <c r="D89" s="741"/>
      <c r="E89" s="725"/>
      <c r="F89" s="725"/>
      <c r="G89" s="726"/>
      <c r="H89" s="727"/>
      <c r="I89" s="728"/>
      <c r="J89" s="813"/>
      <c r="K89" s="742"/>
      <c r="L89" s="743"/>
      <c r="M89" s="743"/>
      <c r="N89" s="743"/>
      <c r="O89" s="744">
        <f>IFERROR((Sch_I_SB[[#This Row],[Proposed: Direct FTE]]+Sch_I_SB[[#This Row],[Proposed: Admin FTE]])*Sch_I_SB[[#This Row],[Proposed: Annual FTE salary $]]*(Sch_I_SB[[#This Row],[Proposed: Number of months]]/12),0)</f>
        <v>0</v>
      </c>
      <c r="P89" s="745"/>
      <c r="Q89" s="746">
        <f>Sch_I_SB[[#This Row],[Proposed: Benefits Rate %]]*Sch_I_SB[[#This Row],[Proposed: Total salary expense $]]</f>
        <v>0</v>
      </c>
      <c r="R89" s="747">
        <f>Sch_I_SB[[#This Row],[Proposed: Total salary expense $]]+Sch_I_SB[[#This Row],[Proposed: Benefits $]]</f>
        <v>0</v>
      </c>
      <c r="S89" s="742"/>
      <c r="T89" s="743"/>
      <c r="U89" s="743"/>
      <c r="V89" s="743"/>
      <c r="W89" s="744">
        <f>IFERROR((Sch_I_SB[[#This Row],[Prior Approved: Direct FTE]]+Sch_I_SB[[#This Row],[Prior Approved: Admin FTE]])*Sch_I_SB[[#This Row],[Prior Approved: Annual FTE salary $]]*(Sch_I_SB[[#This Row],[Prior Approved: Number of months]]/12),0)</f>
        <v>0</v>
      </c>
      <c r="X89" s="745"/>
      <c r="Y89" s="746">
        <f>Sch_I_SB[[#This Row],[Prior Approved: Total salary expense $]]*Sch_I_SB[[#This Row],[Prior Approved: Benefits Rate %]]</f>
        <v>0</v>
      </c>
      <c r="Z89" s="747">
        <f>+Sch_I_SB[[#This Row],[Prior Approved: Total salary expense $]]+Sch_I_SB[[#This Row],[Prior Approved: Benefits $]]</f>
        <v>0</v>
      </c>
      <c r="AA89" s="748">
        <f>IFERROR(Sch_I_SB[[#This Row],[Proposed: Direct FTE]]-Sch_I_SB[[#This Row],[Prior Approved: Direct FTE]],0)</f>
        <v>0</v>
      </c>
      <c r="AB89" s="744">
        <f>IFERROR(Sch_I_SB[[#This Row],[Proposed: Admin FTE]]-Sch_I_SB[[#This Row],[Prior Approved: Admin FTE]],0)</f>
        <v>0</v>
      </c>
      <c r="AC89" s="747">
        <f>IFERROR(Sch_I_SB[[#This Row],[Proposed: Total S&amp;B $]]-Sch_I_SB[[#This Row],[Prior Approved: Total S&amp;B $]],0)</f>
        <v>0</v>
      </c>
      <c r="AE89" s="749">
        <f>+Sch_I_SB[[#This Row],[Proposed: Direct FTE]]*(Sch_I_SB[[#This Row],[Proposed: Number of months]]/12)</f>
        <v>0</v>
      </c>
      <c r="AF89" s="750">
        <f>+Sch_I_SB[[#This Row],[Proposed: Admin FTE]]*(Sch_I_SB[[#This Row],[Proposed: Number of months]]/12)</f>
        <v>0</v>
      </c>
      <c r="AG89" s="749">
        <f>+Sch_I_SB[[#This Row],[Prior Approved: Direct FTE]]*(Sch_I_SB[[#This Row],[Prior Approved: Number of months]]/12)</f>
        <v>0</v>
      </c>
      <c r="AH89" s="751">
        <f>+Sch_I_SB[[#This Row],[Prior Approved: Admin FTE]]*(Sch_I_SB[[#This Row],[Prior Approved: Number of months]]/12)</f>
        <v>0</v>
      </c>
      <c r="AI89" s="752">
        <f t="shared" si="1"/>
        <v>0</v>
      </c>
      <c r="AJ89" s="751">
        <f t="shared" si="1"/>
        <v>0</v>
      </c>
    </row>
    <row r="90" spans="1:36">
      <c r="A90" s="723">
        <v>87</v>
      </c>
      <c r="B90" s="723">
        <f>+'Budget Summ Amt'!$L$6</f>
        <v>0</v>
      </c>
      <c r="C90" s="779">
        <f>+'Budget Summ Amt'!$D$6</f>
        <v>0</v>
      </c>
      <c r="D90" s="741"/>
      <c r="E90" s="725"/>
      <c r="F90" s="725"/>
      <c r="G90" s="726"/>
      <c r="H90" s="727"/>
      <c r="I90" s="728"/>
      <c r="J90" s="813"/>
      <c r="K90" s="742"/>
      <c r="L90" s="743"/>
      <c r="M90" s="743"/>
      <c r="N90" s="743"/>
      <c r="O90" s="744">
        <f>IFERROR((Sch_I_SB[[#This Row],[Proposed: Direct FTE]]+Sch_I_SB[[#This Row],[Proposed: Admin FTE]])*Sch_I_SB[[#This Row],[Proposed: Annual FTE salary $]]*(Sch_I_SB[[#This Row],[Proposed: Number of months]]/12),0)</f>
        <v>0</v>
      </c>
      <c r="P90" s="745"/>
      <c r="Q90" s="746">
        <f>Sch_I_SB[[#This Row],[Proposed: Benefits Rate %]]*Sch_I_SB[[#This Row],[Proposed: Total salary expense $]]</f>
        <v>0</v>
      </c>
      <c r="R90" s="747">
        <f>Sch_I_SB[[#This Row],[Proposed: Total salary expense $]]+Sch_I_SB[[#This Row],[Proposed: Benefits $]]</f>
        <v>0</v>
      </c>
      <c r="S90" s="742"/>
      <c r="T90" s="743"/>
      <c r="U90" s="743"/>
      <c r="V90" s="743"/>
      <c r="W90" s="744">
        <f>IFERROR((Sch_I_SB[[#This Row],[Prior Approved: Direct FTE]]+Sch_I_SB[[#This Row],[Prior Approved: Admin FTE]])*Sch_I_SB[[#This Row],[Prior Approved: Annual FTE salary $]]*(Sch_I_SB[[#This Row],[Prior Approved: Number of months]]/12),0)</f>
        <v>0</v>
      </c>
      <c r="X90" s="745"/>
      <c r="Y90" s="746">
        <f>Sch_I_SB[[#This Row],[Prior Approved: Total salary expense $]]*Sch_I_SB[[#This Row],[Prior Approved: Benefits Rate %]]</f>
        <v>0</v>
      </c>
      <c r="Z90" s="747">
        <f>+Sch_I_SB[[#This Row],[Prior Approved: Total salary expense $]]+Sch_I_SB[[#This Row],[Prior Approved: Benefits $]]</f>
        <v>0</v>
      </c>
      <c r="AA90" s="748">
        <f>IFERROR(Sch_I_SB[[#This Row],[Proposed: Direct FTE]]-Sch_I_SB[[#This Row],[Prior Approved: Direct FTE]],0)</f>
        <v>0</v>
      </c>
      <c r="AB90" s="744">
        <f>IFERROR(Sch_I_SB[[#This Row],[Proposed: Admin FTE]]-Sch_I_SB[[#This Row],[Prior Approved: Admin FTE]],0)</f>
        <v>0</v>
      </c>
      <c r="AC90" s="747">
        <f>IFERROR(Sch_I_SB[[#This Row],[Proposed: Total S&amp;B $]]-Sch_I_SB[[#This Row],[Prior Approved: Total S&amp;B $]],0)</f>
        <v>0</v>
      </c>
      <c r="AE90" s="749">
        <f>+Sch_I_SB[[#This Row],[Proposed: Direct FTE]]*(Sch_I_SB[[#This Row],[Proposed: Number of months]]/12)</f>
        <v>0</v>
      </c>
      <c r="AF90" s="750">
        <f>+Sch_I_SB[[#This Row],[Proposed: Admin FTE]]*(Sch_I_SB[[#This Row],[Proposed: Number of months]]/12)</f>
        <v>0</v>
      </c>
      <c r="AG90" s="749">
        <f>+Sch_I_SB[[#This Row],[Prior Approved: Direct FTE]]*(Sch_I_SB[[#This Row],[Prior Approved: Number of months]]/12)</f>
        <v>0</v>
      </c>
      <c r="AH90" s="751">
        <f>+Sch_I_SB[[#This Row],[Prior Approved: Admin FTE]]*(Sch_I_SB[[#This Row],[Prior Approved: Number of months]]/12)</f>
        <v>0</v>
      </c>
      <c r="AI90" s="752">
        <f t="shared" si="1"/>
        <v>0</v>
      </c>
      <c r="AJ90" s="751">
        <f t="shared" si="1"/>
        <v>0</v>
      </c>
    </row>
    <row r="91" spans="1:36">
      <c r="A91" s="723">
        <v>88</v>
      </c>
      <c r="B91" s="723">
        <f>+'Budget Summ Amt'!$L$6</f>
        <v>0</v>
      </c>
      <c r="C91" s="779">
        <f>+'Budget Summ Amt'!$D$6</f>
        <v>0</v>
      </c>
      <c r="D91" s="741"/>
      <c r="E91" s="725"/>
      <c r="F91" s="725"/>
      <c r="G91" s="726"/>
      <c r="H91" s="727"/>
      <c r="I91" s="728"/>
      <c r="J91" s="813"/>
      <c r="K91" s="742"/>
      <c r="L91" s="743"/>
      <c r="M91" s="743"/>
      <c r="N91" s="743"/>
      <c r="O91" s="744">
        <f>IFERROR((Sch_I_SB[[#This Row],[Proposed: Direct FTE]]+Sch_I_SB[[#This Row],[Proposed: Admin FTE]])*Sch_I_SB[[#This Row],[Proposed: Annual FTE salary $]]*(Sch_I_SB[[#This Row],[Proposed: Number of months]]/12),0)</f>
        <v>0</v>
      </c>
      <c r="P91" s="745"/>
      <c r="Q91" s="746">
        <f>Sch_I_SB[[#This Row],[Proposed: Benefits Rate %]]*Sch_I_SB[[#This Row],[Proposed: Total salary expense $]]</f>
        <v>0</v>
      </c>
      <c r="R91" s="747">
        <f>Sch_I_SB[[#This Row],[Proposed: Total salary expense $]]+Sch_I_SB[[#This Row],[Proposed: Benefits $]]</f>
        <v>0</v>
      </c>
      <c r="S91" s="742"/>
      <c r="T91" s="743"/>
      <c r="U91" s="743"/>
      <c r="V91" s="743"/>
      <c r="W91" s="744">
        <f>IFERROR((Sch_I_SB[[#This Row],[Prior Approved: Direct FTE]]+Sch_I_SB[[#This Row],[Prior Approved: Admin FTE]])*Sch_I_SB[[#This Row],[Prior Approved: Annual FTE salary $]]*(Sch_I_SB[[#This Row],[Prior Approved: Number of months]]/12),0)</f>
        <v>0</v>
      </c>
      <c r="X91" s="745"/>
      <c r="Y91" s="746">
        <f>Sch_I_SB[[#This Row],[Prior Approved: Total salary expense $]]*Sch_I_SB[[#This Row],[Prior Approved: Benefits Rate %]]</f>
        <v>0</v>
      </c>
      <c r="Z91" s="747">
        <f>+Sch_I_SB[[#This Row],[Prior Approved: Total salary expense $]]+Sch_I_SB[[#This Row],[Prior Approved: Benefits $]]</f>
        <v>0</v>
      </c>
      <c r="AA91" s="748">
        <f>IFERROR(Sch_I_SB[[#This Row],[Proposed: Direct FTE]]-Sch_I_SB[[#This Row],[Prior Approved: Direct FTE]],0)</f>
        <v>0</v>
      </c>
      <c r="AB91" s="744">
        <f>IFERROR(Sch_I_SB[[#This Row],[Proposed: Admin FTE]]-Sch_I_SB[[#This Row],[Prior Approved: Admin FTE]],0)</f>
        <v>0</v>
      </c>
      <c r="AC91" s="747">
        <f>IFERROR(Sch_I_SB[[#This Row],[Proposed: Total S&amp;B $]]-Sch_I_SB[[#This Row],[Prior Approved: Total S&amp;B $]],0)</f>
        <v>0</v>
      </c>
      <c r="AE91" s="749">
        <f>+Sch_I_SB[[#This Row],[Proposed: Direct FTE]]*(Sch_I_SB[[#This Row],[Proposed: Number of months]]/12)</f>
        <v>0</v>
      </c>
      <c r="AF91" s="750">
        <f>+Sch_I_SB[[#This Row],[Proposed: Admin FTE]]*(Sch_I_SB[[#This Row],[Proposed: Number of months]]/12)</f>
        <v>0</v>
      </c>
      <c r="AG91" s="749">
        <f>+Sch_I_SB[[#This Row],[Prior Approved: Direct FTE]]*(Sch_I_SB[[#This Row],[Prior Approved: Number of months]]/12)</f>
        <v>0</v>
      </c>
      <c r="AH91" s="751">
        <f>+Sch_I_SB[[#This Row],[Prior Approved: Admin FTE]]*(Sch_I_SB[[#This Row],[Prior Approved: Number of months]]/12)</f>
        <v>0</v>
      </c>
      <c r="AI91" s="752">
        <f t="shared" si="1"/>
        <v>0</v>
      </c>
      <c r="AJ91" s="751">
        <f t="shared" si="1"/>
        <v>0</v>
      </c>
    </row>
    <row r="92" spans="1:36">
      <c r="A92" s="723">
        <v>89</v>
      </c>
      <c r="B92" s="723">
        <f>+'Budget Summ Amt'!$L$6</f>
        <v>0</v>
      </c>
      <c r="C92" s="779">
        <f>+'Budget Summ Amt'!$D$6</f>
        <v>0</v>
      </c>
      <c r="D92" s="741"/>
      <c r="E92" s="725"/>
      <c r="F92" s="725"/>
      <c r="G92" s="726"/>
      <c r="H92" s="727"/>
      <c r="I92" s="728"/>
      <c r="J92" s="813"/>
      <c r="K92" s="742"/>
      <c r="L92" s="743"/>
      <c r="M92" s="743"/>
      <c r="N92" s="743"/>
      <c r="O92" s="744">
        <f>IFERROR((Sch_I_SB[[#This Row],[Proposed: Direct FTE]]+Sch_I_SB[[#This Row],[Proposed: Admin FTE]])*Sch_I_SB[[#This Row],[Proposed: Annual FTE salary $]]*(Sch_I_SB[[#This Row],[Proposed: Number of months]]/12),0)</f>
        <v>0</v>
      </c>
      <c r="P92" s="745"/>
      <c r="Q92" s="746">
        <f>Sch_I_SB[[#This Row],[Proposed: Benefits Rate %]]*Sch_I_SB[[#This Row],[Proposed: Total salary expense $]]</f>
        <v>0</v>
      </c>
      <c r="R92" s="747">
        <f>Sch_I_SB[[#This Row],[Proposed: Total salary expense $]]+Sch_I_SB[[#This Row],[Proposed: Benefits $]]</f>
        <v>0</v>
      </c>
      <c r="S92" s="742"/>
      <c r="T92" s="743"/>
      <c r="U92" s="743"/>
      <c r="V92" s="743"/>
      <c r="W92" s="744">
        <f>IFERROR((Sch_I_SB[[#This Row],[Prior Approved: Direct FTE]]+Sch_I_SB[[#This Row],[Prior Approved: Admin FTE]])*Sch_I_SB[[#This Row],[Prior Approved: Annual FTE salary $]]*(Sch_I_SB[[#This Row],[Prior Approved: Number of months]]/12),0)</f>
        <v>0</v>
      </c>
      <c r="X92" s="745"/>
      <c r="Y92" s="746">
        <f>Sch_I_SB[[#This Row],[Prior Approved: Total salary expense $]]*Sch_I_SB[[#This Row],[Prior Approved: Benefits Rate %]]</f>
        <v>0</v>
      </c>
      <c r="Z92" s="747">
        <f>+Sch_I_SB[[#This Row],[Prior Approved: Total salary expense $]]+Sch_I_SB[[#This Row],[Prior Approved: Benefits $]]</f>
        <v>0</v>
      </c>
      <c r="AA92" s="748">
        <f>IFERROR(Sch_I_SB[[#This Row],[Proposed: Direct FTE]]-Sch_I_SB[[#This Row],[Prior Approved: Direct FTE]],0)</f>
        <v>0</v>
      </c>
      <c r="AB92" s="744">
        <f>IFERROR(Sch_I_SB[[#This Row],[Proposed: Admin FTE]]-Sch_I_SB[[#This Row],[Prior Approved: Admin FTE]],0)</f>
        <v>0</v>
      </c>
      <c r="AC92" s="747">
        <f>IFERROR(Sch_I_SB[[#This Row],[Proposed: Total S&amp;B $]]-Sch_I_SB[[#This Row],[Prior Approved: Total S&amp;B $]],0)</f>
        <v>0</v>
      </c>
      <c r="AE92" s="749">
        <f>+Sch_I_SB[[#This Row],[Proposed: Direct FTE]]*(Sch_I_SB[[#This Row],[Proposed: Number of months]]/12)</f>
        <v>0</v>
      </c>
      <c r="AF92" s="750">
        <f>+Sch_I_SB[[#This Row],[Proposed: Admin FTE]]*(Sch_I_SB[[#This Row],[Proposed: Number of months]]/12)</f>
        <v>0</v>
      </c>
      <c r="AG92" s="749">
        <f>+Sch_I_SB[[#This Row],[Prior Approved: Direct FTE]]*(Sch_I_SB[[#This Row],[Prior Approved: Number of months]]/12)</f>
        <v>0</v>
      </c>
      <c r="AH92" s="751">
        <f>+Sch_I_SB[[#This Row],[Prior Approved: Admin FTE]]*(Sch_I_SB[[#This Row],[Prior Approved: Number of months]]/12)</f>
        <v>0</v>
      </c>
      <c r="AI92" s="752">
        <f t="shared" si="1"/>
        <v>0</v>
      </c>
      <c r="AJ92" s="751">
        <f t="shared" si="1"/>
        <v>0</v>
      </c>
    </row>
    <row r="93" spans="1:36">
      <c r="A93" s="723">
        <v>90</v>
      </c>
      <c r="B93" s="723">
        <f>+'Budget Summ Amt'!$L$6</f>
        <v>0</v>
      </c>
      <c r="C93" s="779">
        <f>+'Budget Summ Amt'!$D$6</f>
        <v>0</v>
      </c>
      <c r="D93" s="741"/>
      <c r="E93" s="725"/>
      <c r="F93" s="725"/>
      <c r="G93" s="726"/>
      <c r="H93" s="727"/>
      <c r="I93" s="728"/>
      <c r="J93" s="813"/>
      <c r="K93" s="742"/>
      <c r="L93" s="743"/>
      <c r="M93" s="743"/>
      <c r="N93" s="743"/>
      <c r="O93" s="744">
        <f>IFERROR((Sch_I_SB[[#This Row],[Proposed: Direct FTE]]+Sch_I_SB[[#This Row],[Proposed: Admin FTE]])*Sch_I_SB[[#This Row],[Proposed: Annual FTE salary $]]*(Sch_I_SB[[#This Row],[Proposed: Number of months]]/12),0)</f>
        <v>0</v>
      </c>
      <c r="P93" s="745"/>
      <c r="Q93" s="746">
        <f>Sch_I_SB[[#This Row],[Proposed: Benefits Rate %]]*Sch_I_SB[[#This Row],[Proposed: Total salary expense $]]</f>
        <v>0</v>
      </c>
      <c r="R93" s="747">
        <f>Sch_I_SB[[#This Row],[Proposed: Total salary expense $]]+Sch_I_SB[[#This Row],[Proposed: Benefits $]]</f>
        <v>0</v>
      </c>
      <c r="S93" s="742"/>
      <c r="T93" s="743"/>
      <c r="U93" s="743"/>
      <c r="V93" s="743"/>
      <c r="W93" s="744">
        <f>IFERROR((Sch_I_SB[[#This Row],[Prior Approved: Direct FTE]]+Sch_I_SB[[#This Row],[Prior Approved: Admin FTE]])*Sch_I_SB[[#This Row],[Prior Approved: Annual FTE salary $]]*(Sch_I_SB[[#This Row],[Prior Approved: Number of months]]/12),0)</f>
        <v>0</v>
      </c>
      <c r="X93" s="745"/>
      <c r="Y93" s="746">
        <f>Sch_I_SB[[#This Row],[Prior Approved: Total salary expense $]]*Sch_I_SB[[#This Row],[Prior Approved: Benefits Rate %]]</f>
        <v>0</v>
      </c>
      <c r="Z93" s="747">
        <f>+Sch_I_SB[[#This Row],[Prior Approved: Total salary expense $]]+Sch_I_SB[[#This Row],[Prior Approved: Benefits $]]</f>
        <v>0</v>
      </c>
      <c r="AA93" s="748">
        <f>IFERROR(Sch_I_SB[[#This Row],[Proposed: Direct FTE]]-Sch_I_SB[[#This Row],[Prior Approved: Direct FTE]],0)</f>
        <v>0</v>
      </c>
      <c r="AB93" s="744">
        <f>IFERROR(Sch_I_SB[[#This Row],[Proposed: Admin FTE]]-Sch_I_SB[[#This Row],[Prior Approved: Admin FTE]],0)</f>
        <v>0</v>
      </c>
      <c r="AC93" s="747">
        <f>IFERROR(Sch_I_SB[[#This Row],[Proposed: Total S&amp;B $]]-Sch_I_SB[[#This Row],[Prior Approved: Total S&amp;B $]],0)</f>
        <v>0</v>
      </c>
      <c r="AE93" s="749">
        <f>+Sch_I_SB[[#This Row],[Proposed: Direct FTE]]*(Sch_I_SB[[#This Row],[Proposed: Number of months]]/12)</f>
        <v>0</v>
      </c>
      <c r="AF93" s="750">
        <f>+Sch_I_SB[[#This Row],[Proposed: Admin FTE]]*(Sch_I_SB[[#This Row],[Proposed: Number of months]]/12)</f>
        <v>0</v>
      </c>
      <c r="AG93" s="749">
        <f>+Sch_I_SB[[#This Row],[Prior Approved: Direct FTE]]*(Sch_I_SB[[#This Row],[Prior Approved: Number of months]]/12)</f>
        <v>0</v>
      </c>
      <c r="AH93" s="751">
        <f>+Sch_I_SB[[#This Row],[Prior Approved: Admin FTE]]*(Sch_I_SB[[#This Row],[Prior Approved: Number of months]]/12)</f>
        <v>0</v>
      </c>
      <c r="AI93" s="752">
        <f t="shared" si="1"/>
        <v>0</v>
      </c>
      <c r="AJ93" s="751">
        <f t="shared" si="1"/>
        <v>0</v>
      </c>
    </row>
    <row r="94" spans="1:36">
      <c r="A94" s="723">
        <v>91</v>
      </c>
      <c r="B94" s="723">
        <f>+'Budget Summ Amt'!$L$6</f>
        <v>0</v>
      </c>
      <c r="C94" s="779">
        <f>+'Budget Summ Amt'!$D$6</f>
        <v>0</v>
      </c>
      <c r="D94" s="741"/>
      <c r="E94" s="725"/>
      <c r="F94" s="725"/>
      <c r="G94" s="726"/>
      <c r="H94" s="727"/>
      <c r="I94" s="728"/>
      <c r="J94" s="813"/>
      <c r="K94" s="742"/>
      <c r="L94" s="743"/>
      <c r="M94" s="743"/>
      <c r="N94" s="743"/>
      <c r="O94" s="744">
        <f>IFERROR((Sch_I_SB[[#This Row],[Proposed: Direct FTE]]+Sch_I_SB[[#This Row],[Proposed: Admin FTE]])*Sch_I_SB[[#This Row],[Proposed: Annual FTE salary $]]*(Sch_I_SB[[#This Row],[Proposed: Number of months]]/12),0)</f>
        <v>0</v>
      </c>
      <c r="P94" s="745"/>
      <c r="Q94" s="746">
        <f>Sch_I_SB[[#This Row],[Proposed: Benefits Rate %]]*Sch_I_SB[[#This Row],[Proposed: Total salary expense $]]</f>
        <v>0</v>
      </c>
      <c r="R94" s="747">
        <f>Sch_I_SB[[#This Row],[Proposed: Total salary expense $]]+Sch_I_SB[[#This Row],[Proposed: Benefits $]]</f>
        <v>0</v>
      </c>
      <c r="S94" s="742"/>
      <c r="T94" s="743"/>
      <c r="U94" s="743"/>
      <c r="V94" s="743"/>
      <c r="W94" s="744">
        <f>IFERROR((Sch_I_SB[[#This Row],[Prior Approved: Direct FTE]]+Sch_I_SB[[#This Row],[Prior Approved: Admin FTE]])*Sch_I_SB[[#This Row],[Prior Approved: Annual FTE salary $]]*(Sch_I_SB[[#This Row],[Prior Approved: Number of months]]/12),0)</f>
        <v>0</v>
      </c>
      <c r="X94" s="745"/>
      <c r="Y94" s="746">
        <f>Sch_I_SB[[#This Row],[Prior Approved: Total salary expense $]]*Sch_I_SB[[#This Row],[Prior Approved: Benefits Rate %]]</f>
        <v>0</v>
      </c>
      <c r="Z94" s="747">
        <f>+Sch_I_SB[[#This Row],[Prior Approved: Total salary expense $]]+Sch_I_SB[[#This Row],[Prior Approved: Benefits $]]</f>
        <v>0</v>
      </c>
      <c r="AA94" s="748">
        <f>IFERROR(Sch_I_SB[[#This Row],[Proposed: Direct FTE]]-Sch_I_SB[[#This Row],[Prior Approved: Direct FTE]],0)</f>
        <v>0</v>
      </c>
      <c r="AB94" s="744">
        <f>IFERROR(Sch_I_SB[[#This Row],[Proposed: Admin FTE]]-Sch_I_SB[[#This Row],[Prior Approved: Admin FTE]],0)</f>
        <v>0</v>
      </c>
      <c r="AC94" s="747">
        <f>IFERROR(Sch_I_SB[[#This Row],[Proposed: Total S&amp;B $]]-Sch_I_SB[[#This Row],[Prior Approved: Total S&amp;B $]],0)</f>
        <v>0</v>
      </c>
      <c r="AE94" s="749">
        <f>+Sch_I_SB[[#This Row],[Proposed: Direct FTE]]*(Sch_I_SB[[#This Row],[Proposed: Number of months]]/12)</f>
        <v>0</v>
      </c>
      <c r="AF94" s="750">
        <f>+Sch_I_SB[[#This Row],[Proposed: Admin FTE]]*(Sch_I_SB[[#This Row],[Proposed: Number of months]]/12)</f>
        <v>0</v>
      </c>
      <c r="AG94" s="749">
        <f>+Sch_I_SB[[#This Row],[Prior Approved: Direct FTE]]*(Sch_I_SB[[#This Row],[Prior Approved: Number of months]]/12)</f>
        <v>0</v>
      </c>
      <c r="AH94" s="751">
        <f>+Sch_I_SB[[#This Row],[Prior Approved: Admin FTE]]*(Sch_I_SB[[#This Row],[Prior Approved: Number of months]]/12)</f>
        <v>0</v>
      </c>
      <c r="AI94" s="752">
        <f t="shared" si="1"/>
        <v>0</v>
      </c>
      <c r="AJ94" s="751">
        <f t="shared" si="1"/>
        <v>0</v>
      </c>
    </row>
    <row r="95" spans="1:36">
      <c r="A95" s="723">
        <v>92</v>
      </c>
      <c r="B95" s="723">
        <f>+'Budget Summ Amt'!$L$6</f>
        <v>0</v>
      </c>
      <c r="C95" s="779">
        <f>+'Budget Summ Amt'!$D$6</f>
        <v>0</v>
      </c>
      <c r="D95" s="741"/>
      <c r="E95" s="725"/>
      <c r="F95" s="725"/>
      <c r="G95" s="726"/>
      <c r="H95" s="727"/>
      <c r="I95" s="728"/>
      <c r="J95" s="813"/>
      <c r="K95" s="742"/>
      <c r="L95" s="743"/>
      <c r="M95" s="743"/>
      <c r="N95" s="743"/>
      <c r="O95" s="744">
        <f>IFERROR((Sch_I_SB[[#This Row],[Proposed: Direct FTE]]+Sch_I_SB[[#This Row],[Proposed: Admin FTE]])*Sch_I_SB[[#This Row],[Proposed: Annual FTE salary $]]*(Sch_I_SB[[#This Row],[Proposed: Number of months]]/12),0)</f>
        <v>0</v>
      </c>
      <c r="P95" s="745"/>
      <c r="Q95" s="746">
        <f>Sch_I_SB[[#This Row],[Proposed: Benefits Rate %]]*Sch_I_SB[[#This Row],[Proposed: Total salary expense $]]</f>
        <v>0</v>
      </c>
      <c r="R95" s="747">
        <f>Sch_I_SB[[#This Row],[Proposed: Total salary expense $]]+Sch_I_SB[[#This Row],[Proposed: Benefits $]]</f>
        <v>0</v>
      </c>
      <c r="S95" s="742"/>
      <c r="T95" s="743"/>
      <c r="U95" s="743"/>
      <c r="V95" s="743"/>
      <c r="W95" s="744">
        <f>IFERROR((Sch_I_SB[[#This Row],[Prior Approved: Direct FTE]]+Sch_I_SB[[#This Row],[Prior Approved: Admin FTE]])*Sch_I_SB[[#This Row],[Prior Approved: Annual FTE salary $]]*(Sch_I_SB[[#This Row],[Prior Approved: Number of months]]/12),0)</f>
        <v>0</v>
      </c>
      <c r="X95" s="745"/>
      <c r="Y95" s="746">
        <f>Sch_I_SB[[#This Row],[Prior Approved: Total salary expense $]]*Sch_I_SB[[#This Row],[Prior Approved: Benefits Rate %]]</f>
        <v>0</v>
      </c>
      <c r="Z95" s="747">
        <f>+Sch_I_SB[[#This Row],[Prior Approved: Total salary expense $]]+Sch_I_SB[[#This Row],[Prior Approved: Benefits $]]</f>
        <v>0</v>
      </c>
      <c r="AA95" s="748">
        <f>IFERROR(Sch_I_SB[[#This Row],[Proposed: Direct FTE]]-Sch_I_SB[[#This Row],[Prior Approved: Direct FTE]],0)</f>
        <v>0</v>
      </c>
      <c r="AB95" s="744">
        <f>IFERROR(Sch_I_SB[[#This Row],[Proposed: Admin FTE]]-Sch_I_SB[[#This Row],[Prior Approved: Admin FTE]],0)</f>
        <v>0</v>
      </c>
      <c r="AC95" s="747">
        <f>IFERROR(Sch_I_SB[[#This Row],[Proposed: Total S&amp;B $]]-Sch_I_SB[[#This Row],[Prior Approved: Total S&amp;B $]],0)</f>
        <v>0</v>
      </c>
      <c r="AE95" s="749">
        <f>+Sch_I_SB[[#This Row],[Proposed: Direct FTE]]*(Sch_I_SB[[#This Row],[Proposed: Number of months]]/12)</f>
        <v>0</v>
      </c>
      <c r="AF95" s="750">
        <f>+Sch_I_SB[[#This Row],[Proposed: Admin FTE]]*(Sch_I_SB[[#This Row],[Proposed: Number of months]]/12)</f>
        <v>0</v>
      </c>
      <c r="AG95" s="749">
        <f>+Sch_I_SB[[#This Row],[Prior Approved: Direct FTE]]*(Sch_I_SB[[#This Row],[Prior Approved: Number of months]]/12)</f>
        <v>0</v>
      </c>
      <c r="AH95" s="751">
        <f>+Sch_I_SB[[#This Row],[Prior Approved: Admin FTE]]*(Sch_I_SB[[#This Row],[Prior Approved: Number of months]]/12)</f>
        <v>0</v>
      </c>
      <c r="AI95" s="752">
        <f t="shared" si="1"/>
        <v>0</v>
      </c>
      <c r="AJ95" s="751">
        <f t="shared" si="1"/>
        <v>0</v>
      </c>
    </row>
    <row r="96" spans="1:36">
      <c r="A96" s="723">
        <v>93</v>
      </c>
      <c r="B96" s="723">
        <f>+'Budget Summ Amt'!$L$6</f>
        <v>0</v>
      </c>
      <c r="C96" s="779">
        <f>+'Budget Summ Amt'!$D$6</f>
        <v>0</v>
      </c>
      <c r="D96" s="741"/>
      <c r="E96" s="725"/>
      <c r="F96" s="725"/>
      <c r="G96" s="726"/>
      <c r="H96" s="727"/>
      <c r="I96" s="728"/>
      <c r="J96" s="813"/>
      <c r="K96" s="742"/>
      <c r="L96" s="743"/>
      <c r="M96" s="743"/>
      <c r="N96" s="743"/>
      <c r="O96" s="744">
        <f>IFERROR((Sch_I_SB[[#This Row],[Proposed: Direct FTE]]+Sch_I_SB[[#This Row],[Proposed: Admin FTE]])*Sch_I_SB[[#This Row],[Proposed: Annual FTE salary $]]*(Sch_I_SB[[#This Row],[Proposed: Number of months]]/12),0)</f>
        <v>0</v>
      </c>
      <c r="P96" s="745"/>
      <c r="Q96" s="746">
        <f>Sch_I_SB[[#This Row],[Proposed: Benefits Rate %]]*Sch_I_SB[[#This Row],[Proposed: Total salary expense $]]</f>
        <v>0</v>
      </c>
      <c r="R96" s="747">
        <f>Sch_I_SB[[#This Row],[Proposed: Total salary expense $]]+Sch_I_SB[[#This Row],[Proposed: Benefits $]]</f>
        <v>0</v>
      </c>
      <c r="S96" s="742"/>
      <c r="T96" s="743"/>
      <c r="U96" s="743"/>
      <c r="V96" s="743"/>
      <c r="W96" s="744">
        <f>IFERROR((Sch_I_SB[[#This Row],[Prior Approved: Direct FTE]]+Sch_I_SB[[#This Row],[Prior Approved: Admin FTE]])*Sch_I_SB[[#This Row],[Prior Approved: Annual FTE salary $]]*(Sch_I_SB[[#This Row],[Prior Approved: Number of months]]/12),0)</f>
        <v>0</v>
      </c>
      <c r="X96" s="745"/>
      <c r="Y96" s="746">
        <f>Sch_I_SB[[#This Row],[Prior Approved: Total salary expense $]]*Sch_I_SB[[#This Row],[Prior Approved: Benefits Rate %]]</f>
        <v>0</v>
      </c>
      <c r="Z96" s="747">
        <f>+Sch_I_SB[[#This Row],[Prior Approved: Total salary expense $]]+Sch_I_SB[[#This Row],[Prior Approved: Benefits $]]</f>
        <v>0</v>
      </c>
      <c r="AA96" s="748">
        <f>IFERROR(Sch_I_SB[[#This Row],[Proposed: Direct FTE]]-Sch_I_SB[[#This Row],[Prior Approved: Direct FTE]],0)</f>
        <v>0</v>
      </c>
      <c r="AB96" s="744">
        <f>IFERROR(Sch_I_SB[[#This Row],[Proposed: Admin FTE]]-Sch_I_SB[[#This Row],[Prior Approved: Admin FTE]],0)</f>
        <v>0</v>
      </c>
      <c r="AC96" s="747">
        <f>IFERROR(Sch_I_SB[[#This Row],[Proposed: Total S&amp;B $]]-Sch_I_SB[[#This Row],[Prior Approved: Total S&amp;B $]],0)</f>
        <v>0</v>
      </c>
      <c r="AE96" s="749">
        <f>+Sch_I_SB[[#This Row],[Proposed: Direct FTE]]*(Sch_I_SB[[#This Row],[Proposed: Number of months]]/12)</f>
        <v>0</v>
      </c>
      <c r="AF96" s="750">
        <f>+Sch_I_SB[[#This Row],[Proposed: Admin FTE]]*(Sch_I_SB[[#This Row],[Proposed: Number of months]]/12)</f>
        <v>0</v>
      </c>
      <c r="AG96" s="749">
        <f>+Sch_I_SB[[#This Row],[Prior Approved: Direct FTE]]*(Sch_I_SB[[#This Row],[Prior Approved: Number of months]]/12)</f>
        <v>0</v>
      </c>
      <c r="AH96" s="751">
        <f>+Sch_I_SB[[#This Row],[Prior Approved: Admin FTE]]*(Sch_I_SB[[#This Row],[Prior Approved: Number of months]]/12)</f>
        <v>0</v>
      </c>
      <c r="AI96" s="752">
        <f t="shared" si="1"/>
        <v>0</v>
      </c>
      <c r="AJ96" s="751">
        <f t="shared" si="1"/>
        <v>0</v>
      </c>
    </row>
    <row r="97" spans="1:36">
      <c r="A97" s="723">
        <v>94</v>
      </c>
      <c r="B97" s="723">
        <f>+'Budget Summ Amt'!$L$6</f>
        <v>0</v>
      </c>
      <c r="C97" s="779">
        <f>+'Budget Summ Amt'!$D$6</f>
        <v>0</v>
      </c>
      <c r="D97" s="741"/>
      <c r="E97" s="725"/>
      <c r="F97" s="725"/>
      <c r="G97" s="726"/>
      <c r="H97" s="727"/>
      <c r="I97" s="728"/>
      <c r="J97" s="813"/>
      <c r="K97" s="742"/>
      <c r="L97" s="743"/>
      <c r="M97" s="743"/>
      <c r="N97" s="743"/>
      <c r="O97" s="744">
        <f>IFERROR((Sch_I_SB[[#This Row],[Proposed: Direct FTE]]+Sch_I_SB[[#This Row],[Proposed: Admin FTE]])*Sch_I_SB[[#This Row],[Proposed: Annual FTE salary $]]*(Sch_I_SB[[#This Row],[Proposed: Number of months]]/12),0)</f>
        <v>0</v>
      </c>
      <c r="P97" s="745"/>
      <c r="Q97" s="746">
        <f>Sch_I_SB[[#This Row],[Proposed: Benefits Rate %]]*Sch_I_SB[[#This Row],[Proposed: Total salary expense $]]</f>
        <v>0</v>
      </c>
      <c r="R97" s="747">
        <f>Sch_I_SB[[#This Row],[Proposed: Total salary expense $]]+Sch_I_SB[[#This Row],[Proposed: Benefits $]]</f>
        <v>0</v>
      </c>
      <c r="S97" s="742"/>
      <c r="T97" s="743"/>
      <c r="U97" s="743"/>
      <c r="V97" s="743"/>
      <c r="W97" s="744">
        <f>IFERROR((Sch_I_SB[[#This Row],[Prior Approved: Direct FTE]]+Sch_I_SB[[#This Row],[Prior Approved: Admin FTE]])*Sch_I_SB[[#This Row],[Prior Approved: Annual FTE salary $]]*(Sch_I_SB[[#This Row],[Prior Approved: Number of months]]/12),0)</f>
        <v>0</v>
      </c>
      <c r="X97" s="745"/>
      <c r="Y97" s="753">
        <f>Sch_I_SB[[#This Row],[Prior Approved: Total salary expense $]]*Sch_I_SB[[#This Row],[Prior Approved: Benefits Rate %]]</f>
        <v>0</v>
      </c>
      <c r="Z97" s="747">
        <f>+Sch_I_SB[[#This Row],[Prior Approved: Total salary expense $]]+Sch_I_SB[[#This Row],[Prior Approved: Benefits $]]</f>
        <v>0</v>
      </c>
      <c r="AA97" s="748">
        <f>IFERROR(Sch_I_SB[[#This Row],[Proposed: Direct FTE]]-Sch_I_SB[[#This Row],[Prior Approved: Direct FTE]],0)</f>
        <v>0</v>
      </c>
      <c r="AB97" s="744">
        <f>IFERROR(Sch_I_SB[[#This Row],[Proposed: Admin FTE]]-Sch_I_SB[[#This Row],[Prior Approved: Admin FTE]],0)</f>
        <v>0</v>
      </c>
      <c r="AC97" s="747">
        <f>IFERROR(Sch_I_SB[[#This Row],[Proposed: Total S&amp;B $]]-Sch_I_SB[[#This Row],[Prior Approved: Total S&amp;B $]],0)</f>
        <v>0</v>
      </c>
      <c r="AE97" s="749">
        <f>+Sch_I_SB[[#This Row],[Proposed: Direct FTE]]*(Sch_I_SB[[#This Row],[Proposed: Number of months]]/12)</f>
        <v>0</v>
      </c>
      <c r="AF97" s="750">
        <f>+Sch_I_SB[[#This Row],[Proposed: Admin FTE]]*(Sch_I_SB[[#This Row],[Proposed: Number of months]]/12)</f>
        <v>0</v>
      </c>
      <c r="AG97" s="749">
        <f>+Sch_I_SB[[#This Row],[Prior Approved: Direct FTE]]*(Sch_I_SB[[#This Row],[Prior Approved: Number of months]]/12)</f>
        <v>0</v>
      </c>
      <c r="AH97" s="751">
        <f>+Sch_I_SB[[#This Row],[Prior Approved: Admin FTE]]*(Sch_I_SB[[#This Row],[Prior Approved: Number of months]]/12)</f>
        <v>0</v>
      </c>
      <c r="AI97" s="752">
        <f t="shared" si="1"/>
        <v>0</v>
      </c>
      <c r="AJ97" s="751">
        <f t="shared" si="1"/>
        <v>0</v>
      </c>
    </row>
    <row r="98" spans="1:36">
      <c r="A98" s="723">
        <v>95</v>
      </c>
      <c r="B98" s="723">
        <f>+'Budget Summ Amt'!$L$6</f>
        <v>0</v>
      </c>
      <c r="C98" s="779">
        <f>+'Budget Summ Amt'!$D$6</f>
        <v>0</v>
      </c>
      <c r="D98" s="741"/>
      <c r="E98" s="725"/>
      <c r="F98" s="725"/>
      <c r="G98" s="726"/>
      <c r="H98" s="727"/>
      <c r="I98" s="728"/>
      <c r="J98" s="813"/>
      <c r="K98" s="742"/>
      <c r="L98" s="743"/>
      <c r="M98" s="743"/>
      <c r="N98" s="743"/>
      <c r="O98" s="744">
        <f>IFERROR((Sch_I_SB[[#This Row],[Proposed: Direct FTE]]+Sch_I_SB[[#This Row],[Proposed: Admin FTE]])*Sch_I_SB[[#This Row],[Proposed: Annual FTE salary $]]*(Sch_I_SB[[#This Row],[Proposed: Number of months]]/12),0)</f>
        <v>0</v>
      </c>
      <c r="P98" s="745"/>
      <c r="Q98" s="746">
        <f>Sch_I_SB[[#This Row],[Proposed: Benefits Rate %]]*Sch_I_SB[[#This Row],[Proposed: Total salary expense $]]</f>
        <v>0</v>
      </c>
      <c r="R98" s="747">
        <f>Sch_I_SB[[#This Row],[Proposed: Total salary expense $]]+Sch_I_SB[[#This Row],[Proposed: Benefits $]]</f>
        <v>0</v>
      </c>
      <c r="S98" s="742"/>
      <c r="T98" s="743"/>
      <c r="U98" s="743"/>
      <c r="V98" s="743"/>
      <c r="W98" s="744">
        <f>IFERROR((Sch_I_SB[[#This Row],[Prior Approved: Direct FTE]]+Sch_I_SB[[#This Row],[Prior Approved: Admin FTE]])*Sch_I_SB[[#This Row],[Prior Approved: Annual FTE salary $]]*(Sch_I_SB[[#This Row],[Prior Approved: Number of months]]/12),0)</f>
        <v>0</v>
      </c>
      <c r="X98" s="745"/>
      <c r="Y98" s="753">
        <f>Sch_I_SB[[#This Row],[Prior Approved: Total salary expense $]]*Sch_I_SB[[#This Row],[Prior Approved: Benefits Rate %]]</f>
        <v>0</v>
      </c>
      <c r="Z98" s="747">
        <f>+Sch_I_SB[[#This Row],[Prior Approved: Total salary expense $]]+Sch_I_SB[[#This Row],[Prior Approved: Benefits $]]</f>
        <v>0</v>
      </c>
      <c r="AA98" s="748">
        <f>IFERROR(Sch_I_SB[[#This Row],[Proposed: Direct FTE]]-Sch_I_SB[[#This Row],[Prior Approved: Direct FTE]],0)</f>
        <v>0</v>
      </c>
      <c r="AB98" s="744">
        <f>IFERROR(Sch_I_SB[[#This Row],[Proposed: Admin FTE]]-Sch_I_SB[[#This Row],[Prior Approved: Admin FTE]],0)</f>
        <v>0</v>
      </c>
      <c r="AC98" s="747">
        <f>IFERROR(Sch_I_SB[[#This Row],[Proposed: Total S&amp;B $]]-Sch_I_SB[[#This Row],[Prior Approved: Total S&amp;B $]],0)</f>
        <v>0</v>
      </c>
      <c r="AE98" s="749">
        <f>+Sch_I_SB[[#This Row],[Proposed: Direct FTE]]*(Sch_I_SB[[#This Row],[Proposed: Number of months]]/12)</f>
        <v>0</v>
      </c>
      <c r="AF98" s="750">
        <f>+Sch_I_SB[[#This Row],[Proposed: Admin FTE]]*(Sch_I_SB[[#This Row],[Proposed: Number of months]]/12)</f>
        <v>0</v>
      </c>
      <c r="AG98" s="749">
        <f>+Sch_I_SB[[#This Row],[Prior Approved: Direct FTE]]*(Sch_I_SB[[#This Row],[Prior Approved: Number of months]]/12)</f>
        <v>0</v>
      </c>
      <c r="AH98" s="751">
        <f>+Sch_I_SB[[#This Row],[Prior Approved: Admin FTE]]*(Sch_I_SB[[#This Row],[Prior Approved: Number of months]]/12)</f>
        <v>0</v>
      </c>
      <c r="AI98" s="752">
        <f t="shared" si="1"/>
        <v>0</v>
      </c>
      <c r="AJ98" s="751">
        <f t="shared" si="1"/>
        <v>0</v>
      </c>
    </row>
    <row r="99" spans="1:36">
      <c r="A99" s="723">
        <v>96</v>
      </c>
      <c r="B99" s="723">
        <f>+'Budget Summ Amt'!$L$6</f>
        <v>0</v>
      </c>
      <c r="C99" s="779">
        <f>+'Budget Summ Amt'!$D$6</f>
        <v>0</v>
      </c>
      <c r="D99" s="741"/>
      <c r="E99" s="725"/>
      <c r="F99" s="725"/>
      <c r="G99" s="726"/>
      <c r="H99" s="727"/>
      <c r="I99" s="728"/>
      <c r="J99" s="813"/>
      <c r="K99" s="742"/>
      <c r="L99" s="743"/>
      <c r="M99" s="743"/>
      <c r="N99" s="743"/>
      <c r="O99" s="744">
        <f>IFERROR((Sch_I_SB[[#This Row],[Proposed: Direct FTE]]+Sch_I_SB[[#This Row],[Proposed: Admin FTE]])*Sch_I_SB[[#This Row],[Proposed: Annual FTE salary $]]*(Sch_I_SB[[#This Row],[Proposed: Number of months]]/12),0)</f>
        <v>0</v>
      </c>
      <c r="P99" s="745"/>
      <c r="Q99" s="746">
        <f>Sch_I_SB[[#This Row],[Proposed: Benefits Rate %]]*Sch_I_SB[[#This Row],[Proposed: Total salary expense $]]</f>
        <v>0</v>
      </c>
      <c r="R99" s="747">
        <f>Sch_I_SB[[#This Row],[Proposed: Total salary expense $]]+Sch_I_SB[[#This Row],[Proposed: Benefits $]]</f>
        <v>0</v>
      </c>
      <c r="S99" s="742"/>
      <c r="T99" s="743"/>
      <c r="U99" s="743"/>
      <c r="V99" s="743"/>
      <c r="W99" s="744">
        <f>IFERROR((Sch_I_SB[[#This Row],[Prior Approved: Direct FTE]]+Sch_I_SB[[#This Row],[Prior Approved: Admin FTE]])*Sch_I_SB[[#This Row],[Prior Approved: Annual FTE salary $]]*(Sch_I_SB[[#This Row],[Prior Approved: Number of months]]/12),0)</f>
        <v>0</v>
      </c>
      <c r="X99" s="745"/>
      <c r="Y99" s="753">
        <f>Sch_I_SB[[#This Row],[Prior Approved: Total salary expense $]]*Sch_I_SB[[#This Row],[Prior Approved: Benefits Rate %]]</f>
        <v>0</v>
      </c>
      <c r="Z99" s="747">
        <f>+Sch_I_SB[[#This Row],[Prior Approved: Total salary expense $]]+Sch_I_SB[[#This Row],[Prior Approved: Benefits $]]</f>
        <v>0</v>
      </c>
      <c r="AA99" s="748">
        <f>IFERROR(Sch_I_SB[[#This Row],[Proposed: Direct FTE]]-Sch_I_SB[[#This Row],[Prior Approved: Direct FTE]],0)</f>
        <v>0</v>
      </c>
      <c r="AB99" s="744">
        <f>IFERROR(Sch_I_SB[[#This Row],[Proposed: Admin FTE]]-Sch_I_SB[[#This Row],[Prior Approved: Admin FTE]],0)</f>
        <v>0</v>
      </c>
      <c r="AC99" s="747">
        <f>IFERROR(Sch_I_SB[[#This Row],[Proposed: Total S&amp;B $]]-Sch_I_SB[[#This Row],[Prior Approved: Total S&amp;B $]],0)</f>
        <v>0</v>
      </c>
      <c r="AE99" s="749">
        <f>+Sch_I_SB[[#This Row],[Proposed: Direct FTE]]*(Sch_I_SB[[#This Row],[Proposed: Number of months]]/12)</f>
        <v>0</v>
      </c>
      <c r="AF99" s="750">
        <f>+Sch_I_SB[[#This Row],[Proposed: Admin FTE]]*(Sch_I_SB[[#This Row],[Proposed: Number of months]]/12)</f>
        <v>0</v>
      </c>
      <c r="AG99" s="749">
        <f>+Sch_I_SB[[#This Row],[Prior Approved: Direct FTE]]*(Sch_I_SB[[#This Row],[Prior Approved: Number of months]]/12)</f>
        <v>0</v>
      </c>
      <c r="AH99" s="751">
        <f>+Sch_I_SB[[#This Row],[Prior Approved: Admin FTE]]*(Sch_I_SB[[#This Row],[Prior Approved: Number of months]]/12)</f>
        <v>0</v>
      </c>
      <c r="AI99" s="752">
        <f t="shared" si="1"/>
        <v>0</v>
      </c>
      <c r="AJ99" s="751">
        <f t="shared" si="1"/>
        <v>0</v>
      </c>
    </row>
    <row r="100" spans="1:36">
      <c r="A100" s="723">
        <v>97</v>
      </c>
      <c r="B100" s="723">
        <f>+'Budget Summ Amt'!$L$6</f>
        <v>0</v>
      </c>
      <c r="C100" s="779">
        <f>+'Budget Summ Amt'!$D$6</f>
        <v>0</v>
      </c>
      <c r="D100" s="741"/>
      <c r="E100" s="725"/>
      <c r="F100" s="725"/>
      <c r="G100" s="726"/>
      <c r="H100" s="727"/>
      <c r="I100" s="728"/>
      <c r="J100" s="813"/>
      <c r="K100" s="742"/>
      <c r="L100" s="743"/>
      <c r="M100" s="743"/>
      <c r="N100" s="743"/>
      <c r="O100" s="744">
        <f>IFERROR((Sch_I_SB[[#This Row],[Proposed: Direct FTE]]+Sch_I_SB[[#This Row],[Proposed: Admin FTE]])*Sch_I_SB[[#This Row],[Proposed: Annual FTE salary $]]*(Sch_I_SB[[#This Row],[Proposed: Number of months]]/12),0)</f>
        <v>0</v>
      </c>
      <c r="P100" s="745"/>
      <c r="Q100" s="746">
        <f>Sch_I_SB[[#This Row],[Proposed: Benefits Rate %]]*Sch_I_SB[[#This Row],[Proposed: Total salary expense $]]</f>
        <v>0</v>
      </c>
      <c r="R100" s="747">
        <f>Sch_I_SB[[#This Row],[Proposed: Total salary expense $]]+Sch_I_SB[[#This Row],[Proposed: Benefits $]]</f>
        <v>0</v>
      </c>
      <c r="S100" s="742"/>
      <c r="T100" s="743"/>
      <c r="U100" s="743"/>
      <c r="V100" s="743"/>
      <c r="W100" s="744">
        <f>IFERROR((Sch_I_SB[[#This Row],[Prior Approved: Direct FTE]]+Sch_I_SB[[#This Row],[Prior Approved: Admin FTE]])*Sch_I_SB[[#This Row],[Prior Approved: Annual FTE salary $]]*(Sch_I_SB[[#This Row],[Prior Approved: Number of months]]/12),0)</f>
        <v>0</v>
      </c>
      <c r="X100" s="745"/>
      <c r="Y100" s="753">
        <f>Sch_I_SB[[#This Row],[Prior Approved: Total salary expense $]]*Sch_I_SB[[#This Row],[Prior Approved: Benefits Rate %]]</f>
        <v>0</v>
      </c>
      <c r="Z100" s="747">
        <f>+Sch_I_SB[[#This Row],[Prior Approved: Total salary expense $]]+Sch_I_SB[[#This Row],[Prior Approved: Benefits $]]</f>
        <v>0</v>
      </c>
      <c r="AA100" s="748">
        <f>IFERROR(Sch_I_SB[[#This Row],[Proposed: Direct FTE]]-Sch_I_SB[[#This Row],[Prior Approved: Direct FTE]],0)</f>
        <v>0</v>
      </c>
      <c r="AB100" s="744">
        <f>IFERROR(Sch_I_SB[[#This Row],[Proposed: Admin FTE]]-Sch_I_SB[[#This Row],[Prior Approved: Admin FTE]],0)</f>
        <v>0</v>
      </c>
      <c r="AC100" s="747">
        <f>IFERROR(Sch_I_SB[[#This Row],[Proposed: Total S&amp;B $]]-Sch_I_SB[[#This Row],[Prior Approved: Total S&amp;B $]],0)</f>
        <v>0</v>
      </c>
      <c r="AE100" s="749">
        <f>+Sch_I_SB[[#This Row],[Proposed: Direct FTE]]*(Sch_I_SB[[#This Row],[Proposed: Number of months]]/12)</f>
        <v>0</v>
      </c>
      <c r="AF100" s="750">
        <f>+Sch_I_SB[[#This Row],[Proposed: Admin FTE]]*(Sch_I_SB[[#This Row],[Proposed: Number of months]]/12)</f>
        <v>0</v>
      </c>
      <c r="AG100" s="749">
        <f>+Sch_I_SB[[#This Row],[Prior Approved: Direct FTE]]*(Sch_I_SB[[#This Row],[Prior Approved: Number of months]]/12)</f>
        <v>0</v>
      </c>
      <c r="AH100" s="751">
        <f>+Sch_I_SB[[#This Row],[Prior Approved: Admin FTE]]*(Sch_I_SB[[#This Row],[Prior Approved: Number of months]]/12)</f>
        <v>0</v>
      </c>
      <c r="AI100" s="752">
        <f t="shared" si="1"/>
        <v>0</v>
      </c>
      <c r="AJ100" s="751">
        <f t="shared" si="1"/>
        <v>0</v>
      </c>
    </row>
    <row r="101" spans="1:36">
      <c r="A101" s="723">
        <v>98</v>
      </c>
      <c r="B101" s="723">
        <f>+'Budget Summ Amt'!$L$6</f>
        <v>0</v>
      </c>
      <c r="C101" s="779">
        <f>+'Budget Summ Amt'!$D$6</f>
        <v>0</v>
      </c>
      <c r="D101" s="741"/>
      <c r="E101" s="725"/>
      <c r="F101" s="725"/>
      <c r="G101" s="726"/>
      <c r="H101" s="727"/>
      <c r="I101" s="728"/>
      <c r="J101" s="813"/>
      <c r="K101" s="742"/>
      <c r="L101" s="743"/>
      <c r="M101" s="743"/>
      <c r="N101" s="743"/>
      <c r="O101" s="744">
        <f>IFERROR((Sch_I_SB[[#This Row],[Proposed: Direct FTE]]+Sch_I_SB[[#This Row],[Proposed: Admin FTE]])*Sch_I_SB[[#This Row],[Proposed: Annual FTE salary $]]*(Sch_I_SB[[#This Row],[Proposed: Number of months]]/12),0)</f>
        <v>0</v>
      </c>
      <c r="P101" s="745"/>
      <c r="Q101" s="746">
        <f>Sch_I_SB[[#This Row],[Proposed: Benefits Rate %]]*Sch_I_SB[[#This Row],[Proposed: Total salary expense $]]</f>
        <v>0</v>
      </c>
      <c r="R101" s="747">
        <f>Sch_I_SB[[#This Row],[Proposed: Total salary expense $]]+Sch_I_SB[[#This Row],[Proposed: Benefits $]]</f>
        <v>0</v>
      </c>
      <c r="S101" s="742"/>
      <c r="T101" s="743"/>
      <c r="U101" s="743"/>
      <c r="V101" s="743"/>
      <c r="W101" s="744">
        <f>IFERROR((Sch_I_SB[[#This Row],[Prior Approved: Direct FTE]]+Sch_I_SB[[#This Row],[Prior Approved: Admin FTE]])*Sch_I_SB[[#This Row],[Prior Approved: Annual FTE salary $]]*(Sch_I_SB[[#This Row],[Prior Approved: Number of months]]/12),0)</f>
        <v>0</v>
      </c>
      <c r="X101" s="745"/>
      <c r="Y101" s="753">
        <f>Sch_I_SB[[#This Row],[Prior Approved: Total salary expense $]]*Sch_I_SB[[#This Row],[Prior Approved: Benefits Rate %]]</f>
        <v>0</v>
      </c>
      <c r="Z101" s="747">
        <f>+Sch_I_SB[[#This Row],[Prior Approved: Total salary expense $]]+Sch_I_SB[[#This Row],[Prior Approved: Benefits $]]</f>
        <v>0</v>
      </c>
      <c r="AA101" s="748">
        <f>IFERROR(Sch_I_SB[[#This Row],[Proposed: Direct FTE]]-Sch_I_SB[[#This Row],[Prior Approved: Direct FTE]],0)</f>
        <v>0</v>
      </c>
      <c r="AB101" s="744">
        <f>IFERROR(Sch_I_SB[[#This Row],[Proposed: Admin FTE]]-Sch_I_SB[[#This Row],[Prior Approved: Admin FTE]],0)</f>
        <v>0</v>
      </c>
      <c r="AC101" s="747">
        <f>IFERROR(Sch_I_SB[[#This Row],[Proposed: Total S&amp;B $]]-Sch_I_SB[[#This Row],[Prior Approved: Total S&amp;B $]],0)</f>
        <v>0</v>
      </c>
      <c r="AE101" s="749">
        <f>+Sch_I_SB[[#This Row],[Proposed: Direct FTE]]*(Sch_I_SB[[#This Row],[Proposed: Number of months]]/12)</f>
        <v>0</v>
      </c>
      <c r="AF101" s="750">
        <f>+Sch_I_SB[[#This Row],[Proposed: Admin FTE]]*(Sch_I_SB[[#This Row],[Proposed: Number of months]]/12)</f>
        <v>0</v>
      </c>
      <c r="AG101" s="749">
        <f>+Sch_I_SB[[#This Row],[Prior Approved: Direct FTE]]*(Sch_I_SB[[#This Row],[Prior Approved: Number of months]]/12)</f>
        <v>0</v>
      </c>
      <c r="AH101" s="751">
        <f>+Sch_I_SB[[#This Row],[Prior Approved: Admin FTE]]*(Sch_I_SB[[#This Row],[Prior Approved: Number of months]]/12)</f>
        <v>0</v>
      </c>
      <c r="AI101" s="752">
        <f t="shared" si="1"/>
        <v>0</v>
      </c>
      <c r="AJ101" s="751">
        <f t="shared" si="1"/>
        <v>0</v>
      </c>
    </row>
    <row r="102" spans="1:36">
      <c r="A102" s="723">
        <v>99</v>
      </c>
      <c r="B102" s="723">
        <f>+'Budget Summ Amt'!$L$6</f>
        <v>0</v>
      </c>
      <c r="C102" s="779">
        <f>+'Budget Summ Amt'!$D$6</f>
        <v>0</v>
      </c>
      <c r="D102" s="741"/>
      <c r="E102" s="725"/>
      <c r="F102" s="725"/>
      <c r="G102" s="726"/>
      <c r="H102" s="727"/>
      <c r="I102" s="728"/>
      <c r="J102" s="813"/>
      <c r="K102" s="742"/>
      <c r="L102" s="743"/>
      <c r="M102" s="743"/>
      <c r="N102" s="743"/>
      <c r="O102" s="744">
        <f>IFERROR((Sch_I_SB[[#This Row],[Proposed: Direct FTE]]+Sch_I_SB[[#This Row],[Proposed: Admin FTE]])*Sch_I_SB[[#This Row],[Proposed: Annual FTE salary $]]*(Sch_I_SB[[#This Row],[Proposed: Number of months]]/12),0)</f>
        <v>0</v>
      </c>
      <c r="P102" s="745"/>
      <c r="Q102" s="746">
        <f>Sch_I_SB[[#This Row],[Proposed: Benefits Rate %]]*Sch_I_SB[[#This Row],[Proposed: Total salary expense $]]</f>
        <v>0</v>
      </c>
      <c r="R102" s="747">
        <f>Sch_I_SB[[#This Row],[Proposed: Total salary expense $]]+Sch_I_SB[[#This Row],[Proposed: Benefits $]]</f>
        <v>0</v>
      </c>
      <c r="S102" s="742"/>
      <c r="T102" s="743"/>
      <c r="U102" s="743"/>
      <c r="V102" s="743"/>
      <c r="W102" s="744">
        <f>IFERROR((Sch_I_SB[[#This Row],[Prior Approved: Direct FTE]]+Sch_I_SB[[#This Row],[Prior Approved: Admin FTE]])*Sch_I_SB[[#This Row],[Prior Approved: Annual FTE salary $]]*(Sch_I_SB[[#This Row],[Prior Approved: Number of months]]/12),0)</f>
        <v>0</v>
      </c>
      <c r="X102" s="745"/>
      <c r="Y102" s="753">
        <f>Sch_I_SB[[#This Row],[Prior Approved: Total salary expense $]]*Sch_I_SB[[#This Row],[Prior Approved: Benefits Rate %]]</f>
        <v>0</v>
      </c>
      <c r="Z102" s="747">
        <f>+Sch_I_SB[[#This Row],[Prior Approved: Total salary expense $]]+Sch_I_SB[[#This Row],[Prior Approved: Benefits $]]</f>
        <v>0</v>
      </c>
      <c r="AA102" s="748">
        <f>IFERROR(Sch_I_SB[[#This Row],[Proposed: Direct FTE]]-Sch_I_SB[[#This Row],[Prior Approved: Direct FTE]],0)</f>
        <v>0</v>
      </c>
      <c r="AB102" s="744">
        <f>IFERROR(Sch_I_SB[[#This Row],[Proposed: Admin FTE]]-Sch_I_SB[[#This Row],[Prior Approved: Admin FTE]],0)</f>
        <v>0</v>
      </c>
      <c r="AC102" s="747">
        <f>IFERROR(Sch_I_SB[[#This Row],[Proposed: Total S&amp;B $]]-Sch_I_SB[[#This Row],[Prior Approved: Total S&amp;B $]],0)</f>
        <v>0</v>
      </c>
      <c r="AE102" s="749">
        <f>+Sch_I_SB[[#This Row],[Proposed: Direct FTE]]*(Sch_I_SB[[#This Row],[Proposed: Number of months]]/12)</f>
        <v>0</v>
      </c>
      <c r="AF102" s="750">
        <f>+Sch_I_SB[[#This Row],[Proposed: Admin FTE]]*(Sch_I_SB[[#This Row],[Proposed: Number of months]]/12)</f>
        <v>0</v>
      </c>
      <c r="AG102" s="749">
        <f>+Sch_I_SB[[#This Row],[Prior Approved: Direct FTE]]*(Sch_I_SB[[#This Row],[Prior Approved: Number of months]]/12)</f>
        <v>0</v>
      </c>
      <c r="AH102" s="751">
        <f>+Sch_I_SB[[#This Row],[Prior Approved: Admin FTE]]*(Sch_I_SB[[#This Row],[Prior Approved: Number of months]]/12)</f>
        <v>0</v>
      </c>
      <c r="AI102" s="752">
        <f t="shared" si="1"/>
        <v>0</v>
      </c>
      <c r="AJ102" s="751">
        <f t="shared" si="1"/>
        <v>0</v>
      </c>
    </row>
    <row r="103" spans="1:36">
      <c r="A103" s="723">
        <v>100</v>
      </c>
      <c r="B103" s="723">
        <f>+'Budget Summ Amt'!$L$6</f>
        <v>0</v>
      </c>
      <c r="C103" s="779">
        <f>+'Budget Summ Amt'!$D$6</f>
        <v>0</v>
      </c>
      <c r="D103" s="741"/>
      <c r="E103" s="725"/>
      <c r="F103" s="725"/>
      <c r="G103" s="726"/>
      <c r="H103" s="727"/>
      <c r="I103" s="728"/>
      <c r="J103" s="813"/>
      <c r="K103" s="742"/>
      <c r="L103" s="743"/>
      <c r="M103" s="743"/>
      <c r="N103" s="743"/>
      <c r="O103" s="744">
        <f>IFERROR((Sch_I_SB[[#This Row],[Proposed: Direct FTE]]+Sch_I_SB[[#This Row],[Proposed: Admin FTE]])*Sch_I_SB[[#This Row],[Proposed: Annual FTE salary $]]*(Sch_I_SB[[#This Row],[Proposed: Number of months]]/12),0)</f>
        <v>0</v>
      </c>
      <c r="P103" s="745"/>
      <c r="Q103" s="746">
        <f>Sch_I_SB[[#This Row],[Proposed: Benefits Rate %]]*Sch_I_SB[[#This Row],[Proposed: Total salary expense $]]</f>
        <v>0</v>
      </c>
      <c r="R103" s="747">
        <f>Sch_I_SB[[#This Row],[Proposed: Total salary expense $]]+Sch_I_SB[[#This Row],[Proposed: Benefits $]]</f>
        <v>0</v>
      </c>
      <c r="S103" s="742"/>
      <c r="T103" s="743"/>
      <c r="U103" s="743"/>
      <c r="V103" s="743"/>
      <c r="W103" s="744">
        <f>IFERROR((Sch_I_SB[[#This Row],[Prior Approved: Direct FTE]]+Sch_I_SB[[#This Row],[Prior Approved: Admin FTE]])*Sch_I_SB[[#This Row],[Prior Approved: Annual FTE salary $]]*(Sch_I_SB[[#This Row],[Prior Approved: Number of months]]/12),0)</f>
        <v>0</v>
      </c>
      <c r="X103" s="745"/>
      <c r="Y103" s="753">
        <f>Sch_I_SB[[#This Row],[Prior Approved: Total salary expense $]]*Sch_I_SB[[#This Row],[Prior Approved: Benefits Rate %]]</f>
        <v>0</v>
      </c>
      <c r="Z103" s="747">
        <f>+Sch_I_SB[[#This Row],[Prior Approved: Total salary expense $]]+Sch_I_SB[[#This Row],[Prior Approved: Benefits $]]</f>
        <v>0</v>
      </c>
      <c r="AA103" s="748">
        <f>IFERROR(Sch_I_SB[[#This Row],[Proposed: Direct FTE]]-Sch_I_SB[[#This Row],[Prior Approved: Direct FTE]],0)</f>
        <v>0</v>
      </c>
      <c r="AB103" s="744">
        <f>IFERROR(Sch_I_SB[[#This Row],[Proposed: Admin FTE]]-Sch_I_SB[[#This Row],[Prior Approved: Admin FTE]],0)</f>
        <v>0</v>
      </c>
      <c r="AC103" s="747">
        <f>IFERROR(Sch_I_SB[[#This Row],[Proposed: Total S&amp;B $]]-Sch_I_SB[[#This Row],[Prior Approved: Total S&amp;B $]],0)</f>
        <v>0</v>
      </c>
      <c r="AE103" s="749">
        <f>+Sch_I_SB[[#This Row],[Proposed: Direct FTE]]*(Sch_I_SB[[#This Row],[Proposed: Number of months]]/12)</f>
        <v>0</v>
      </c>
      <c r="AF103" s="750">
        <f>+Sch_I_SB[[#This Row],[Proposed: Admin FTE]]*(Sch_I_SB[[#This Row],[Proposed: Number of months]]/12)</f>
        <v>0</v>
      </c>
      <c r="AG103" s="749">
        <f>+Sch_I_SB[[#This Row],[Prior Approved: Direct FTE]]*(Sch_I_SB[[#This Row],[Prior Approved: Number of months]]/12)</f>
        <v>0</v>
      </c>
      <c r="AH103" s="751">
        <f>+Sch_I_SB[[#This Row],[Prior Approved: Admin FTE]]*(Sch_I_SB[[#This Row],[Prior Approved: Number of months]]/12)</f>
        <v>0</v>
      </c>
      <c r="AI103" s="752">
        <f t="shared" si="1"/>
        <v>0</v>
      </c>
      <c r="AJ103" s="751">
        <f t="shared" si="1"/>
        <v>0</v>
      </c>
    </row>
    <row r="104" spans="1:36">
      <c r="A104" s="723">
        <v>101</v>
      </c>
      <c r="B104" s="723">
        <f>+'Budget Summ Amt'!$L$6</f>
        <v>0</v>
      </c>
      <c r="C104" s="779">
        <f>+'Budget Summ Amt'!$D$6</f>
        <v>0</v>
      </c>
      <c r="D104" s="741"/>
      <c r="E104" s="725"/>
      <c r="F104" s="725"/>
      <c r="G104" s="726"/>
      <c r="H104" s="727"/>
      <c r="I104" s="728"/>
      <c r="J104" s="813"/>
      <c r="K104" s="742"/>
      <c r="L104" s="743"/>
      <c r="M104" s="743"/>
      <c r="N104" s="743"/>
      <c r="O104" s="744">
        <f>IFERROR((Sch_I_SB[[#This Row],[Proposed: Direct FTE]]+Sch_I_SB[[#This Row],[Proposed: Admin FTE]])*Sch_I_SB[[#This Row],[Proposed: Annual FTE salary $]]*(Sch_I_SB[[#This Row],[Proposed: Number of months]]/12),0)</f>
        <v>0</v>
      </c>
      <c r="P104" s="745"/>
      <c r="Q104" s="746">
        <f>Sch_I_SB[[#This Row],[Proposed: Benefits Rate %]]*Sch_I_SB[[#This Row],[Proposed: Total salary expense $]]</f>
        <v>0</v>
      </c>
      <c r="R104" s="747">
        <f>Sch_I_SB[[#This Row],[Proposed: Total salary expense $]]+Sch_I_SB[[#This Row],[Proposed: Benefits $]]</f>
        <v>0</v>
      </c>
      <c r="S104" s="742"/>
      <c r="T104" s="743"/>
      <c r="U104" s="743"/>
      <c r="V104" s="743"/>
      <c r="W104" s="744">
        <f>IFERROR((Sch_I_SB[[#This Row],[Prior Approved: Direct FTE]]+Sch_I_SB[[#This Row],[Prior Approved: Admin FTE]])*Sch_I_SB[[#This Row],[Prior Approved: Annual FTE salary $]]*(Sch_I_SB[[#This Row],[Prior Approved: Number of months]]/12),0)</f>
        <v>0</v>
      </c>
      <c r="X104" s="745"/>
      <c r="Y104" s="753">
        <f>Sch_I_SB[[#This Row],[Prior Approved: Total salary expense $]]*Sch_I_SB[[#This Row],[Prior Approved: Benefits Rate %]]</f>
        <v>0</v>
      </c>
      <c r="Z104" s="747">
        <f>+Sch_I_SB[[#This Row],[Prior Approved: Total salary expense $]]+Sch_I_SB[[#This Row],[Prior Approved: Benefits $]]</f>
        <v>0</v>
      </c>
      <c r="AA104" s="748">
        <f>IFERROR(Sch_I_SB[[#This Row],[Proposed: Direct FTE]]-Sch_I_SB[[#This Row],[Prior Approved: Direct FTE]],0)</f>
        <v>0</v>
      </c>
      <c r="AB104" s="744">
        <f>IFERROR(Sch_I_SB[[#This Row],[Proposed: Admin FTE]]-Sch_I_SB[[#This Row],[Prior Approved: Admin FTE]],0)</f>
        <v>0</v>
      </c>
      <c r="AC104" s="747">
        <f>IFERROR(Sch_I_SB[[#This Row],[Proposed: Total S&amp;B $]]-Sch_I_SB[[#This Row],[Prior Approved: Total S&amp;B $]],0)</f>
        <v>0</v>
      </c>
      <c r="AE104" s="749">
        <f>+Sch_I_SB[[#This Row],[Proposed: Direct FTE]]*(Sch_I_SB[[#This Row],[Proposed: Number of months]]/12)</f>
        <v>0</v>
      </c>
      <c r="AF104" s="750">
        <f>+Sch_I_SB[[#This Row],[Proposed: Admin FTE]]*(Sch_I_SB[[#This Row],[Proposed: Number of months]]/12)</f>
        <v>0</v>
      </c>
      <c r="AG104" s="749">
        <f>+Sch_I_SB[[#This Row],[Prior Approved: Direct FTE]]*(Sch_I_SB[[#This Row],[Prior Approved: Number of months]]/12)</f>
        <v>0</v>
      </c>
      <c r="AH104" s="751">
        <f>+Sch_I_SB[[#This Row],[Prior Approved: Admin FTE]]*(Sch_I_SB[[#This Row],[Prior Approved: Number of months]]/12)</f>
        <v>0</v>
      </c>
      <c r="AI104" s="752">
        <f t="shared" ref="AI104:AJ167" si="2">+AE104-AG104</f>
        <v>0</v>
      </c>
      <c r="AJ104" s="751">
        <f t="shared" si="2"/>
        <v>0</v>
      </c>
    </row>
    <row r="105" spans="1:36">
      <c r="A105" s="723">
        <v>102</v>
      </c>
      <c r="B105" s="723">
        <f>+'Budget Summ Amt'!$L$6</f>
        <v>0</v>
      </c>
      <c r="C105" s="779">
        <f>+'Budget Summ Amt'!$D$6</f>
        <v>0</v>
      </c>
      <c r="D105" s="741"/>
      <c r="E105" s="725"/>
      <c r="F105" s="725"/>
      <c r="G105" s="726"/>
      <c r="H105" s="727"/>
      <c r="I105" s="728"/>
      <c r="J105" s="813"/>
      <c r="K105" s="742"/>
      <c r="L105" s="743"/>
      <c r="M105" s="743"/>
      <c r="N105" s="743"/>
      <c r="O105" s="744">
        <f>IFERROR((Sch_I_SB[[#This Row],[Proposed: Direct FTE]]+Sch_I_SB[[#This Row],[Proposed: Admin FTE]])*Sch_I_SB[[#This Row],[Proposed: Annual FTE salary $]]*(Sch_I_SB[[#This Row],[Proposed: Number of months]]/12),0)</f>
        <v>0</v>
      </c>
      <c r="P105" s="745"/>
      <c r="Q105" s="746">
        <f>Sch_I_SB[[#This Row],[Proposed: Benefits Rate %]]*Sch_I_SB[[#This Row],[Proposed: Total salary expense $]]</f>
        <v>0</v>
      </c>
      <c r="R105" s="747">
        <f>Sch_I_SB[[#This Row],[Proposed: Total salary expense $]]+Sch_I_SB[[#This Row],[Proposed: Benefits $]]</f>
        <v>0</v>
      </c>
      <c r="S105" s="742"/>
      <c r="T105" s="743"/>
      <c r="U105" s="743"/>
      <c r="V105" s="743"/>
      <c r="W105" s="744">
        <f>IFERROR((Sch_I_SB[[#This Row],[Prior Approved: Direct FTE]]+Sch_I_SB[[#This Row],[Prior Approved: Admin FTE]])*Sch_I_SB[[#This Row],[Prior Approved: Annual FTE salary $]]*(Sch_I_SB[[#This Row],[Prior Approved: Number of months]]/12),0)</f>
        <v>0</v>
      </c>
      <c r="X105" s="745"/>
      <c r="Y105" s="753">
        <f>Sch_I_SB[[#This Row],[Prior Approved: Total salary expense $]]*Sch_I_SB[[#This Row],[Prior Approved: Benefits Rate %]]</f>
        <v>0</v>
      </c>
      <c r="Z105" s="747">
        <f>+Sch_I_SB[[#This Row],[Prior Approved: Total salary expense $]]+Sch_I_SB[[#This Row],[Prior Approved: Benefits $]]</f>
        <v>0</v>
      </c>
      <c r="AA105" s="748">
        <f>IFERROR(Sch_I_SB[[#This Row],[Proposed: Direct FTE]]-Sch_I_SB[[#This Row],[Prior Approved: Direct FTE]],0)</f>
        <v>0</v>
      </c>
      <c r="AB105" s="744">
        <f>IFERROR(Sch_I_SB[[#This Row],[Proposed: Admin FTE]]-Sch_I_SB[[#This Row],[Prior Approved: Admin FTE]],0)</f>
        <v>0</v>
      </c>
      <c r="AC105" s="747">
        <f>IFERROR(Sch_I_SB[[#This Row],[Proposed: Total S&amp;B $]]-Sch_I_SB[[#This Row],[Prior Approved: Total S&amp;B $]],0)</f>
        <v>0</v>
      </c>
      <c r="AE105" s="749">
        <f>+Sch_I_SB[[#This Row],[Proposed: Direct FTE]]*(Sch_I_SB[[#This Row],[Proposed: Number of months]]/12)</f>
        <v>0</v>
      </c>
      <c r="AF105" s="750">
        <f>+Sch_I_SB[[#This Row],[Proposed: Admin FTE]]*(Sch_I_SB[[#This Row],[Proposed: Number of months]]/12)</f>
        <v>0</v>
      </c>
      <c r="AG105" s="749">
        <f>+Sch_I_SB[[#This Row],[Prior Approved: Direct FTE]]*(Sch_I_SB[[#This Row],[Prior Approved: Number of months]]/12)</f>
        <v>0</v>
      </c>
      <c r="AH105" s="751">
        <f>+Sch_I_SB[[#This Row],[Prior Approved: Admin FTE]]*(Sch_I_SB[[#This Row],[Prior Approved: Number of months]]/12)</f>
        <v>0</v>
      </c>
      <c r="AI105" s="752">
        <f t="shared" si="2"/>
        <v>0</v>
      </c>
      <c r="AJ105" s="751">
        <f t="shared" si="2"/>
        <v>0</v>
      </c>
    </row>
    <row r="106" spans="1:36">
      <c r="A106" s="723">
        <v>103</v>
      </c>
      <c r="B106" s="723">
        <f>+'Budget Summ Amt'!$L$6</f>
        <v>0</v>
      </c>
      <c r="C106" s="779">
        <f>+'Budget Summ Amt'!$D$6</f>
        <v>0</v>
      </c>
      <c r="D106" s="741"/>
      <c r="E106" s="725"/>
      <c r="F106" s="725"/>
      <c r="G106" s="726"/>
      <c r="H106" s="727"/>
      <c r="I106" s="728"/>
      <c r="J106" s="813"/>
      <c r="K106" s="742"/>
      <c r="L106" s="743"/>
      <c r="M106" s="743"/>
      <c r="N106" s="743"/>
      <c r="O106" s="744">
        <f>IFERROR((Sch_I_SB[[#This Row],[Proposed: Direct FTE]]+Sch_I_SB[[#This Row],[Proposed: Admin FTE]])*Sch_I_SB[[#This Row],[Proposed: Annual FTE salary $]]*(Sch_I_SB[[#This Row],[Proposed: Number of months]]/12),0)</f>
        <v>0</v>
      </c>
      <c r="P106" s="745"/>
      <c r="Q106" s="746">
        <f>Sch_I_SB[[#This Row],[Proposed: Benefits Rate %]]*Sch_I_SB[[#This Row],[Proposed: Total salary expense $]]</f>
        <v>0</v>
      </c>
      <c r="R106" s="747">
        <f>Sch_I_SB[[#This Row],[Proposed: Total salary expense $]]+Sch_I_SB[[#This Row],[Proposed: Benefits $]]</f>
        <v>0</v>
      </c>
      <c r="S106" s="742"/>
      <c r="T106" s="743"/>
      <c r="U106" s="743"/>
      <c r="V106" s="743"/>
      <c r="W106" s="744">
        <f>IFERROR((Sch_I_SB[[#This Row],[Prior Approved: Direct FTE]]+Sch_I_SB[[#This Row],[Prior Approved: Admin FTE]])*Sch_I_SB[[#This Row],[Prior Approved: Annual FTE salary $]]*(Sch_I_SB[[#This Row],[Prior Approved: Number of months]]/12),0)</f>
        <v>0</v>
      </c>
      <c r="X106" s="745"/>
      <c r="Y106" s="753">
        <f>Sch_I_SB[[#This Row],[Prior Approved: Total salary expense $]]*Sch_I_SB[[#This Row],[Prior Approved: Benefits Rate %]]</f>
        <v>0</v>
      </c>
      <c r="Z106" s="747">
        <f>+Sch_I_SB[[#This Row],[Prior Approved: Total salary expense $]]+Sch_I_SB[[#This Row],[Prior Approved: Benefits $]]</f>
        <v>0</v>
      </c>
      <c r="AA106" s="748">
        <f>IFERROR(Sch_I_SB[[#This Row],[Proposed: Direct FTE]]-Sch_I_SB[[#This Row],[Prior Approved: Direct FTE]],0)</f>
        <v>0</v>
      </c>
      <c r="AB106" s="744">
        <f>IFERROR(Sch_I_SB[[#This Row],[Proposed: Admin FTE]]-Sch_I_SB[[#This Row],[Prior Approved: Admin FTE]],0)</f>
        <v>0</v>
      </c>
      <c r="AC106" s="747">
        <f>IFERROR(Sch_I_SB[[#This Row],[Proposed: Total S&amp;B $]]-Sch_I_SB[[#This Row],[Prior Approved: Total S&amp;B $]],0)</f>
        <v>0</v>
      </c>
      <c r="AE106" s="749">
        <f>+Sch_I_SB[[#This Row],[Proposed: Direct FTE]]*(Sch_I_SB[[#This Row],[Proposed: Number of months]]/12)</f>
        <v>0</v>
      </c>
      <c r="AF106" s="750">
        <f>+Sch_I_SB[[#This Row],[Proposed: Admin FTE]]*(Sch_I_SB[[#This Row],[Proposed: Number of months]]/12)</f>
        <v>0</v>
      </c>
      <c r="AG106" s="749">
        <f>+Sch_I_SB[[#This Row],[Prior Approved: Direct FTE]]*(Sch_I_SB[[#This Row],[Prior Approved: Number of months]]/12)</f>
        <v>0</v>
      </c>
      <c r="AH106" s="751">
        <f>+Sch_I_SB[[#This Row],[Prior Approved: Admin FTE]]*(Sch_I_SB[[#This Row],[Prior Approved: Number of months]]/12)</f>
        <v>0</v>
      </c>
      <c r="AI106" s="752">
        <f t="shared" si="2"/>
        <v>0</v>
      </c>
      <c r="AJ106" s="751">
        <f t="shared" si="2"/>
        <v>0</v>
      </c>
    </row>
    <row r="107" spans="1:36">
      <c r="A107" s="723">
        <v>104</v>
      </c>
      <c r="B107" s="723">
        <f>+'Budget Summ Amt'!$L$6</f>
        <v>0</v>
      </c>
      <c r="C107" s="779">
        <f>+'Budget Summ Amt'!$D$6</f>
        <v>0</v>
      </c>
      <c r="D107" s="741"/>
      <c r="E107" s="725"/>
      <c r="F107" s="725"/>
      <c r="G107" s="726"/>
      <c r="H107" s="727"/>
      <c r="I107" s="728"/>
      <c r="J107" s="813"/>
      <c r="K107" s="742"/>
      <c r="L107" s="743"/>
      <c r="M107" s="743"/>
      <c r="N107" s="743"/>
      <c r="O107" s="744">
        <f>IFERROR((Sch_I_SB[[#This Row],[Proposed: Direct FTE]]+Sch_I_SB[[#This Row],[Proposed: Admin FTE]])*Sch_I_SB[[#This Row],[Proposed: Annual FTE salary $]]*(Sch_I_SB[[#This Row],[Proposed: Number of months]]/12),0)</f>
        <v>0</v>
      </c>
      <c r="P107" s="745"/>
      <c r="Q107" s="746">
        <f>Sch_I_SB[[#This Row],[Proposed: Benefits Rate %]]*Sch_I_SB[[#This Row],[Proposed: Total salary expense $]]</f>
        <v>0</v>
      </c>
      <c r="R107" s="747">
        <f>Sch_I_SB[[#This Row],[Proposed: Total salary expense $]]+Sch_I_SB[[#This Row],[Proposed: Benefits $]]</f>
        <v>0</v>
      </c>
      <c r="S107" s="742"/>
      <c r="T107" s="743"/>
      <c r="U107" s="743"/>
      <c r="V107" s="743"/>
      <c r="W107" s="744">
        <f>IFERROR((Sch_I_SB[[#This Row],[Prior Approved: Direct FTE]]+Sch_I_SB[[#This Row],[Prior Approved: Admin FTE]])*Sch_I_SB[[#This Row],[Prior Approved: Annual FTE salary $]]*(Sch_I_SB[[#This Row],[Prior Approved: Number of months]]/12),0)</f>
        <v>0</v>
      </c>
      <c r="X107" s="745"/>
      <c r="Y107" s="753">
        <f>Sch_I_SB[[#This Row],[Prior Approved: Total salary expense $]]*Sch_I_SB[[#This Row],[Prior Approved: Benefits Rate %]]</f>
        <v>0</v>
      </c>
      <c r="Z107" s="747">
        <f>+Sch_I_SB[[#This Row],[Prior Approved: Total salary expense $]]+Sch_I_SB[[#This Row],[Prior Approved: Benefits $]]</f>
        <v>0</v>
      </c>
      <c r="AA107" s="748">
        <f>IFERROR(Sch_I_SB[[#This Row],[Proposed: Direct FTE]]-Sch_I_SB[[#This Row],[Prior Approved: Direct FTE]],0)</f>
        <v>0</v>
      </c>
      <c r="AB107" s="744">
        <f>IFERROR(Sch_I_SB[[#This Row],[Proposed: Admin FTE]]-Sch_I_SB[[#This Row],[Prior Approved: Admin FTE]],0)</f>
        <v>0</v>
      </c>
      <c r="AC107" s="747">
        <f>IFERROR(Sch_I_SB[[#This Row],[Proposed: Total S&amp;B $]]-Sch_I_SB[[#This Row],[Prior Approved: Total S&amp;B $]],0)</f>
        <v>0</v>
      </c>
      <c r="AE107" s="749">
        <f>+Sch_I_SB[[#This Row],[Proposed: Direct FTE]]*(Sch_I_SB[[#This Row],[Proposed: Number of months]]/12)</f>
        <v>0</v>
      </c>
      <c r="AF107" s="750">
        <f>+Sch_I_SB[[#This Row],[Proposed: Admin FTE]]*(Sch_I_SB[[#This Row],[Proposed: Number of months]]/12)</f>
        <v>0</v>
      </c>
      <c r="AG107" s="749">
        <f>+Sch_I_SB[[#This Row],[Prior Approved: Direct FTE]]*(Sch_I_SB[[#This Row],[Prior Approved: Number of months]]/12)</f>
        <v>0</v>
      </c>
      <c r="AH107" s="751">
        <f>+Sch_I_SB[[#This Row],[Prior Approved: Admin FTE]]*(Sch_I_SB[[#This Row],[Prior Approved: Number of months]]/12)</f>
        <v>0</v>
      </c>
      <c r="AI107" s="752">
        <f t="shared" si="2"/>
        <v>0</v>
      </c>
      <c r="AJ107" s="751">
        <f t="shared" si="2"/>
        <v>0</v>
      </c>
    </row>
    <row r="108" spans="1:36">
      <c r="A108" s="723">
        <v>105</v>
      </c>
      <c r="B108" s="723">
        <f>+'Budget Summ Amt'!$L$6</f>
        <v>0</v>
      </c>
      <c r="C108" s="779">
        <f>+'Budget Summ Amt'!$D$6</f>
        <v>0</v>
      </c>
      <c r="D108" s="741"/>
      <c r="E108" s="725"/>
      <c r="F108" s="725"/>
      <c r="G108" s="726"/>
      <c r="H108" s="727"/>
      <c r="I108" s="728"/>
      <c r="J108" s="813"/>
      <c r="K108" s="742"/>
      <c r="L108" s="743"/>
      <c r="M108" s="743"/>
      <c r="N108" s="743"/>
      <c r="O108" s="744">
        <f>IFERROR((Sch_I_SB[[#This Row],[Proposed: Direct FTE]]+Sch_I_SB[[#This Row],[Proposed: Admin FTE]])*Sch_I_SB[[#This Row],[Proposed: Annual FTE salary $]]*(Sch_I_SB[[#This Row],[Proposed: Number of months]]/12),0)</f>
        <v>0</v>
      </c>
      <c r="P108" s="745"/>
      <c r="Q108" s="746">
        <f>Sch_I_SB[[#This Row],[Proposed: Benefits Rate %]]*Sch_I_SB[[#This Row],[Proposed: Total salary expense $]]</f>
        <v>0</v>
      </c>
      <c r="R108" s="747">
        <f>Sch_I_SB[[#This Row],[Proposed: Total salary expense $]]+Sch_I_SB[[#This Row],[Proposed: Benefits $]]</f>
        <v>0</v>
      </c>
      <c r="S108" s="742"/>
      <c r="T108" s="743"/>
      <c r="U108" s="743"/>
      <c r="V108" s="743"/>
      <c r="W108" s="744">
        <f>IFERROR((Sch_I_SB[[#This Row],[Prior Approved: Direct FTE]]+Sch_I_SB[[#This Row],[Prior Approved: Admin FTE]])*Sch_I_SB[[#This Row],[Prior Approved: Annual FTE salary $]]*(Sch_I_SB[[#This Row],[Prior Approved: Number of months]]/12),0)</f>
        <v>0</v>
      </c>
      <c r="X108" s="745"/>
      <c r="Y108" s="753">
        <f>Sch_I_SB[[#This Row],[Prior Approved: Total salary expense $]]*Sch_I_SB[[#This Row],[Prior Approved: Benefits Rate %]]</f>
        <v>0</v>
      </c>
      <c r="Z108" s="747">
        <f>+Sch_I_SB[[#This Row],[Prior Approved: Total salary expense $]]+Sch_I_SB[[#This Row],[Prior Approved: Benefits $]]</f>
        <v>0</v>
      </c>
      <c r="AA108" s="748">
        <f>IFERROR(Sch_I_SB[[#This Row],[Proposed: Direct FTE]]-Sch_I_SB[[#This Row],[Prior Approved: Direct FTE]],0)</f>
        <v>0</v>
      </c>
      <c r="AB108" s="744">
        <f>IFERROR(Sch_I_SB[[#This Row],[Proposed: Admin FTE]]-Sch_I_SB[[#This Row],[Prior Approved: Admin FTE]],0)</f>
        <v>0</v>
      </c>
      <c r="AC108" s="747">
        <f>IFERROR(Sch_I_SB[[#This Row],[Proposed: Total S&amp;B $]]-Sch_I_SB[[#This Row],[Prior Approved: Total S&amp;B $]],0)</f>
        <v>0</v>
      </c>
      <c r="AE108" s="749">
        <f>+Sch_I_SB[[#This Row],[Proposed: Direct FTE]]*(Sch_I_SB[[#This Row],[Proposed: Number of months]]/12)</f>
        <v>0</v>
      </c>
      <c r="AF108" s="750">
        <f>+Sch_I_SB[[#This Row],[Proposed: Admin FTE]]*(Sch_I_SB[[#This Row],[Proposed: Number of months]]/12)</f>
        <v>0</v>
      </c>
      <c r="AG108" s="749">
        <f>+Sch_I_SB[[#This Row],[Prior Approved: Direct FTE]]*(Sch_I_SB[[#This Row],[Prior Approved: Number of months]]/12)</f>
        <v>0</v>
      </c>
      <c r="AH108" s="751">
        <f>+Sch_I_SB[[#This Row],[Prior Approved: Admin FTE]]*(Sch_I_SB[[#This Row],[Prior Approved: Number of months]]/12)</f>
        <v>0</v>
      </c>
      <c r="AI108" s="752">
        <f t="shared" si="2"/>
        <v>0</v>
      </c>
      <c r="AJ108" s="751">
        <f t="shared" si="2"/>
        <v>0</v>
      </c>
    </row>
    <row r="109" spans="1:36">
      <c r="A109" s="723">
        <v>106</v>
      </c>
      <c r="B109" s="723">
        <f>+'Budget Summ Amt'!$L$6</f>
        <v>0</v>
      </c>
      <c r="C109" s="779">
        <f>+'Budget Summ Amt'!$D$6</f>
        <v>0</v>
      </c>
      <c r="D109" s="741"/>
      <c r="E109" s="725"/>
      <c r="F109" s="725"/>
      <c r="G109" s="726"/>
      <c r="H109" s="727"/>
      <c r="I109" s="728"/>
      <c r="J109" s="813"/>
      <c r="K109" s="742"/>
      <c r="L109" s="743"/>
      <c r="M109" s="743"/>
      <c r="N109" s="743"/>
      <c r="O109" s="744">
        <f>IFERROR((Sch_I_SB[[#This Row],[Proposed: Direct FTE]]+Sch_I_SB[[#This Row],[Proposed: Admin FTE]])*Sch_I_SB[[#This Row],[Proposed: Annual FTE salary $]]*(Sch_I_SB[[#This Row],[Proposed: Number of months]]/12),0)</f>
        <v>0</v>
      </c>
      <c r="P109" s="745"/>
      <c r="Q109" s="746">
        <f>Sch_I_SB[[#This Row],[Proposed: Benefits Rate %]]*Sch_I_SB[[#This Row],[Proposed: Total salary expense $]]</f>
        <v>0</v>
      </c>
      <c r="R109" s="747">
        <f>Sch_I_SB[[#This Row],[Proposed: Total salary expense $]]+Sch_I_SB[[#This Row],[Proposed: Benefits $]]</f>
        <v>0</v>
      </c>
      <c r="S109" s="742"/>
      <c r="T109" s="743"/>
      <c r="U109" s="743"/>
      <c r="V109" s="743"/>
      <c r="W109" s="744">
        <f>IFERROR((Sch_I_SB[[#This Row],[Prior Approved: Direct FTE]]+Sch_I_SB[[#This Row],[Prior Approved: Admin FTE]])*Sch_I_SB[[#This Row],[Prior Approved: Annual FTE salary $]]*(Sch_I_SB[[#This Row],[Prior Approved: Number of months]]/12),0)</f>
        <v>0</v>
      </c>
      <c r="X109" s="745"/>
      <c r="Y109" s="753">
        <f>Sch_I_SB[[#This Row],[Prior Approved: Total salary expense $]]*Sch_I_SB[[#This Row],[Prior Approved: Benefits Rate %]]</f>
        <v>0</v>
      </c>
      <c r="Z109" s="747">
        <f>+Sch_I_SB[[#This Row],[Prior Approved: Total salary expense $]]+Sch_I_SB[[#This Row],[Prior Approved: Benefits $]]</f>
        <v>0</v>
      </c>
      <c r="AA109" s="748">
        <f>IFERROR(Sch_I_SB[[#This Row],[Proposed: Direct FTE]]-Sch_I_SB[[#This Row],[Prior Approved: Direct FTE]],0)</f>
        <v>0</v>
      </c>
      <c r="AB109" s="744">
        <f>IFERROR(Sch_I_SB[[#This Row],[Proposed: Admin FTE]]-Sch_I_SB[[#This Row],[Prior Approved: Admin FTE]],0)</f>
        <v>0</v>
      </c>
      <c r="AC109" s="747">
        <f>IFERROR(Sch_I_SB[[#This Row],[Proposed: Total S&amp;B $]]-Sch_I_SB[[#This Row],[Prior Approved: Total S&amp;B $]],0)</f>
        <v>0</v>
      </c>
      <c r="AE109" s="749">
        <f>+Sch_I_SB[[#This Row],[Proposed: Direct FTE]]*(Sch_I_SB[[#This Row],[Proposed: Number of months]]/12)</f>
        <v>0</v>
      </c>
      <c r="AF109" s="750">
        <f>+Sch_I_SB[[#This Row],[Proposed: Admin FTE]]*(Sch_I_SB[[#This Row],[Proposed: Number of months]]/12)</f>
        <v>0</v>
      </c>
      <c r="AG109" s="749">
        <f>+Sch_I_SB[[#This Row],[Prior Approved: Direct FTE]]*(Sch_I_SB[[#This Row],[Prior Approved: Number of months]]/12)</f>
        <v>0</v>
      </c>
      <c r="AH109" s="751">
        <f>+Sch_I_SB[[#This Row],[Prior Approved: Admin FTE]]*(Sch_I_SB[[#This Row],[Prior Approved: Number of months]]/12)</f>
        <v>0</v>
      </c>
      <c r="AI109" s="752">
        <f t="shared" si="2"/>
        <v>0</v>
      </c>
      <c r="AJ109" s="751">
        <f t="shared" si="2"/>
        <v>0</v>
      </c>
    </row>
    <row r="110" spans="1:36">
      <c r="A110" s="723">
        <v>107</v>
      </c>
      <c r="B110" s="723">
        <f>+'Budget Summ Amt'!$L$6</f>
        <v>0</v>
      </c>
      <c r="C110" s="779">
        <f>+'Budget Summ Amt'!$D$6</f>
        <v>0</v>
      </c>
      <c r="D110" s="741"/>
      <c r="E110" s="725"/>
      <c r="F110" s="725"/>
      <c r="G110" s="726"/>
      <c r="H110" s="727"/>
      <c r="I110" s="728"/>
      <c r="J110" s="813"/>
      <c r="K110" s="742"/>
      <c r="L110" s="743"/>
      <c r="M110" s="743"/>
      <c r="N110" s="743"/>
      <c r="O110" s="744">
        <f>IFERROR((Sch_I_SB[[#This Row],[Proposed: Direct FTE]]+Sch_I_SB[[#This Row],[Proposed: Admin FTE]])*Sch_I_SB[[#This Row],[Proposed: Annual FTE salary $]]*(Sch_I_SB[[#This Row],[Proposed: Number of months]]/12),0)</f>
        <v>0</v>
      </c>
      <c r="P110" s="745"/>
      <c r="Q110" s="746">
        <f>Sch_I_SB[[#This Row],[Proposed: Benefits Rate %]]*Sch_I_SB[[#This Row],[Proposed: Total salary expense $]]</f>
        <v>0</v>
      </c>
      <c r="R110" s="747">
        <f>Sch_I_SB[[#This Row],[Proposed: Total salary expense $]]+Sch_I_SB[[#This Row],[Proposed: Benefits $]]</f>
        <v>0</v>
      </c>
      <c r="S110" s="742"/>
      <c r="T110" s="743"/>
      <c r="U110" s="743"/>
      <c r="V110" s="743"/>
      <c r="W110" s="744">
        <f>IFERROR((Sch_I_SB[[#This Row],[Prior Approved: Direct FTE]]+Sch_I_SB[[#This Row],[Prior Approved: Admin FTE]])*Sch_I_SB[[#This Row],[Prior Approved: Annual FTE salary $]]*(Sch_I_SB[[#This Row],[Prior Approved: Number of months]]/12),0)</f>
        <v>0</v>
      </c>
      <c r="X110" s="745"/>
      <c r="Y110" s="753">
        <f>Sch_I_SB[[#This Row],[Prior Approved: Total salary expense $]]*Sch_I_SB[[#This Row],[Prior Approved: Benefits Rate %]]</f>
        <v>0</v>
      </c>
      <c r="Z110" s="747">
        <f>+Sch_I_SB[[#This Row],[Prior Approved: Total salary expense $]]+Sch_I_SB[[#This Row],[Prior Approved: Benefits $]]</f>
        <v>0</v>
      </c>
      <c r="AA110" s="748">
        <f>IFERROR(Sch_I_SB[[#This Row],[Proposed: Direct FTE]]-Sch_I_SB[[#This Row],[Prior Approved: Direct FTE]],0)</f>
        <v>0</v>
      </c>
      <c r="AB110" s="744">
        <f>IFERROR(Sch_I_SB[[#This Row],[Proposed: Admin FTE]]-Sch_I_SB[[#This Row],[Prior Approved: Admin FTE]],0)</f>
        <v>0</v>
      </c>
      <c r="AC110" s="747">
        <f>IFERROR(Sch_I_SB[[#This Row],[Proposed: Total S&amp;B $]]-Sch_I_SB[[#This Row],[Prior Approved: Total S&amp;B $]],0)</f>
        <v>0</v>
      </c>
      <c r="AE110" s="749">
        <f>+Sch_I_SB[[#This Row],[Proposed: Direct FTE]]*(Sch_I_SB[[#This Row],[Proposed: Number of months]]/12)</f>
        <v>0</v>
      </c>
      <c r="AF110" s="750">
        <f>+Sch_I_SB[[#This Row],[Proposed: Admin FTE]]*(Sch_I_SB[[#This Row],[Proposed: Number of months]]/12)</f>
        <v>0</v>
      </c>
      <c r="AG110" s="749">
        <f>+Sch_I_SB[[#This Row],[Prior Approved: Direct FTE]]*(Sch_I_SB[[#This Row],[Prior Approved: Number of months]]/12)</f>
        <v>0</v>
      </c>
      <c r="AH110" s="751">
        <f>+Sch_I_SB[[#This Row],[Prior Approved: Admin FTE]]*(Sch_I_SB[[#This Row],[Prior Approved: Number of months]]/12)</f>
        <v>0</v>
      </c>
      <c r="AI110" s="752">
        <f t="shared" si="2"/>
        <v>0</v>
      </c>
      <c r="AJ110" s="751">
        <f t="shared" si="2"/>
        <v>0</v>
      </c>
    </row>
    <row r="111" spans="1:36">
      <c r="A111" s="723">
        <v>108</v>
      </c>
      <c r="B111" s="723">
        <f>+'Budget Summ Amt'!$L$6</f>
        <v>0</v>
      </c>
      <c r="C111" s="779">
        <f>+'Budget Summ Amt'!$D$6</f>
        <v>0</v>
      </c>
      <c r="D111" s="741"/>
      <c r="E111" s="725"/>
      <c r="F111" s="725"/>
      <c r="G111" s="726"/>
      <c r="H111" s="727"/>
      <c r="I111" s="728"/>
      <c r="J111" s="813"/>
      <c r="K111" s="742"/>
      <c r="L111" s="743"/>
      <c r="M111" s="743"/>
      <c r="N111" s="743"/>
      <c r="O111" s="744">
        <f>IFERROR((Sch_I_SB[[#This Row],[Proposed: Direct FTE]]+Sch_I_SB[[#This Row],[Proposed: Admin FTE]])*Sch_I_SB[[#This Row],[Proposed: Annual FTE salary $]]*(Sch_I_SB[[#This Row],[Proposed: Number of months]]/12),0)</f>
        <v>0</v>
      </c>
      <c r="P111" s="745"/>
      <c r="Q111" s="746">
        <f>Sch_I_SB[[#This Row],[Proposed: Benefits Rate %]]*Sch_I_SB[[#This Row],[Proposed: Total salary expense $]]</f>
        <v>0</v>
      </c>
      <c r="R111" s="747">
        <f>Sch_I_SB[[#This Row],[Proposed: Total salary expense $]]+Sch_I_SB[[#This Row],[Proposed: Benefits $]]</f>
        <v>0</v>
      </c>
      <c r="S111" s="742"/>
      <c r="T111" s="743"/>
      <c r="U111" s="743"/>
      <c r="V111" s="743"/>
      <c r="W111" s="744">
        <f>IFERROR((Sch_I_SB[[#This Row],[Prior Approved: Direct FTE]]+Sch_I_SB[[#This Row],[Prior Approved: Admin FTE]])*Sch_I_SB[[#This Row],[Prior Approved: Annual FTE salary $]]*(Sch_I_SB[[#This Row],[Prior Approved: Number of months]]/12),0)</f>
        <v>0</v>
      </c>
      <c r="X111" s="745"/>
      <c r="Y111" s="753">
        <f>Sch_I_SB[[#This Row],[Prior Approved: Total salary expense $]]*Sch_I_SB[[#This Row],[Prior Approved: Benefits Rate %]]</f>
        <v>0</v>
      </c>
      <c r="Z111" s="747">
        <f>+Sch_I_SB[[#This Row],[Prior Approved: Total salary expense $]]+Sch_I_SB[[#This Row],[Prior Approved: Benefits $]]</f>
        <v>0</v>
      </c>
      <c r="AA111" s="748">
        <f>IFERROR(Sch_I_SB[[#This Row],[Proposed: Direct FTE]]-Sch_I_SB[[#This Row],[Prior Approved: Direct FTE]],0)</f>
        <v>0</v>
      </c>
      <c r="AB111" s="744">
        <f>IFERROR(Sch_I_SB[[#This Row],[Proposed: Admin FTE]]-Sch_I_SB[[#This Row],[Prior Approved: Admin FTE]],0)</f>
        <v>0</v>
      </c>
      <c r="AC111" s="747">
        <f>IFERROR(Sch_I_SB[[#This Row],[Proposed: Total S&amp;B $]]-Sch_I_SB[[#This Row],[Prior Approved: Total S&amp;B $]],0)</f>
        <v>0</v>
      </c>
      <c r="AE111" s="749">
        <f>+Sch_I_SB[[#This Row],[Proposed: Direct FTE]]*(Sch_I_SB[[#This Row],[Proposed: Number of months]]/12)</f>
        <v>0</v>
      </c>
      <c r="AF111" s="750">
        <f>+Sch_I_SB[[#This Row],[Proposed: Admin FTE]]*(Sch_I_SB[[#This Row],[Proposed: Number of months]]/12)</f>
        <v>0</v>
      </c>
      <c r="AG111" s="749">
        <f>+Sch_I_SB[[#This Row],[Prior Approved: Direct FTE]]*(Sch_I_SB[[#This Row],[Prior Approved: Number of months]]/12)</f>
        <v>0</v>
      </c>
      <c r="AH111" s="751">
        <f>+Sch_I_SB[[#This Row],[Prior Approved: Admin FTE]]*(Sch_I_SB[[#This Row],[Prior Approved: Number of months]]/12)</f>
        <v>0</v>
      </c>
      <c r="AI111" s="752">
        <f t="shared" si="2"/>
        <v>0</v>
      </c>
      <c r="AJ111" s="751">
        <f t="shared" si="2"/>
        <v>0</v>
      </c>
    </row>
    <row r="112" spans="1:36">
      <c r="A112" s="723">
        <v>109</v>
      </c>
      <c r="B112" s="723">
        <f>+'Budget Summ Amt'!$L$6</f>
        <v>0</v>
      </c>
      <c r="C112" s="779">
        <f>+'Budget Summ Amt'!$D$6</f>
        <v>0</v>
      </c>
      <c r="D112" s="741"/>
      <c r="E112" s="725"/>
      <c r="F112" s="725"/>
      <c r="G112" s="726"/>
      <c r="H112" s="727"/>
      <c r="I112" s="728"/>
      <c r="J112" s="813"/>
      <c r="K112" s="742"/>
      <c r="L112" s="743"/>
      <c r="M112" s="743"/>
      <c r="N112" s="743"/>
      <c r="O112" s="744">
        <f>IFERROR((Sch_I_SB[[#This Row],[Proposed: Direct FTE]]+Sch_I_SB[[#This Row],[Proposed: Admin FTE]])*Sch_I_SB[[#This Row],[Proposed: Annual FTE salary $]]*(Sch_I_SB[[#This Row],[Proposed: Number of months]]/12),0)</f>
        <v>0</v>
      </c>
      <c r="P112" s="745"/>
      <c r="Q112" s="746">
        <f>Sch_I_SB[[#This Row],[Proposed: Benefits Rate %]]*Sch_I_SB[[#This Row],[Proposed: Total salary expense $]]</f>
        <v>0</v>
      </c>
      <c r="R112" s="747">
        <f>Sch_I_SB[[#This Row],[Proposed: Total salary expense $]]+Sch_I_SB[[#This Row],[Proposed: Benefits $]]</f>
        <v>0</v>
      </c>
      <c r="S112" s="742"/>
      <c r="T112" s="743"/>
      <c r="U112" s="743"/>
      <c r="V112" s="743"/>
      <c r="W112" s="744">
        <f>IFERROR((Sch_I_SB[[#This Row],[Prior Approved: Direct FTE]]+Sch_I_SB[[#This Row],[Prior Approved: Admin FTE]])*Sch_I_SB[[#This Row],[Prior Approved: Annual FTE salary $]]*(Sch_I_SB[[#This Row],[Prior Approved: Number of months]]/12),0)</f>
        <v>0</v>
      </c>
      <c r="X112" s="745"/>
      <c r="Y112" s="753">
        <f>Sch_I_SB[[#This Row],[Prior Approved: Total salary expense $]]*Sch_I_SB[[#This Row],[Prior Approved: Benefits Rate %]]</f>
        <v>0</v>
      </c>
      <c r="Z112" s="747">
        <f>+Sch_I_SB[[#This Row],[Prior Approved: Total salary expense $]]+Sch_I_SB[[#This Row],[Prior Approved: Benefits $]]</f>
        <v>0</v>
      </c>
      <c r="AA112" s="748">
        <f>IFERROR(Sch_I_SB[[#This Row],[Proposed: Direct FTE]]-Sch_I_SB[[#This Row],[Prior Approved: Direct FTE]],0)</f>
        <v>0</v>
      </c>
      <c r="AB112" s="744">
        <f>IFERROR(Sch_I_SB[[#This Row],[Proposed: Admin FTE]]-Sch_I_SB[[#This Row],[Prior Approved: Admin FTE]],0)</f>
        <v>0</v>
      </c>
      <c r="AC112" s="747">
        <f>IFERROR(Sch_I_SB[[#This Row],[Proposed: Total S&amp;B $]]-Sch_I_SB[[#This Row],[Prior Approved: Total S&amp;B $]],0)</f>
        <v>0</v>
      </c>
      <c r="AE112" s="749">
        <f>+Sch_I_SB[[#This Row],[Proposed: Direct FTE]]*(Sch_I_SB[[#This Row],[Proposed: Number of months]]/12)</f>
        <v>0</v>
      </c>
      <c r="AF112" s="750">
        <f>+Sch_I_SB[[#This Row],[Proposed: Admin FTE]]*(Sch_I_SB[[#This Row],[Proposed: Number of months]]/12)</f>
        <v>0</v>
      </c>
      <c r="AG112" s="749">
        <f>+Sch_I_SB[[#This Row],[Prior Approved: Direct FTE]]*(Sch_I_SB[[#This Row],[Prior Approved: Number of months]]/12)</f>
        <v>0</v>
      </c>
      <c r="AH112" s="751">
        <f>+Sch_I_SB[[#This Row],[Prior Approved: Admin FTE]]*(Sch_I_SB[[#This Row],[Prior Approved: Number of months]]/12)</f>
        <v>0</v>
      </c>
      <c r="AI112" s="752">
        <f t="shared" si="2"/>
        <v>0</v>
      </c>
      <c r="AJ112" s="751">
        <f t="shared" si="2"/>
        <v>0</v>
      </c>
    </row>
    <row r="113" spans="1:36">
      <c r="A113" s="723">
        <v>110</v>
      </c>
      <c r="B113" s="723">
        <f>+'Budget Summ Amt'!$L$6</f>
        <v>0</v>
      </c>
      <c r="C113" s="779">
        <f>+'Budget Summ Amt'!$D$6</f>
        <v>0</v>
      </c>
      <c r="D113" s="741"/>
      <c r="E113" s="725"/>
      <c r="F113" s="725"/>
      <c r="G113" s="726"/>
      <c r="H113" s="727"/>
      <c r="I113" s="728"/>
      <c r="J113" s="813"/>
      <c r="K113" s="742"/>
      <c r="L113" s="743"/>
      <c r="M113" s="743"/>
      <c r="N113" s="743"/>
      <c r="O113" s="744">
        <f>IFERROR((Sch_I_SB[[#This Row],[Proposed: Direct FTE]]+Sch_I_SB[[#This Row],[Proposed: Admin FTE]])*Sch_I_SB[[#This Row],[Proposed: Annual FTE salary $]]*(Sch_I_SB[[#This Row],[Proposed: Number of months]]/12),0)</f>
        <v>0</v>
      </c>
      <c r="P113" s="745"/>
      <c r="Q113" s="746">
        <f>Sch_I_SB[[#This Row],[Proposed: Benefits Rate %]]*Sch_I_SB[[#This Row],[Proposed: Total salary expense $]]</f>
        <v>0</v>
      </c>
      <c r="R113" s="747">
        <f>Sch_I_SB[[#This Row],[Proposed: Total salary expense $]]+Sch_I_SB[[#This Row],[Proposed: Benefits $]]</f>
        <v>0</v>
      </c>
      <c r="S113" s="742"/>
      <c r="T113" s="743"/>
      <c r="U113" s="743"/>
      <c r="V113" s="743"/>
      <c r="W113" s="744">
        <f>IFERROR((Sch_I_SB[[#This Row],[Prior Approved: Direct FTE]]+Sch_I_SB[[#This Row],[Prior Approved: Admin FTE]])*Sch_I_SB[[#This Row],[Prior Approved: Annual FTE salary $]]*(Sch_I_SB[[#This Row],[Prior Approved: Number of months]]/12),0)</f>
        <v>0</v>
      </c>
      <c r="X113" s="745"/>
      <c r="Y113" s="753">
        <f>Sch_I_SB[[#This Row],[Prior Approved: Total salary expense $]]*Sch_I_SB[[#This Row],[Prior Approved: Benefits Rate %]]</f>
        <v>0</v>
      </c>
      <c r="Z113" s="747">
        <f>+Sch_I_SB[[#This Row],[Prior Approved: Total salary expense $]]+Sch_I_SB[[#This Row],[Prior Approved: Benefits $]]</f>
        <v>0</v>
      </c>
      <c r="AA113" s="748">
        <f>IFERROR(Sch_I_SB[[#This Row],[Proposed: Direct FTE]]-Sch_I_SB[[#This Row],[Prior Approved: Direct FTE]],0)</f>
        <v>0</v>
      </c>
      <c r="AB113" s="744">
        <f>IFERROR(Sch_I_SB[[#This Row],[Proposed: Admin FTE]]-Sch_I_SB[[#This Row],[Prior Approved: Admin FTE]],0)</f>
        <v>0</v>
      </c>
      <c r="AC113" s="747">
        <f>IFERROR(Sch_I_SB[[#This Row],[Proposed: Total S&amp;B $]]-Sch_I_SB[[#This Row],[Prior Approved: Total S&amp;B $]],0)</f>
        <v>0</v>
      </c>
      <c r="AE113" s="749">
        <f>+Sch_I_SB[[#This Row],[Proposed: Direct FTE]]*(Sch_I_SB[[#This Row],[Proposed: Number of months]]/12)</f>
        <v>0</v>
      </c>
      <c r="AF113" s="750">
        <f>+Sch_I_SB[[#This Row],[Proposed: Admin FTE]]*(Sch_I_SB[[#This Row],[Proposed: Number of months]]/12)</f>
        <v>0</v>
      </c>
      <c r="AG113" s="749">
        <f>+Sch_I_SB[[#This Row],[Prior Approved: Direct FTE]]*(Sch_I_SB[[#This Row],[Prior Approved: Number of months]]/12)</f>
        <v>0</v>
      </c>
      <c r="AH113" s="751">
        <f>+Sch_I_SB[[#This Row],[Prior Approved: Admin FTE]]*(Sch_I_SB[[#This Row],[Prior Approved: Number of months]]/12)</f>
        <v>0</v>
      </c>
      <c r="AI113" s="752">
        <f t="shared" si="2"/>
        <v>0</v>
      </c>
      <c r="AJ113" s="751">
        <f t="shared" si="2"/>
        <v>0</v>
      </c>
    </row>
    <row r="114" spans="1:36">
      <c r="A114" s="723">
        <v>111</v>
      </c>
      <c r="B114" s="723">
        <f>+'Budget Summ Amt'!$L$6</f>
        <v>0</v>
      </c>
      <c r="C114" s="779">
        <f>+'Budget Summ Amt'!$D$6</f>
        <v>0</v>
      </c>
      <c r="D114" s="741"/>
      <c r="E114" s="725"/>
      <c r="F114" s="725"/>
      <c r="G114" s="726"/>
      <c r="H114" s="727"/>
      <c r="I114" s="728"/>
      <c r="J114" s="813"/>
      <c r="K114" s="742"/>
      <c r="L114" s="743"/>
      <c r="M114" s="743"/>
      <c r="N114" s="743"/>
      <c r="O114" s="744">
        <f>IFERROR((Sch_I_SB[[#This Row],[Proposed: Direct FTE]]+Sch_I_SB[[#This Row],[Proposed: Admin FTE]])*Sch_I_SB[[#This Row],[Proposed: Annual FTE salary $]]*(Sch_I_SB[[#This Row],[Proposed: Number of months]]/12),0)</f>
        <v>0</v>
      </c>
      <c r="P114" s="745"/>
      <c r="Q114" s="746">
        <f>Sch_I_SB[[#This Row],[Proposed: Benefits Rate %]]*Sch_I_SB[[#This Row],[Proposed: Total salary expense $]]</f>
        <v>0</v>
      </c>
      <c r="R114" s="747">
        <f>Sch_I_SB[[#This Row],[Proposed: Total salary expense $]]+Sch_I_SB[[#This Row],[Proposed: Benefits $]]</f>
        <v>0</v>
      </c>
      <c r="S114" s="742"/>
      <c r="T114" s="743"/>
      <c r="U114" s="743"/>
      <c r="V114" s="743"/>
      <c r="W114" s="744">
        <f>IFERROR((Sch_I_SB[[#This Row],[Prior Approved: Direct FTE]]+Sch_I_SB[[#This Row],[Prior Approved: Admin FTE]])*Sch_I_SB[[#This Row],[Prior Approved: Annual FTE salary $]]*(Sch_I_SB[[#This Row],[Prior Approved: Number of months]]/12),0)</f>
        <v>0</v>
      </c>
      <c r="X114" s="745"/>
      <c r="Y114" s="753">
        <f>Sch_I_SB[[#This Row],[Prior Approved: Total salary expense $]]*Sch_I_SB[[#This Row],[Prior Approved: Benefits Rate %]]</f>
        <v>0</v>
      </c>
      <c r="Z114" s="747">
        <f>+Sch_I_SB[[#This Row],[Prior Approved: Total salary expense $]]+Sch_I_SB[[#This Row],[Prior Approved: Benefits $]]</f>
        <v>0</v>
      </c>
      <c r="AA114" s="748">
        <f>IFERROR(Sch_I_SB[[#This Row],[Proposed: Direct FTE]]-Sch_I_SB[[#This Row],[Prior Approved: Direct FTE]],0)</f>
        <v>0</v>
      </c>
      <c r="AB114" s="744">
        <f>IFERROR(Sch_I_SB[[#This Row],[Proposed: Admin FTE]]-Sch_I_SB[[#This Row],[Prior Approved: Admin FTE]],0)</f>
        <v>0</v>
      </c>
      <c r="AC114" s="747">
        <f>IFERROR(Sch_I_SB[[#This Row],[Proposed: Total S&amp;B $]]-Sch_I_SB[[#This Row],[Prior Approved: Total S&amp;B $]],0)</f>
        <v>0</v>
      </c>
      <c r="AE114" s="749">
        <f>+Sch_I_SB[[#This Row],[Proposed: Direct FTE]]*(Sch_I_SB[[#This Row],[Proposed: Number of months]]/12)</f>
        <v>0</v>
      </c>
      <c r="AF114" s="750">
        <f>+Sch_I_SB[[#This Row],[Proposed: Admin FTE]]*(Sch_I_SB[[#This Row],[Proposed: Number of months]]/12)</f>
        <v>0</v>
      </c>
      <c r="AG114" s="749">
        <f>+Sch_I_SB[[#This Row],[Prior Approved: Direct FTE]]*(Sch_I_SB[[#This Row],[Prior Approved: Number of months]]/12)</f>
        <v>0</v>
      </c>
      <c r="AH114" s="751">
        <f>+Sch_I_SB[[#This Row],[Prior Approved: Admin FTE]]*(Sch_I_SB[[#This Row],[Prior Approved: Number of months]]/12)</f>
        <v>0</v>
      </c>
      <c r="AI114" s="752">
        <f t="shared" si="2"/>
        <v>0</v>
      </c>
      <c r="AJ114" s="751">
        <f t="shared" si="2"/>
        <v>0</v>
      </c>
    </row>
    <row r="115" spans="1:36">
      <c r="A115" s="723">
        <v>112</v>
      </c>
      <c r="B115" s="723">
        <f>+'Budget Summ Amt'!$L$6</f>
        <v>0</v>
      </c>
      <c r="C115" s="779">
        <f>+'Budget Summ Amt'!$D$6</f>
        <v>0</v>
      </c>
      <c r="D115" s="741"/>
      <c r="E115" s="725"/>
      <c r="F115" s="725"/>
      <c r="G115" s="726"/>
      <c r="H115" s="727"/>
      <c r="I115" s="728"/>
      <c r="J115" s="813"/>
      <c r="K115" s="742"/>
      <c r="L115" s="743"/>
      <c r="M115" s="743"/>
      <c r="N115" s="743"/>
      <c r="O115" s="744">
        <f>IFERROR((Sch_I_SB[[#This Row],[Proposed: Direct FTE]]+Sch_I_SB[[#This Row],[Proposed: Admin FTE]])*Sch_I_SB[[#This Row],[Proposed: Annual FTE salary $]]*(Sch_I_SB[[#This Row],[Proposed: Number of months]]/12),0)</f>
        <v>0</v>
      </c>
      <c r="P115" s="745"/>
      <c r="Q115" s="746">
        <f>Sch_I_SB[[#This Row],[Proposed: Benefits Rate %]]*Sch_I_SB[[#This Row],[Proposed: Total salary expense $]]</f>
        <v>0</v>
      </c>
      <c r="R115" s="747">
        <f>Sch_I_SB[[#This Row],[Proposed: Total salary expense $]]+Sch_I_SB[[#This Row],[Proposed: Benefits $]]</f>
        <v>0</v>
      </c>
      <c r="S115" s="742"/>
      <c r="T115" s="743"/>
      <c r="U115" s="743"/>
      <c r="V115" s="743"/>
      <c r="W115" s="744">
        <f>IFERROR((Sch_I_SB[[#This Row],[Prior Approved: Direct FTE]]+Sch_I_SB[[#This Row],[Prior Approved: Admin FTE]])*Sch_I_SB[[#This Row],[Prior Approved: Annual FTE salary $]]*(Sch_I_SB[[#This Row],[Prior Approved: Number of months]]/12),0)</f>
        <v>0</v>
      </c>
      <c r="X115" s="745"/>
      <c r="Y115" s="753">
        <f>Sch_I_SB[[#This Row],[Prior Approved: Total salary expense $]]*Sch_I_SB[[#This Row],[Prior Approved: Benefits Rate %]]</f>
        <v>0</v>
      </c>
      <c r="Z115" s="747">
        <f>+Sch_I_SB[[#This Row],[Prior Approved: Total salary expense $]]+Sch_I_SB[[#This Row],[Prior Approved: Benefits $]]</f>
        <v>0</v>
      </c>
      <c r="AA115" s="748">
        <f>IFERROR(Sch_I_SB[[#This Row],[Proposed: Direct FTE]]-Sch_I_SB[[#This Row],[Prior Approved: Direct FTE]],0)</f>
        <v>0</v>
      </c>
      <c r="AB115" s="744">
        <f>IFERROR(Sch_I_SB[[#This Row],[Proposed: Admin FTE]]-Sch_I_SB[[#This Row],[Prior Approved: Admin FTE]],0)</f>
        <v>0</v>
      </c>
      <c r="AC115" s="747">
        <f>IFERROR(Sch_I_SB[[#This Row],[Proposed: Total S&amp;B $]]-Sch_I_SB[[#This Row],[Prior Approved: Total S&amp;B $]],0)</f>
        <v>0</v>
      </c>
      <c r="AE115" s="749">
        <f>+Sch_I_SB[[#This Row],[Proposed: Direct FTE]]*(Sch_I_SB[[#This Row],[Proposed: Number of months]]/12)</f>
        <v>0</v>
      </c>
      <c r="AF115" s="750">
        <f>+Sch_I_SB[[#This Row],[Proposed: Admin FTE]]*(Sch_I_SB[[#This Row],[Proposed: Number of months]]/12)</f>
        <v>0</v>
      </c>
      <c r="AG115" s="749">
        <f>+Sch_I_SB[[#This Row],[Prior Approved: Direct FTE]]*(Sch_I_SB[[#This Row],[Prior Approved: Number of months]]/12)</f>
        <v>0</v>
      </c>
      <c r="AH115" s="751">
        <f>+Sch_I_SB[[#This Row],[Prior Approved: Admin FTE]]*(Sch_I_SB[[#This Row],[Prior Approved: Number of months]]/12)</f>
        <v>0</v>
      </c>
      <c r="AI115" s="752">
        <f t="shared" si="2"/>
        <v>0</v>
      </c>
      <c r="AJ115" s="751">
        <f t="shared" si="2"/>
        <v>0</v>
      </c>
    </row>
    <row r="116" spans="1:36">
      <c r="A116" s="723">
        <v>113</v>
      </c>
      <c r="B116" s="723">
        <f>+'Budget Summ Amt'!$L$6</f>
        <v>0</v>
      </c>
      <c r="C116" s="779">
        <f>+'Budget Summ Amt'!$D$6</f>
        <v>0</v>
      </c>
      <c r="D116" s="741"/>
      <c r="E116" s="725"/>
      <c r="F116" s="725"/>
      <c r="G116" s="726"/>
      <c r="H116" s="727"/>
      <c r="I116" s="728"/>
      <c r="J116" s="813"/>
      <c r="K116" s="742"/>
      <c r="L116" s="743"/>
      <c r="M116" s="743"/>
      <c r="N116" s="743"/>
      <c r="O116" s="744">
        <f>IFERROR((Sch_I_SB[[#This Row],[Proposed: Direct FTE]]+Sch_I_SB[[#This Row],[Proposed: Admin FTE]])*Sch_I_SB[[#This Row],[Proposed: Annual FTE salary $]]*(Sch_I_SB[[#This Row],[Proposed: Number of months]]/12),0)</f>
        <v>0</v>
      </c>
      <c r="P116" s="745"/>
      <c r="Q116" s="746">
        <f>Sch_I_SB[[#This Row],[Proposed: Benefits Rate %]]*Sch_I_SB[[#This Row],[Proposed: Total salary expense $]]</f>
        <v>0</v>
      </c>
      <c r="R116" s="747">
        <f>Sch_I_SB[[#This Row],[Proposed: Total salary expense $]]+Sch_I_SB[[#This Row],[Proposed: Benefits $]]</f>
        <v>0</v>
      </c>
      <c r="S116" s="742"/>
      <c r="T116" s="743"/>
      <c r="U116" s="743"/>
      <c r="V116" s="743"/>
      <c r="W116" s="744">
        <f>IFERROR((Sch_I_SB[[#This Row],[Prior Approved: Direct FTE]]+Sch_I_SB[[#This Row],[Prior Approved: Admin FTE]])*Sch_I_SB[[#This Row],[Prior Approved: Annual FTE salary $]]*(Sch_I_SB[[#This Row],[Prior Approved: Number of months]]/12),0)</f>
        <v>0</v>
      </c>
      <c r="X116" s="745"/>
      <c r="Y116" s="753">
        <f>Sch_I_SB[[#This Row],[Prior Approved: Total salary expense $]]*Sch_I_SB[[#This Row],[Prior Approved: Benefits Rate %]]</f>
        <v>0</v>
      </c>
      <c r="Z116" s="747">
        <f>+Sch_I_SB[[#This Row],[Prior Approved: Total salary expense $]]+Sch_I_SB[[#This Row],[Prior Approved: Benefits $]]</f>
        <v>0</v>
      </c>
      <c r="AA116" s="748">
        <f>IFERROR(Sch_I_SB[[#This Row],[Proposed: Direct FTE]]-Sch_I_SB[[#This Row],[Prior Approved: Direct FTE]],0)</f>
        <v>0</v>
      </c>
      <c r="AB116" s="744">
        <f>IFERROR(Sch_I_SB[[#This Row],[Proposed: Admin FTE]]-Sch_I_SB[[#This Row],[Prior Approved: Admin FTE]],0)</f>
        <v>0</v>
      </c>
      <c r="AC116" s="747">
        <f>IFERROR(Sch_I_SB[[#This Row],[Proposed: Total S&amp;B $]]-Sch_I_SB[[#This Row],[Prior Approved: Total S&amp;B $]],0)</f>
        <v>0</v>
      </c>
      <c r="AE116" s="749">
        <f>+Sch_I_SB[[#This Row],[Proposed: Direct FTE]]*(Sch_I_SB[[#This Row],[Proposed: Number of months]]/12)</f>
        <v>0</v>
      </c>
      <c r="AF116" s="750">
        <f>+Sch_I_SB[[#This Row],[Proposed: Admin FTE]]*(Sch_I_SB[[#This Row],[Proposed: Number of months]]/12)</f>
        <v>0</v>
      </c>
      <c r="AG116" s="749">
        <f>+Sch_I_SB[[#This Row],[Prior Approved: Direct FTE]]*(Sch_I_SB[[#This Row],[Prior Approved: Number of months]]/12)</f>
        <v>0</v>
      </c>
      <c r="AH116" s="751">
        <f>+Sch_I_SB[[#This Row],[Prior Approved: Admin FTE]]*(Sch_I_SB[[#This Row],[Prior Approved: Number of months]]/12)</f>
        <v>0</v>
      </c>
      <c r="AI116" s="752">
        <f t="shared" si="2"/>
        <v>0</v>
      </c>
      <c r="AJ116" s="751">
        <f t="shared" si="2"/>
        <v>0</v>
      </c>
    </row>
    <row r="117" spans="1:36">
      <c r="A117" s="723">
        <v>114</v>
      </c>
      <c r="B117" s="723">
        <f>+'Budget Summ Amt'!$L$6</f>
        <v>0</v>
      </c>
      <c r="C117" s="779">
        <f>+'Budget Summ Amt'!$D$6</f>
        <v>0</v>
      </c>
      <c r="D117" s="741"/>
      <c r="E117" s="725"/>
      <c r="F117" s="725"/>
      <c r="G117" s="726"/>
      <c r="H117" s="727"/>
      <c r="I117" s="728"/>
      <c r="J117" s="813"/>
      <c r="K117" s="742"/>
      <c r="L117" s="743"/>
      <c r="M117" s="743"/>
      <c r="N117" s="743"/>
      <c r="O117" s="744">
        <f>IFERROR((Sch_I_SB[[#This Row],[Proposed: Direct FTE]]+Sch_I_SB[[#This Row],[Proposed: Admin FTE]])*Sch_I_SB[[#This Row],[Proposed: Annual FTE salary $]]*(Sch_I_SB[[#This Row],[Proposed: Number of months]]/12),0)</f>
        <v>0</v>
      </c>
      <c r="P117" s="745"/>
      <c r="Q117" s="746">
        <f>Sch_I_SB[[#This Row],[Proposed: Benefits Rate %]]*Sch_I_SB[[#This Row],[Proposed: Total salary expense $]]</f>
        <v>0</v>
      </c>
      <c r="R117" s="747">
        <f>Sch_I_SB[[#This Row],[Proposed: Total salary expense $]]+Sch_I_SB[[#This Row],[Proposed: Benefits $]]</f>
        <v>0</v>
      </c>
      <c r="S117" s="742"/>
      <c r="T117" s="743"/>
      <c r="U117" s="743"/>
      <c r="V117" s="743"/>
      <c r="W117" s="744">
        <f>IFERROR((Sch_I_SB[[#This Row],[Prior Approved: Direct FTE]]+Sch_I_SB[[#This Row],[Prior Approved: Admin FTE]])*Sch_I_SB[[#This Row],[Prior Approved: Annual FTE salary $]]*(Sch_I_SB[[#This Row],[Prior Approved: Number of months]]/12),0)</f>
        <v>0</v>
      </c>
      <c r="X117" s="745"/>
      <c r="Y117" s="753">
        <f>Sch_I_SB[[#This Row],[Prior Approved: Total salary expense $]]*Sch_I_SB[[#This Row],[Prior Approved: Benefits Rate %]]</f>
        <v>0</v>
      </c>
      <c r="Z117" s="747">
        <f>+Sch_I_SB[[#This Row],[Prior Approved: Total salary expense $]]+Sch_I_SB[[#This Row],[Prior Approved: Benefits $]]</f>
        <v>0</v>
      </c>
      <c r="AA117" s="748">
        <f>IFERROR(Sch_I_SB[[#This Row],[Proposed: Direct FTE]]-Sch_I_SB[[#This Row],[Prior Approved: Direct FTE]],0)</f>
        <v>0</v>
      </c>
      <c r="AB117" s="744">
        <f>IFERROR(Sch_I_SB[[#This Row],[Proposed: Admin FTE]]-Sch_I_SB[[#This Row],[Prior Approved: Admin FTE]],0)</f>
        <v>0</v>
      </c>
      <c r="AC117" s="747">
        <f>IFERROR(Sch_I_SB[[#This Row],[Proposed: Total S&amp;B $]]-Sch_I_SB[[#This Row],[Prior Approved: Total S&amp;B $]],0)</f>
        <v>0</v>
      </c>
      <c r="AE117" s="749">
        <f>+Sch_I_SB[[#This Row],[Proposed: Direct FTE]]*(Sch_I_SB[[#This Row],[Proposed: Number of months]]/12)</f>
        <v>0</v>
      </c>
      <c r="AF117" s="750">
        <f>+Sch_I_SB[[#This Row],[Proposed: Admin FTE]]*(Sch_I_SB[[#This Row],[Proposed: Number of months]]/12)</f>
        <v>0</v>
      </c>
      <c r="AG117" s="749">
        <f>+Sch_I_SB[[#This Row],[Prior Approved: Direct FTE]]*(Sch_I_SB[[#This Row],[Prior Approved: Number of months]]/12)</f>
        <v>0</v>
      </c>
      <c r="AH117" s="751">
        <f>+Sch_I_SB[[#This Row],[Prior Approved: Admin FTE]]*(Sch_I_SB[[#This Row],[Prior Approved: Number of months]]/12)</f>
        <v>0</v>
      </c>
      <c r="AI117" s="752">
        <f t="shared" si="2"/>
        <v>0</v>
      </c>
      <c r="AJ117" s="751">
        <f t="shared" si="2"/>
        <v>0</v>
      </c>
    </row>
    <row r="118" spans="1:36">
      <c r="A118" s="723">
        <v>115</v>
      </c>
      <c r="B118" s="723">
        <f>+'Budget Summ Amt'!$L$6</f>
        <v>0</v>
      </c>
      <c r="C118" s="779">
        <f>+'Budget Summ Amt'!$D$6</f>
        <v>0</v>
      </c>
      <c r="D118" s="741"/>
      <c r="E118" s="725"/>
      <c r="F118" s="725"/>
      <c r="G118" s="726"/>
      <c r="H118" s="727"/>
      <c r="I118" s="728"/>
      <c r="J118" s="813"/>
      <c r="K118" s="742"/>
      <c r="L118" s="743"/>
      <c r="M118" s="743"/>
      <c r="N118" s="743"/>
      <c r="O118" s="744">
        <f>IFERROR((Sch_I_SB[[#This Row],[Proposed: Direct FTE]]+Sch_I_SB[[#This Row],[Proposed: Admin FTE]])*Sch_I_SB[[#This Row],[Proposed: Annual FTE salary $]]*(Sch_I_SB[[#This Row],[Proposed: Number of months]]/12),0)</f>
        <v>0</v>
      </c>
      <c r="P118" s="745"/>
      <c r="Q118" s="746">
        <f>Sch_I_SB[[#This Row],[Proposed: Benefits Rate %]]*Sch_I_SB[[#This Row],[Proposed: Total salary expense $]]</f>
        <v>0</v>
      </c>
      <c r="R118" s="747">
        <f>Sch_I_SB[[#This Row],[Proposed: Total salary expense $]]+Sch_I_SB[[#This Row],[Proposed: Benefits $]]</f>
        <v>0</v>
      </c>
      <c r="S118" s="742"/>
      <c r="T118" s="743"/>
      <c r="U118" s="743"/>
      <c r="V118" s="743"/>
      <c r="W118" s="744">
        <f>IFERROR((Sch_I_SB[[#This Row],[Prior Approved: Direct FTE]]+Sch_I_SB[[#This Row],[Prior Approved: Admin FTE]])*Sch_I_SB[[#This Row],[Prior Approved: Annual FTE salary $]]*(Sch_I_SB[[#This Row],[Prior Approved: Number of months]]/12),0)</f>
        <v>0</v>
      </c>
      <c r="X118" s="745"/>
      <c r="Y118" s="753">
        <f>Sch_I_SB[[#This Row],[Prior Approved: Total salary expense $]]*Sch_I_SB[[#This Row],[Prior Approved: Benefits Rate %]]</f>
        <v>0</v>
      </c>
      <c r="Z118" s="747">
        <f>+Sch_I_SB[[#This Row],[Prior Approved: Total salary expense $]]+Sch_I_SB[[#This Row],[Prior Approved: Benefits $]]</f>
        <v>0</v>
      </c>
      <c r="AA118" s="748">
        <f>IFERROR(Sch_I_SB[[#This Row],[Proposed: Direct FTE]]-Sch_I_SB[[#This Row],[Prior Approved: Direct FTE]],0)</f>
        <v>0</v>
      </c>
      <c r="AB118" s="744">
        <f>IFERROR(Sch_I_SB[[#This Row],[Proposed: Admin FTE]]-Sch_I_SB[[#This Row],[Prior Approved: Admin FTE]],0)</f>
        <v>0</v>
      </c>
      <c r="AC118" s="747">
        <f>IFERROR(Sch_I_SB[[#This Row],[Proposed: Total S&amp;B $]]-Sch_I_SB[[#This Row],[Prior Approved: Total S&amp;B $]],0)</f>
        <v>0</v>
      </c>
      <c r="AE118" s="749">
        <f>+Sch_I_SB[[#This Row],[Proposed: Direct FTE]]*(Sch_I_SB[[#This Row],[Proposed: Number of months]]/12)</f>
        <v>0</v>
      </c>
      <c r="AF118" s="750">
        <f>+Sch_I_SB[[#This Row],[Proposed: Admin FTE]]*(Sch_I_SB[[#This Row],[Proposed: Number of months]]/12)</f>
        <v>0</v>
      </c>
      <c r="AG118" s="749">
        <f>+Sch_I_SB[[#This Row],[Prior Approved: Direct FTE]]*(Sch_I_SB[[#This Row],[Prior Approved: Number of months]]/12)</f>
        <v>0</v>
      </c>
      <c r="AH118" s="751">
        <f>+Sch_I_SB[[#This Row],[Prior Approved: Admin FTE]]*(Sch_I_SB[[#This Row],[Prior Approved: Number of months]]/12)</f>
        <v>0</v>
      </c>
      <c r="AI118" s="752">
        <f t="shared" si="2"/>
        <v>0</v>
      </c>
      <c r="AJ118" s="751">
        <f t="shared" si="2"/>
        <v>0</v>
      </c>
    </row>
    <row r="119" spans="1:36">
      <c r="A119" s="723">
        <v>116</v>
      </c>
      <c r="B119" s="723">
        <f>+'Budget Summ Amt'!$L$6</f>
        <v>0</v>
      </c>
      <c r="C119" s="779">
        <f>+'Budget Summ Amt'!$D$6</f>
        <v>0</v>
      </c>
      <c r="D119" s="741"/>
      <c r="E119" s="725"/>
      <c r="F119" s="725"/>
      <c r="G119" s="726"/>
      <c r="H119" s="727"/>
      <c r="I119" s="728"/>
      <c r="J119" s="813"/>
      <c r="K119" s="742"/>
      <c r="L119" s="743"/>
      <c r="M119" s="743"/>
      <c r="N119" s="743"/>
      <c r="O119" s="744">
        <f>IFERROR((Sch_I_SB[[#This Row],[Proposed: Direct FTE]]+Sch_I_SB[[#This Row],[Proposed: Admin FTE]])*Sch_I_SB[[#This Row],[Proposed: Annual FTE salary $]]*(Sch_I_SB[[#This Row],[Proposed: Number of months]]/12),0)</f>
        <v>0</v>
      </c>
      <c r="P119" s="745"/>
      <c r="Q119" s="746">
        <f>Sch_I_SB[[#This Row],[Proposed: Benefits Rate %]]*Sch_I_SB[[#This Row],[Proposed: Total salary expense $]]</f>
        <v>0</v>
      </c>
      <c r="R119" s="747">
        <f>Sch_I_SB[[#This Row],[Proposed: Total salary expense $]]+Sch_I_SB[[#This Row],[Proposed: Benefits $]]</f>
        <v>0</v>
      </c>
      <c r="S119" s="742"/>
      <c r="T119" s="743"/>
      <c r="U119" s="743"/>
      <c r="V119" s="743"/>
      <c r="W119" s="744">
        <f>IFERROR((Sch_I_SB[[#This Row],[Prior Approved: Direct FTE]]+Sch_I_SB[[#This Row],[Prior Approved: Admin FTE]])*Sch_I_SB[[#This Row],[Prior Approved: Annual FTE salary $]]*(Sch_I_SB[[#This Row],[Prior Approved: Number of months]]/12),0)</f>
        <v>0</v>
      </c>
      <c r="X119" s="745"/>
      <c r="Y119" s="753">
        <f>Sch_I_SB[[#This Row],[Prior Approved: Total salary expense $]]*Sch_I_SB[[#This Row],[Prior Approved: Benefits Rate %]]</f>
        <v>0</v>
      </c>
      <c r="Z119" s="747">
        <f>+Sch_I_SB[[#This Row],[Prior Approved: Total salary expense $]]+Sch_I_SB[[#This Row],[Prior Approved: Benefits $]]</f>
        <v>0</v>
      </c>
      <c r="AA119" s="748">
        <f>IFERROR(Sch_I_SB[[#This Row],[Proposed: Direct FTE]]-Sch_I_SB[[#This Row],[Prior Approved: Direct FTE]],0)</f>
        <v>0</v>
      </c>
      <c r="AB119" s="744">
        <f>IFERROR(Sch_I_SB[[#This Row],[Proposed: Admin FTE]]-Sch_I_SB[[#This Row],[Prior Approved: Admin FTE]],0)</f>
        <v>0</v>
      </c>
      <c r="AC119" s="747">
        <f>IFERROR(Sch_I_SB[[#This Row],[Proposed: Total S&amp;B $]]-Sch_I_SB[[#This Row],[Prior Approved: Total S&amp;B $]],0)</f>
        <v>0</v>
      </c>
      <c r="AE119" s="749">
        <f>+Sch_I_SB[[#This Row],[Proposed: Direct FTE]]*(Sch_I_SB[[#This Row],[Proposed: Number of months]]/12)</f>
        <v>0</v>
      </c>
      <c r="AF119" s="750">
        <f>+Sch_I_SB[[#This Row],[Proposed: Admin FTE]]*(Sch_I_SB[[#This Row],[Proposed: Number of months]]/12)</f>
        <v>0</v>
      </c>
      <c r="AG119" s="749">
        <f>+Sch_I_SB[[#This Row],[Prior Approved: Direct FTE]]*(Sch_I_SB[[#This Row],[Prior Approved: Number of months]]/12)</f>
        <v>0</v>
      </c>
      <c r="AH119" s="751">
        <f>+Sch_I_SB[[#This Row],[Prior Approved: Admin FTE]]*(Sch_I_SB[[#This Row],[Prior Approved: Number of months]]/12)</f>
        <v>0</v>
      </c>
      <c r="AI119" s="752">
        <f t="shared" si="2"/>
        <v>0</v>
      </c>
      <c r="AJ119" s="751">
        <f t="shared" si="2"/>
        <v>0</v>
      </c>
    </row>
    <row r="120" spans="1:36">
      <c r="A120" s="723">
        <v>117</v>
      </c>
      <c r="B120" s="723">
        <f>+'Budget Summ Amt'!$L$6</f>
        <v>0</v>
      </c>
      <c r="C120" s="779">
        <f>+'Budget Summ Amt'!$D$6</f>
        <v>0</v>
      </c>
      <c r="D120" s="741"/>
      <c r="E120" s="725"/>
      <c r="F120" s="725"/>
      <c r="G120" s="726"/>
      <c r="H120" s="727"/>
      <c r="I120" s="728"/>
      <c r="J120" s="813"/>
      <c r="K120" s="742"/>
      <c r="L120" s="743"/>
      <c r="M120" s="743"/>
      <c r="N120" s="743"/>
      <c r="O120" s="744">
        <f>IFERROR((Sch_I_SB[[#This Row],[Proposed: Direct FTE]]+Sch_I_SB[[#This Row],[Proposed: Admin FTE]])*Sch_I_SB[[#This Row],[Proposed: Annual FTE salary $]]*(Sch_I_SB[[#This Row],[Proposed: Number of months]]/12),0)</f>
        <v>0</v>
      </c>
      <c r="P120" s="745"/>
      <c r="Q120" s="746">
        <f>Sch_I_SB[[#This Row],[Proposed: Benefits Rate %]]*Sch_I_SB[[#This Row],[Proposed: Total salary expense $]]</f>
        <v>0</v>
      </c>
      <c r="R120" s="747">
        <f>Sch_I_SB[[#This Row],[Proposed: Total salary expense $]]+Sch_I_SB[[#This Row],[Proposed: Benefits $]]</f>
        <v>0</v>
      </c>
      <c r="S120" s="742"/>
      <c r="T120" s="743"/>
      <c r="U120" s="743"/>
      <c r="V120" s="743"/>
      <c r="W120" s="744">
        <f>IFERROR((Sch_I_SB[[#This Row],[Prior Approved: Direct FTE]]+Sch_I_SB[[#This Row],[Prior Approved: Admin FTE]])*Sch_I_SB[[#This Row],[Prior Approved: Annual FTE salary $]]*(Sch_I_SB[[#This Row],[Prior Approved: Number of months]]/12),0)</f>
        <v>0</v>
      </c>
      <c r="X120" s="745"/>
      <c r="Y120" s="753">
        <f>Sch_I_SB[[#This Row],[Prior Approved: Total salary expense $]]*Sch_I_SB[[#This Row],[Prior Approved: Benefits Rate %]]</f>
        <v>0</v>
      </c>
      <c r="Z120" s="747">
        <f>+Sch_I_SB[[#This Row],[Prior Approved: Total salary expense $]]+Sch_I_SB[[#This Row],[Prior Approved: Benefits $]]</f>
        <v>0</v>
      </c>
      <c r="AA120" s="748">
        <f>IFERROR(Sch_I_SB[[#This Row],[Proposed: Direct FTE]]-Sch_I_SB[[#This Row],[Prior Approved: Direct FTE]],0)</f>
        <v>0</v>
      </c>
      <c r="AB120" s="744">
        <f>IFERROR(Sch_I_SB[[#This Row],[Proposed: Admin FTE]]-Sch_I_SB[[#This Row],[Prior Approved: Admin FTE]],0)</f>
        <v>0</v>
      </c>
      <c r="AC120" s="747">
        <f>IFERROR(Sch_I_SB[[#This Row],[Proposed: Total S&amp;B $]]-Sch_I_SB[[#This Row],[Prior Approved: Total S&amp;B $]],0)</f>
        <v>0</v>
      </c>
      <c r="AE120" s="749">
        <f>+Sch_I_SB[[#This Row],[Proposed: Direct FTE]]*(Sch_I_SB[[#This Row],[Proposed: Number of months]]/12)</f>
        <v>0</v>
      </c>
      <c r="AF120" s="750">
        <f>+Sch_I_SB[[#This Row],[Proposed: Admin FTE]]*(Sch_I_SB[[#This Row],[Proposed: Number of months]]/12)</f>
        <v>0</v>
      </c>
      <c r="AG120" s="749">
        <f>+Sch_I_SB[[#This Row],[Prior Approved: Direct FTE]]*(Sch_I_SB[[#This Row],[Prior Approved: Number of months]]/12)</f>
        <v>0</v>
      </c>
      <c r="AH120" s="751">
        <f>+Sch_I_SB[[#This Row],[Prior Approved: Admin FTE]]*(Sch_I_SB[[#This Row],[Prior Approved: Number of months]]/12)</f>
        <v>0</v>
      </c>
      <c r="AI120" s="752">
        <f t="shared" si="2"/>
        <v>0</v>
      </c>
      <c r="AJ120" s="751">
        <f t="shared" si="2"/>
        <v>0</v>
      </c>
    </row>
    <row r="121" spans="1:36">
      <c r="A121" s="723">
        <v>118</v>
      </c>
      <c r="B121" s="723">
        <f>+'Budget Summ Amt'!$L$6</f>
        <v>0</v>
      </c>
      <c r="C121" s="779">
        <f>+'Budget Summ Amt'!$D$6</f>
        <v>0</v>
      </c>
      <c r="D121" s="741"/>
      <c r="E121" s="725"/>
      <c r="F121" s="725"/>
      <c r="G121" s="726"/>
      <c r="H121" s="727"/>
      <c r="I121" s="728"/>
      <c r="J121" s="813"/>
      <c r="K121" s="742"/>
      <c r="L121" s="743"/>
      <c r="M121" s="743"/>
      <c r="N121" s="743"/>
      <c r="O121" s="744">
        <f>IFERROR((Sch_I_SB[[#This Row],[Proposed: Direct FTE]]+Sch_I_SB[[#This Row],[Proposed: Admin FTE]])*Sch_I_SB[[#This Row],[Proposed: Annual FTE salary $]]*(Sch_I_SB[[#This Row],[Proposed: Number of months]]/12),0)</f>
        <v>0</v>
      </c>
      <c r="P121" s="745"/>
      <c r="Q121" s="746">
        <f>Sch_I_SB[[#This Row],[Proposed: Benefits Rate %]]*Sch_I_SB[[#This Row],[Proposed: Total salary expense $]]</f>
        <v>0</v>
      </c>
      <c r="R121" s="747">
        <f>Sch_I_SB[[#This Row],[Proposed: Total salary expense $]]+Sch_I_SB[[#This Row],[Proposed: Benefits $]]</f>
        <v>0</v>
      </c>
      <c r="S121" s="742"/>
      <c r="T121" s="743"/>
      <c r="U121" s="743"/>
      <c r="V121" s="743"/>
      <c r="W121" s="744">
        <f>IFERROR((Sch_I_SB[[#This Row],[Prior Approved: Direct FTE]]+Sch_I_SB[[#This Row],[Prior Approved: Admin FTE]])*Sch_I_SB[[#This Row],[Prior Approved: Annual FTE salary $]]*(Sch_I_SB[[#This Row],[Prior Approved: Number of months]]/12),0)</f>
        <v>0</v>
      </c>
      <c r="X121" s="745"/>
      <c r="Y121" s="753">
        <f>Sch_I_SB[[#This Row],[Prior Approved: Total salary expense $]]*Sch_I_SB[[#This Row],[Prior Approved: Benefits Rate %]]</f>
        <v>0</v>
      </c>
      <c r="Z121" s="747">
        <f>+Sch_I_SB[[#This Row],[Prior Approved: Total salary expense $]]+Sch_I_SB[[#This Row],[Prior Approved: Benefits $]]</f>
        <v>0</v>
      </c>
      <c r="AA121" s="748">
        <f>IFERROR(Sch_I_SB[[#This Row],[Proposed: Direct FTE]]-Sch_I_SB[[#This Row],[Prior Approved: Direct FTE]],0)</f>
        <v>0</v>
      </c>
      <c r="AB121" s="744">
        <f>IFERROR(Sch_I_SB[[#This Row],[Proposed: Admin FTE]]-Sch_I_SB[[#This Row],[Prior Approved: Admin FTE]],0)</f>
        <v>0</v>
      </c>
      <c r="AC121" s="747">
        <f>IFERROR(Sch_I_SB[[#This Row],[Proposed: Total S&amp;B $]]-Sch_I_SB[[#This Row],[Prior Approved: Total S&amp;B $]],0)</f>
        <v>0</v>
      </c>
      <c r="AE121" s="749">
        <f>+Sch_I_SB[[#This Row],[Proposed: Direct FTE]]*(Sch_I_SB[[#This Row],[Proposed: Number of months]]/12)</f>
        <v>0</v>
      </c>
      <c r="AF121" s="750">
        <f>+Sch_I_SB[[#This Row],[Proposed: Admin FTE]]*(Sch_I_SB[[#This Row],[Proposed: Number of months]]/12)</f>
        <v>0</v>
      </c>
      <c r="AG121" s="749">
        <f>+Sch_I_SB[[#This Row],[Prior Approved: Direct FTE]]*(Sch_I_SB[[#This Row],[Prior Approved: Number of months]]/12)</f>
        <v>0</v>
      </c>
      <c r="AH121" s="751">
        <f>+Sch_I_SB[[#This Row],[Prior Approved: Admin FTE]]*(Sch_I_SB[[#This Row],[Prior Approved: Number of months]]/12)</f>
        <v>0</v>
      </c>
      <c r="AI121" s="752">
        <f t="shared" si="2"/>
        <v>0</v>
      </c>
      <c r="AJ121" s="751">
        <f t="shared" si="2"/>
        <v>0</v>
      </c>
    </row>
    <row r="122" spans="1:36">
      <c r="A122" s="723">
        <v>119</v>
      </c>
      <c r="B122" s="723">
        <f>+'Budget Summ Amt'!$L$6</f>
        <v>0</v>
      </c>
      <c r="C122" s="779">
        <f>+'Budget Summ Amt'!$D$6</f>
        <v>0</v>
      </c>
      <c r="D122" s="741"/>
      <c r="E122" s="725"/>
      <c r="F122" s="725"/>
      <c r="G122" s="726"/>
      <c r="H122" s="727"/>
      <c r="I122" s="728"/>
      <c r="J122" s="813"/>
      <c r="K122" s="742"/>
      <c r="L122" s="743"/>
      <c r="M122" s="743"/>
      <c r="N122" s="743"/>
      <c r="O122" s="744">
        <f>IFERROR((Sch_I_SB[[#This Row],[Proposed: Direct FTE]]+Sch_I_SB[[#This Row],[Proposed: Admin FTE]])*Sch_I_SB[[#This Row],[Proposed: Annual FTE salary $]]*(Sch_I_SB[[#This Row],[Proposed: Number of months]]/12),0)</f>
        <v>0</v>
      </c>
      <c r="P122" s="745"/>
      <c r="Q122" s="746">
        <f>Sch_I_SB[[#This Row],[Proposed: Benefits Rate %]]*Sch_I_SB[[#This Row],[Proposed: Total salary expense $]]</f>
        <v>0</v>
      </c>
      <c r="R122" s="747">
        <f>Sch_I_SB[[#This Row],[Proposed: Total salary expense $]]+Sch_I_SB[[#This Row],[Proposed: Benefits $]]</f>
        <v>0</v>
      </c>
      <c r="S122" s="742"/>
      <c r="T122" s="743"/>
      <c r="U122" s="743"/>
      <c r="V122" s="743"/>
      <c r="W122" s="744">
        <f>IFERROR((Sch_I_SB[[#This Row],[Prior Approved: Direct FTE]]+Sch_I_SB[[#This Row],[Prior Approved: Admin FTE]])*Sch_I_SB[[#This Row],[Prior Approved: Annual FTE salary $]]*(Sch_I_SB[[#This Row],[Prior Approved: Number of months]]/12),0)</f>
        <v>0</v>
      </c>
      <c r="X122" s="745"/>
      <c r="Y122" s="753">
        <f>Sch_I_SB[[#This Row],[Prior Approved: Total salary expense $]]*Sch_I_SB[[#This Row],[Prior Approved: Benefits Rate %]]</f>
        <v>0</v>
      </c>
      <c r="Z122" s="747">
        <f>+Sch_I_SB[[#This Row],[Prior Approved: Total salary expense $]]+Sch_I_SB[[#This Row],[Prior Approved: Benefits $]]</f>
        <v>0</v>
      </c>
      <c r="AA122" s="748">
        <f>IFERROR(Sch_I_SB[[#This Row],[Proposed: Direct FTE]]-Sch_I_SB[[#This Row],[Prior Approved: Direct FTE]],0)</f>
        <v>0</v>
      </c>
      <c r="AB122" s="744">
        <f>IFERROR(Sch_I_SB[[#This Row],[Proposed: Admin FTE]]-Sch_I_SB[[#This Row],[Prior Approved: Admin FTE]],0)</f>
        <v>0</v>
      </c>
      <c r="AC122" s="747">
        <f>IFERROR(Sch_I_SB[[#This Row],[Proposed: Total S&amp;B $]]-Sch_I_SB[[#This Row],[Prior Approved: Total S&amp;B $]],0)</f>
        <v>0</v>
      </c>
      <c r="AE122" s="749">
        <f>+Sch_I_SB[[#This Row],[Proposed: Direct FTE]]*(Sch_I_SB[[#This Row],[Proposed: Number of months]]/12)</f>
        <v>0</v>
      </c>
      <c r="AF122" s="750">
        <f>+Sch_I_SB[[#This Row],[Proposed: Admin FTE]]*(Sch_I_SB[[#This Row],[Proposed: Number of months]]/12)</f>
        <v>0</v>
      </c>
      <c r="AG122" s="749">
        <f>+Sch_I_SB[[#This Row],[Prior Approved: Direct FTE]]*(Sch_I_SB[[#This Row],[Prior Approved: Number of months]]/12)</f>
        <v>0</v>
      </c>
      <c r="AH122" s="751">
        <f>+Sch_I_SB[[#This Row],[Prior Approved: Admin FTE]]*(Sch_I_SB[[#This Row],[Prior Approved: Number of months]]/12)</f>
        <v>0</v>
      </c>
      <c r="AI122" s="752">
        <f t="shared" si="2"/>
        <v>0</v>
      </c>
      <c r="AJ122" s="751">
        <f t="shared" si="2"/>
        <v>0</v>
      </c>
    </row>
    <row r="123" spans="1:36">
      <c r="A123" s="723">
        <v>120</v>
      </c>
      <c r="B123" s="723">
        <f>+'Budget Summ Amt'!$L$6</f>
        <v>0</v>
      </c>
      <c r="C123" s="779">
        <f>+'Budget Summ Amt'!$D$6</f>
        <v>0</v>
      </c>
      <c r="D123" s="741"/>
      <c r="E123" s="725"/>
      <c r="F123" s="725"/>
      <c r="G123" s="726"/>
      <c r="H123" s="727"/>
      <c r="I123" s="728"/>
      <c r="J123" s="813"/>
      <c r="K123" s="742"/>
      <c r="L123" s="743"/>
      <c r="M123" s="743"/>
      <c r="N123" s="743"/>
      <c r="O123" s="744">
        <f>IFERROR((Sch_I_SB[[#This Row],[Proposed: Direct FTE]]+Sch_I_SB[[#This Row],[Proposed: Admin FTE]])*Sch_I_SB[[#This Row],[Proposed: Annual FTE salary $]]*(Sch_I_SB[[#This Row],[Proposed: Number of months]]/12),0)</f>
        <v>0</v>
      </c>
      <c r="P123" s="745"/>
      <c r="Q123" s="746">
        <f>Sch_I_SB[[#This Row],[Proposed: Benefits Rate %]]*Sch_I_SB[[#This Row],[Proposed: Total salary expense $]]</f>
        <v>0</v>
      </c>
      <c r="R123" s="747">
        <f>Sch_I_SB[[#This Row],[Proposed: Total salary expense $]]+Sch_I_SB[[#This Row],[Proposed: Benefits $]]</f>
        <v>0</v>
      </c>
      <c r="S123" s="742"/>
      <c r="T123" s="743"/>
      <c r="U123" s="743"/>
      <c r="V123" s="743"/>
      <c r="W123" s="744">
        <f>IFERROR((Sch_I_SB[[#This Row],[Prior Approved: Direct FTE]]+Sch_I_SB[[#This Row],[Prior Approved: Admin FTE]])*Sch_I_SB[[#This Row],[Prior Approved: Annual FTE salary $]]*(Sch_I_SB[[#This Row],[Prior Approved: Number of months]]/12),0)</f>
        <v>0</v>
      </c>
      <c r="X123" s="745"/>
      <c r="Y123" s="753">
        <f>Sch_I_SB[[#This Row],[Prior Approved: Total salary expense $]]*Sch_I_SB[[#This Row],[Prior Approved: Benefits Rate %]]</f>
        <v>0</v>
      </c>
      <c r="Z123" s="747">
        <f>+Sch_I_SB[[#This Row],[Prior Approved: Total salary expense $]]+Sch_I_SB[[#This Row],[Prior Approved: Benefits $]]</f>
        <v>0</v>
      </c>
      <c r="AA123" s="748">
        <f>IFERROR(Sch_I_SB[[#This Row],[Proposed: Direct FTE]]-Sch_I_SB[[#This Row],[Prior Approved: Direct FTE]],0)</f>
        <v>0</v>
      </c>
      <c r="AB123" s="744">
        <f>IFERROR(Sch_I_SB[[#This Row],[Proposed: Admin FTE]]-Sch_I_SB[[#This Row],[Prior Approved: Admin FTE]],0)</f>
        <v>0</v>
      </c>
      <c r="AC123" s="747">
        <f>IFERROR(Sch_I_SB[[#This Row],[Proposed: Total S&amp;B $]]-Sch_I_SB[[#This Row],[Prior Approved: Total S&amp;B $]],0)</f>
        <v>0</v>
      </c>
      <c r="AE123" s="749">
        <f>+Sch_I_SB[[#This Row],[Proposed: Direct FTE]]*(Sch_I_SB[[#This Row],[Proposed: Number of months]]/12)</f>
        <v>0</v>
      </c>
      <c r="AF123" s="750">
        <f>+Sch_I_SB[[#This Row],[Proposed: Admin FTE]]*(Sch_I_SB[[#This Row],[Proposed: Number of months]]/12)</f>
        <v>0</v>
      </c>
      <c r="AG123" s="749">
        <f>+Sch_I_SB[[#This Row],[Prior Approved: Direct FTE]]*(Sch_I_SB[[#This Row],[Prior Approved: Number of months]]/12)</f>
        <v>0</v>
      </c>
      <c r="AH123" s="751">
        <f>+Sch_I_SB[[#This Row],[Prior Approved: Admin FTE]]*(Sch_I_SB[[#This Row],[Prior Approved: Number of months]]/12)</f>
        <v>0</v>
      </c>
      <c r="AI123" s="752">
        <f t="shared" si="2"/>
        <v>0</v>
      </c>
      <c r="AJ123" s="751">
        <f t="shared" si="2"/>
        <v>0</v>
      </c>
    </row>
    <row r="124" spans="1:36">
      <c r="A124" s="723">
        <v>121</v>
      </c>
      <c r="B124" s="723">
        <f>+'Budget Summ Amt'!$L$6</f>
        <v>0</v>
      </c>
      <c r="C124" s="779">
        <f>+'Budget Summ Amt'!$D$6</f>
        <v>0</v>
      </c>
      <c r="D124" s="741"/>
      <c r="E124" s="725"/>
      <c r="F124" s="725"/>
      <c r="G124" s="726"/>
      <c r="H124" s="727"/>
      <c r="I124" s="728"/>
      <c r="J124" s="813"/>
      <c r="K124" s="742"/>
      <c r="L124" s="743"/>
      <c r="M124" s="743"/>
      <c r="N124" s="743"/>
      <c r="O124" s="744">
        <f>IFERROR((Sch_I_SB[[#This Row],[Proposed: Direct FTE]]+Sch_I_SB[[#This Row],[Proposed: Admin FTE]])*Sch_I_SB[[#This Row],[Proposed: Annual FTE salary $]]*(Sch_I_SB[[#This Row],[Proposed: Number of months]]/12),0)</f>
        <v>0</v>
      </c>
      <c r="P124" s="745"/>
      <c r="Q124" s="746">
        <f>Sch_I_SB[[#This Row],[Proposed: Benefits Rate %]]*Sch_I_SB[[#This Row],[Proposed: Total salary expense $]]</f>
        <v>0</v>
      </c>
      <c r="R124" s="747">
        <f>Sch_I_SB[[#This Row],[Proposed: Total salary expense $]]+Sch_I_SB[[#This Row],[Proposed: Benefits $]]</f>
        <v>0</v>
      </c>
      <c r="S124" s="742"/>
      <c r="T124" s="743"/>
      <c r="U124" s="743"/>
      <c r="V124" s="743"/>
      <c r="W124" s="744">
        <f>IFERROR((Sch_I_SB[[#This Row],[Prior Approved: Direct FTE]]+Sch_I_SB[[#This Row],[Prior Approved: Admin FTE]])*Sch_I_SB[[#This Row],[Prior Approved: Annual FTE salary $]]*(Sch_I_SB[[#This Row],[Prior Approved: Number of months]]/12),0)</f>
        <v>0</v>
      </c>
      <c r="X124" s="745"/>
      <c r="Y124" s="753">
        <f>Sch_I_SB[[#This Row],[Prior Approved: Total salary expense $]]*Sch_I_SB[[#This Row],[Prior Approved: Benefits Rate %]]</f>
        <v>0</v>
      </c>
      <c r="Z124" s="747">
        <f>+Sch_I_SB[[#This Row],[Prior Approved: Total salary expense $]]+Sch_I_SB[[#This Row],[Prior Approved: Benefits $]]</f>
        <v>0</v>
      </c>
      <c r="AA124" s="748">
        <f>IFERROR(Sch_I_SB[[#This Row],[Proposed: Direct FTE]]-Sch_I_SB[[#This Row],[Prior Approved: Direct FTE]],0)</f>
        <v>0</v>
      </c>
      <c r="AB124" s="744">
        <f>IFERROR(Sch_I_SB[[#This Row],[Proposed: Admin FTE]]-Sch_I_SB[[#This Row],[Prior Approved: Admin FTE]],0)</f>
        <v>0</v>
      </c>
      <c r="AC124" s="747">
        <f>IFERROR(Sch_I_SB[[#This Row],[Proposed: Total S&amp;B $]]-Sch_I_SB[[#This Row],[Prior Approved: Total S&amp;B $]],0)</f>
        <v>0</v>
      </c>
      <c r="AE124" s="749">
        <f>+Sch_I_SB[[#This Row],[Proposed: Direct FTE]]*(Sch_I_SB[[#This Row],[Proposed: Number of months]]/12)</f>
        <v>0</v>
      </c>
      <c r="AF124" s="750">
        <f>+Sch_I_SB[[#This Row],[Proposed: Admin FTE]]*(Sch_I_SB[[#This Row],[Proposed: Number of months]]/12)</f>
        <v>0</v>
      </c>
      <c r="AG124" s="749">
        <f>+Sch_I_SB[[#This Row],[Prior Approved: Direct FTE]]*(Sch_I_SB[[#This Row],[Prior Approved: Number of months]]/12)</f>
        <v>0</v>
      </c>
      <c r="AH124" s="751">
        <f>+Sch_I_SB[[#This Row],[Prior Approved: Admin FTE]]*(Sch_I_SB[[#This Row],[Prior Approved: Number of months]]/12)</f>
        <v>0</v>
      </c>
      <c r="AI124" s="752">
        <f t="shared" si="2"/>
        <v>0</v>
      </c>
      <c r="AJ124" s="751">
        <f t="shared" si="2"/>
        <v>0</v>
      </c>
    </row>
    <row r="125" spans="1:36">
      <c r="A125" s="723">
        <v>122</v>
      </c>
      <c r="B125" s="723">
        <f>+'Budget Summ Amt'!$L$6</f>
        <v>0</v>
      </c>
      <c r="C125" s="779">
        <f>+'Budget Summ Amt'!$D$6</f>
        <v>0</v>
      </c>
      <c r="D125" s="741"/>
      <c r="E125" s="725"/>
      <c r="F125" s="725"/>
      <c r="G125" s="726"/>
      <c r="H125" s="727"/>
      <c r="I125" s="728"/>
      <c r="J125" s="813"/>
      <c r="K125" s="742"/>
      <c r="L125" s="743"/>
      <c r="M125" s="743"/>
      <c r="N125" s="743"/>
      <c r="O125" s="744">
        <f>IFERROR((Sch_I_SB[[#This Row],[Proposed: Direct FTE]]+Sch_I_SB[[#This Row],[Proposed: Admin FTE]])*Sch_I_SB[[#This Row],[Proposed: Annual FTE salary $]]*(Sch_I_SB[[#This Row],[Proposed: Number of months]]/12),0)</f>
        <v>0</v>
      </c>
      <c r="P125" s="745"/>
      <c r="Q125" s="746">
        <f>Sch_I_SB[[#This Row],[Proposed: Benefits Rate %]]*Sch_I_SB[[#This Row],[Proposed: Total salary expense $]]</f>
        <v>0</v>
      </c>
      <c r="R125" s="747">
        <f>Sch_I_SB[[#This Row],[Proposed: Total salary expense $]]+Sch_I_SB[[#This Row],[Proposed: Benefits $]]</f>
        <v>0</v>
      </c>
      <c r="S125" s="742"/>
      <c r="T125" s="743"/>
      <c r="U125" s="743"/>
      <c r="V125" s="743"/>
      <c r="W125" s="744">
        <f>IFERROR((Sch_I_SB[[#This Row],[Prior Approved: Direct FTE]]+Sch_I_SB[[#This Row],[Prior Approved: Admin FTE]])*Sch_I_SB[[#This Row],[Prior Approved: Annual FTE salary $]]*(Sch_I_SB[[#This Row],[Prior Approved: Number of months]]/12),0)</f>
        <v>0</v>
      </c>
      <c r="X125" s="745"/>
      <c r="Y125" s="753">
        <f>Sch_I_SB[[#This Row],[Prior Approved: Total salary expense $]]*Sch_I_SB[[#This Row],[Prior Approved: Benefits Rate %]]</f>
        <v>0</v>
      </c>
      <c r="Z125" s="747">
        <f>+Sch_I_SB[[#This Row],[Prior Approved: Total salary expense $]]+Sch_I_SB[[#This Row],[Prior Approved: Benefits $]]</f>
        <v>0</v>
      </c>
      <c r="AA125" s="748">
        <f>IFERROR(Sch_I_SB[[#This Row],[Proposed: Direct FTE]]-Sch_I_SB[[#This Row],[Prior Approved: Direct FTE]],0)</f>
        <v>0</v>
      </c>
      <c r="AB125" s="744">
        <f>IFERROR(Sch_I_SB[[#This Row],[Proposed: Admin FTE]]-Sch_I_SB[[#This Row],[Prior Approved: Admin FTE]],0)</f>
        <v>0</v>
      </c>
      <c r="AC125" s="747">
        <f>IFERROR(Sch_I_SB[[#This Row],[Proposed: Total S&amp;B $]]-Sch_I_SB[[#This Row],[Prior Approved: Total S&amp;B $]],0)</f>
        <v>0</v>
      </c>
      <c r="AE125" s="749">
        <f>+Sch_I_SB[[#This Row],[Proposed: Direct FTE]]*(Sch_I_SB[[#This Row],[Proposed: Number of months]]/12)</f>
        <v>0</v>
      </c>
      <c r="AF125" s="750">
        <f>+Sch_I_SB[[#This Row],[Proposed: Admin FTE]]*(Sch_I_SB[[#This Row],[Proposed: Number of months]]/12)</f>
        <v>0</v>
      </c>
      <c r="AG125" s="749">
        <f>+Sch_I_SB[[#This Row],[Prior Approved: Direct FTE]]*(Sch_I_SB[[#This Row],[Prior Approved: Number of months]]/12)</f>
        <v>0</v>
      </c>
      <c r="AH125" s="751">
        <f>+Sch_I_SB[[#This Row],[Prior Approved: Admin FTE]]*(Sch_I_SB[[#This Row],[Prior Approved: Number of months]]/12)</f>
        <v>0</v>
      </c>
      <c r="AI125" s="752">
        <f t="shared" si="2"/>
        <v>0</v>
      </c>
      <c r="AJ125" s="751">
        <f t="shared" si="2"/>
        <v>0</v>
      </c>
    </row>
    <row r="126" spans="1:36">
      <c r="A126" s="723">
        <v>123</v>
      </c>
      <c r="B126" s="723">
        <f>+'Budget Summ Amt'!$L$6</f>
        <v>0</v>
      </c>
      <c r="C126" s="779">
        <f>+'Budget Summ Amt'!$D$6</f>
        <v>0</v>
      </c>
      <c r="D126" s="741"/>
      <c r="E126" s="725"/>
      <c r="F126" s="725"/>
      <c r="G126" s="726"/>
      <c r="H126" s="727"/>
      <c r="I126" s="728"/>
      <c r="J126" s="813"/>
      <c r="K126" s="742"/>
      <c r="L126" s="743"/>
      <c r="M126" s="743"/>
      <c r="N126" s="743"/>
      <c r="O126" s="744">
        <f>IFERROR((Sch_I_SB[[#This Row],[Proposed: Direct FTE]]+Sch_I_SB[[#This Row],[Proposed: Admin FTE]])*Sch_I_SB[[#This Row],[Proposed: Annual FTE salary $]]*(Sch_I_SB[[#This Row],[Proposed: Number of months]]/12),0)</f>
        <v>0</v>
      </c>
      <c r="P126" s="745"/>
      <c r="Q126" s="746">
        <f>Sch_I_SB[[#This Row],[Proposed: Benefits Rate %]]*Sch_I_SB[[#This Row],[Proposed: Total salary expense $]]</f>
        <v>0</v>
      </c>
      <c r="R126" s="747">
        <f>Sch_I_SB[[#This Row],[Proposed: Total salary expense $]]+Sch_I_SB[[#This Row],[Proposed: Benefits $]]</f>
        <v>0</v>
      </c>
      <c r="S126" s="742"/>
      <c r="T126" s="743"/>
      <c r="U126" s="743"/>
      <c r="V126" s="743"/>
      <c r="W126" s="744">
        <f>IFERROR((Sch_I_SB[[#This Row],[Prior Approved: Direct FTE]]+Sch_I_SB[[#This Row],[Prior Approved: Admin FTE]])*Sch_I_SB[[#This Row],[Prior Approved: Annual FTE salary $]]*(Sch_I_SB[[#This Row],[Prior Approved: Number of months]]/12),0)</f>
        <v>0</v>
      </c>
      <c r="X126" s="745"/>
      <c r="Y126" s="753">
        <f>Sch_I_SB[[#This Row],[Prior Approved: Total salary expense $]]*Sch_I_SB[[#This Row],[Prior Approved: Benefits Rate %]]</f>
        <v>0</v>
      </c>
      <c r="Z126" s="747">
        <f>+Sch_I_SB[[#This Row],[Prior Approved: Total salary expense $]]+Sch_I_SB[[#This Row],[Prior Approved: Benefits $]]</f>
        <v>0</v>
      </c>
      <c r="AA126" s="748">
        <f>IFERROR(Sch_I_SB[[#This Row],[Proposed: Direct FTE]]-Sch_I_SB[[#This Row],[Prior Approved: Direct FTE]],0)</f>
        <v>0</v>
      </c>
      <c r="AB126" s="744">
        <f>IFERROR(Sch_I_SB[[#This Row],[Proposed: Admin FTE]]-Sch_I_SB[[#This Row],[Prior Approved: Admin FTE]],0)</f>
        <v>0</v>
      </c>
      <c r="AC126" s="747">
        <f>IFERROR(Sch_I_SB[[#This Row],[Proposed: Total S&amp;B $]]-Sch_I_SB[[#This Row],[Prior Approved: Total S&amp;B $]],0)</f>
        <v>0</v>
      </c>
      <c r="AE126" s="749">
        <f>+Sch_I_SB[[#This Row],[Proposed: Direct FTE]]*(Sch_I_SB[[#This Row],[Proposed: Number of months]]/12)</f>
        <v>0</v>
      </c>
      <c r="AF126" s="750">
        <f>+Sch_I_SB[[#This Row],[Proposed: Admin FTE]]*(Sch_I_SB[[#This Row],[Proposed: Number of months]]/12)</f>
        <v>0</v>
      </c>
      <c r="AG126" s="749">
        <f>+Sch_I_SB[[#This Row],[Prior Approved: Direct FTE]]*(Sch_I_SB[[#This Row],[Prior Approved: Number of months]]/12)</f>
        <v>0</v>
      </c>
      <c r="AH126" s="751">
        <f>+Sch_I_SB[[#This Row],[Prior Approved: Admin FTE]]*(Sch_I_SB[[#This Row],[Prior Approved: Number of months]]/12)</f>
        <v>0</v>
      </c>
      <c r="AI126" s="752">
        <f t="shared" si="2"/>
        <v>0</v>
      </c>
      <c r="AJ126" s="751">
        <f t="shared" si="2"/>
        <v>0</v>
      </c>
    </row>
    <row r="127" spans="1:36">
      <c r="A127" s="723">
        <v>124</v>
      </c>
      <c r="B127" s="723">
        <f>+'Budget Summ Amt'!$L$6</f>
        <v>0</v>
      </c>
      <c r="C127" s="779">
        <f>+'Budget Summ Amt'!$D$6</f>
        <v>0</v>
      </c>
      <c r="D127" s="741"/>
      <c r="E127" s="725"/>
      <c r="F127" s="725"/>
      <c r="G127" s="726"/>
      <c r="H127" s="727"/>
      <c r="I127" s="728"/>
      <c r="J127" s="813"/>
      <c r="K127" s="742"/>
      <c r="L127" s="743"/>
      <c r="M127" s="743"/>
      <c r="N127" s="743"/>
      <c r="O127" s="744">
        <f>IFERROR((Sch_I_SB[[#This Row],[Proposed: Direct FTE]]+Sch_I_SB[[#This Row],[Proposed: Admin FTE]])*Sch_I_SB[[#This Row],[Proposed: Annual FTE salary $]]*(Sch_I_SB[[#This Row],[Proposed: Number of months]]/12),0)</f>
        <v>0</v>
      </c>
      <c r="P127" s="745"/>
      <c r="Q127" s="746">
        <f>Sch_I_SB[[#This Row],[Proposed: Benefits Rate %]]*Sch_I_SB[[#This Row],[Proposed: Total salary expense $]]</f>
        <v>0</v>
      </c>
      <c r="R127" s="747">
        <f>Sch_I_SB[[#This Row],[Proposed: Total salary expense $]]+Sch_I_SB[[#This Row],[Proposed: Benefits $]]</f>
        <v>0</v>
      </c>
      <c r="S127" s="742"/>
      <c r="T127" s="743"/>
      <c r="U127" s="743"/>
      <c r="V127" s="743"/>
      <c r="W127" s="744">
        <f>IFERROR((Sch_I_SB[[#This Row],[Prior Approved: Direct FTE]]+Sch_I_SB[[#This Row],[Prior Approved: Admin FTE]])*Sch_I_SB[[#This Row],[Prior Approved: Annual FTE salary $]]*(Sch_I_SB[[#This Row],[Prior Approved: Number of months]]/12),0)</f>
        <v>0</v>
      </c>
      <c r="X127" s="745"/>
      <c r="Y127" s="753">
        <f>Sch_I_SB[[#This Row],[Prior Approved: Total salary expense $]]*Sch_I_SB[[#This Row],[Prior Approved: Benefits Rate %]]</f>
        <v>0</v>
      </c>
      <c r="Z127" s="747">
        <f>+Sch_I_SB[[#This Row],[Prior Approved: Total salary expense $]]+Sch_I_SB[[#This Row],[Prior Approved: Benefits $]]</f>
        <v>0</v>
      </c>
      <c r="AA127" s="748">
        <f>IFERROR(Sch_I_SB[[#This Row],[Proposed: Direct FTE]]-Sch_I_SB[[#This Row],[Prior Approved: Direct FTE]],0)</f>
        <v>0</v>
      </c>
      <c r="AB127" s="744">
        <f>IFERROR(Sch_I_SB[[#This Row],[Proposed: Admin FTE]]-Sch_I_SB[[#This Row],[Prior Approved: Admin FTE]],0)</f>
        <v>0</v>
      </c>
      <c r="AC127" s="747">
        <f>IFERROR(Sch_I_SB[[#This Row],[Proposed: Total S&amp;B $]]-Sch_I_SB[[#This Row],[Prior Approved: Total S&amp;B $]],0)</f>
        <v>0</v>
      </c>
      <c r="AE127" s="749">
        <f>+Sch_I_SB[[#This Row],[Proposed: Direct FTE]]*(Sch_I_SB[[#This Row],[Proposed: Number of months]]/12)</f>
        <v>0</v>
      </c>
      <c r="AF127" s="750">
        <f>+Sch_I_SB[[#This Row],[Proposed: Admin FTE]]*(Sch_I_SB[[#This Row],[Proposed: Number of months]]/12)</f>
        <v>0</v>
      </c>
      <c r="AG127" s="749">
        <f>+Sch_I_SB[[#This Row],[Prior Approved: Direct FTE]]*(Sch_I_SB[[#This Row],[Prior Approved: Number of months]]/12)</f>
        <v>0</v>
      </c>
      <c r="AH127" s="751">
        <f>+Sch_I_SB[[#This Row],[Prior Approved: Admin FTE]]*(Sch_I_SB[[#This Row],[Prior Approved: Number of months]]/12)</f>
        <v>0</v>
      </c>
      <c r="AI127" s="752">
        <f t="shared" si="2"/>
        <v>0</v>
      </c>
      <c r="AJ127" s="751">
        <f t="shared" si="2"/>
        <v>0</v>
      </c>
    </row>
    <row r="128" spans="1:36">
      <c r="A128" s="723">
        <v>125</v>
      </c>
      <c r="B128" s="723">
        <f>+'Budget Summ Amt'!$L$6</f>
        <v>0</v>
      </c>
      <c r="C128" s="779">
        <f>+'Budget Summ Amt'!$D$6</f>
        <v>0</v>
      </c>
      <c r="D128" s="741"/>
      <c r="E128" s="725"/>
      <c r="F128" s="725"/>
      <c r="G128" s="726"/>
      <c r="H128" s="727"/>
      <c r="I128" s="728"/>
      <c r="J128" s="813"/>
      <c r="K128" s="742"/>
      <c r="L128" s="743"/>
      <c r="M128" s="743"/>
      <c r="N128" s="743"/>
      <c r="O128" s="744">
        <f>IFERROR((Sch_I_SB[[#This Row],[Proposed: Direct FTE]]+Sch_I_SB[[#This Row],[Proposed: Admin FTE]])*Sch_I_SB[[#This Row],[Proposed: Annual FTE salary $]]*(Sch_I_SB[[#This Row],[Proposed: Number of months]]/12),0)</f>
        <v>0</v>
      </c>
      <c r="P128" s="745"/>
      <c r="Q128" s="746">
        <f>Sch_I_SB[[#This Row],[Proposed: Benefits Rate %]]*Sch_I_SB[[#This Row],[Proposed: Total salary expense $]]</f>
        <v>0</v>
      </c>
      <c r="R128" s="747">
        <f>Sch_I_SB[[#This Row],[Proposed: Total salary expense $]]+Sch_I_SB[[#This Row],[Proposed: Benefits $]]</f>
        <v>0</v>
      </c>
      <c r="S128" s="742"/>
      <c r="T128" s="743"/>
      <c r="U128" s="743"/>
      <c r="V128" s="743"/>
      <c r="W128" s="744">
        <f>IFERROR((Sch_I_SB[[#This Row],[Prior Approved: Direct FTE]]+Sch_I_SB[[#This Row],[Prior Approved: Admin FTE]])*Sch_I_SB[[#This Row],[Prior Approved: Annual FTE salary $]]*(Sch_I_SB[[#This Row],[Prior Approved: Number of months]]/12),0)</f>
        <v>0</v>
      </c>
      <c r="X128" s="745"/>
      <c r="Y128" s="753">
        <f>Sch_I_SB[[#This Row],[Prior Approved: Total salary expense $]]*Sch_I_SB[[#This Row],[Prior Approved: Benefits Rate %]]</f>
        <v>0</v>
      </c>
      <c r="Z128" s="747">
        <f>+Sch_I_SB[[#This Row],[Prior Approved: Total salary expense $]]+Sch_I_SB[[#This Row],[Prior Approved: Benefits $]]</f>
        <v>0</v>
      </c>
      <c r="AA128" s="748">
        <f>IFERROR(Sch_I_SB[[#This Row],[Proposed: Direct FTE]]-Sch_I_SB[[#This Row],[Prior Approved: Direct FTE]],0)</f>
        <v>0</v>
      </c>
      <c r="AB128" s="744">
        <f>IFERROR(Sch_I_SB[[#This Row],[Proposed: Admin FTE]]-Sch_I_SB[[#This Row],[Prior Approved: Admin FTE]],0)</f>
        <v>0</v>
      </c>
      <c r="AC128" s="747">
        <f>IFERROR(Sch_I_SB[[#This Row],[Proposed: Total S&amp;B $]]-Sch_I_SB[[#This Row],[Prior Approved: Total S&amp;B $]],0)</f>
        <v>0</v>
      </c>
      <c r="AE128" s="749">
        <f>+Sch_I_SB[[#This Row],[Proposed: Direct FTE]]*(Sch_I_SB[[#This Row],[Proposed: Number of months]]/12)</f>
        <v>0</v>
      </c>
      <c r="AF128" s="750">
        <f>+Sch_I_SB[[#This Row],[Proposed: Admin FTE]]*(Sch_I_SB[[#This Row],[Proposed: Number of months]]/12)</f>
        <v>0</v>
      </c>
      <c r="AG128" s="749">
        <f>+Sch_I_SB[[#This Row],[Prior Approved: Direct FTE]]*(Sch_I_SB[[#This Row],[Prior Approved: Number of months]]/12)</f>
        <v>0</v>
      </c>
      <c r="AH128" s="751">
        <f>+Sch_I_SB[[#This Row],[Prior Approved: Admin FTE]]*(Sch_I_SB[[#This Row],[Prior Approved: Number of months]]/12)</f>
        <v>0</v>
      </c>
      <c r="AI128" s="752">
        <f t="shared" si="2"/>
        <v>0</v>
      </c>
      <c r="AJ128" s="751">
        <f t="shared" si="2"/>
        <v>0</v>
      </c>
    </row>
    <row r="129" spans="1:36">
      <c r="A129" s="723">
        <v>126</v>
      </c>
      <c r="B129" s="723">
        <f>+'Budget Summ Amt'!$L$6</f>
        <v>0</v>
      </c>
      <c r="C129" s="779">
        <f>+'Budget Summ Amt'!$D$6</f>
        <v>0</v>
      </c>
      <c r="D129" s="741"/>
      <c r="E129" s="725"/>
      <c r="F129" s="725"/>
      <c r="G129" s="726"/>
      <c r="H129" s="727"/>
      <c r="I129" s="728"/>
      <c r="J129" s="813"/>
      <c r="K129" s="742"/>
      <c r="L129" s="743"/>
      <c r="M129" s="743"/>
      <c r="N129" s="743"/>
      <c r="O129" s="744">
        <f>IFERROR((Sch_I_SB[[#This Row],[Proposed: Direct FTE]]+Sch_I_SB[[#This Row],[Proposed: Admin FTE]])*Sch_I_SB[[#This Row],[Proposed: Annual FTE salary $]]*(Sch_I_SB[[#This Row],[Proposed: Number of months]]/12),0)</f>
        <v>0</v>
      </c>
      <c r="P129" s="745"/>
      <c r="Q129" s="746">
        <f>Sch_I_SB[[#This Row],[Proposed: Benefits Rate %]]*Sch_I_SB[[#This Row],[Proposed: Total salary expense $]]</f>
        <v>0</v>
      </c>
      <c r="R129" s="747">
        <f>Sch_I_SB[[#This Row],[Proposed: Total salary expense $]]+Sch_I_SB[[#This Row],[Proposed: Benefits $]]</f>
        <v>0</v>
      </c>
      <c r="S129" s="742"/>
      <c r="T129" s="743"/>
      <c r="U129" s="743"/>
      <c r="V129" s="743"/>
      <c r="W129" s="744">
        <f>IFERROR((Sch_I_SB[[#This Row],[Prior Approved: Direct FTE]]+Sch_I_SB[[#This Row],[Prior Approved: Admin FTE]])*Sch_I_SB[[#This Row],[Prior Approved: Annual FTE salary $]]*(Sch_I_SB[[#This Row],[Prior Approved: Number of months]]/12),0)</f>
        <v>0</v>
      </c>
      <c r="X129" s="745"/>
      <c r="Y129" s="753">
        <f>Sch_I_SB[[#This Row],[Prior Approved: Total salary expense $]]*Sch_I_SB[[#This Row],[Prior Approved: Benefits Rate %]]</f>
        <v>0</v>
      </c>
      <c r="Z129" s="747">
        <f>+Sch_I_SB[[#This Row],[Prior Approved: Total salary expense $]]+Sch_I_SB[[#This Row],[Prior Approved: Benefits $]]</f>
        <v>0</v>
      </c>
      <c r="AA129" s="748">
        <f>IFERROR(Sch_I_SB[[#This Row],[Proposed: Direct FTE]]-Sch_I_SB[[#This Row],[Prior Approved: Direct FTE]],0)</f>
        <v>0</v>
      </c>
      <c r="AB129" s="744">
        <f>IFERROR(Sch_I_SB[[#This Row],[Proposed: Admin FTE]]-Sch_I_SB[[#This Row],[Prior Approved: Admin FTE]],0)</f>
        <v>0</v>
      </c>
      <c r="AC129" s="747">
        <f>IFERROR(Sch_I_SB[[#This Row],[Proposed: Total S&amp;B $]]-Sch_I_SB[[#This Row],[Prior Approved: Total S&amp;B $]],0)</f>
        <v>0</v>
      </c>
      <c r="AE129" s="749">
        <f>+Sch_I_SB[[#This Row],[Proposed: Direct FTE]]*(Sch_I_SB[[#This Row],[Proposed: Number of months]]/12)</f>
        <v>0</v>
      </c>
      <c r="AF129" s="750">
        <f>+Sch_I_SB[[#This Row],[Proposed: Admin FTE]]*(Sch_I_SB[[#This Row],[Proposed: Number of months]]/12)</f>
        <v>0</v>
      </c>
      <c r="AG129" s="749">
        <f>+Sch_I_SB[[#This Row],[Prior Approved: Direct FTE]]*(Sch_I_SB[[#This Row],[Prior Approved: Number of months]]/12)</f>
        <v>0</v>
      </c>
      <c r="AH129" s="751">
        <f>+Sch_I_SB[[#This Row],[Prior Approved: Admin FTE]]*(Sch_I_SB[[#This Row],[Prior Approved: Number of months]]/12)</f>
        <v>0</v>
      </c>
      <c r="AI129" s="752">
        <f t="shared" si="2"/>
        <v>0</v>
      </c>
      <c r="AJ129" s="751">
        <f t="shared" si="2"/>
        <v>0</v>
      </c>
    </row>
    <row r="130" spans="1:36">
      <c r="A130" s="723">
        <v>127</v>
      </c>
      <c r="B130" s="723">
        <f>+'Budget Summ Amt'!$L$6</f>
        <v>0</v>
      </c>
      <c r="C130" s="779">
        <f>+'Budget Summ Amt'!$D$6</f>
        <v>0</v>
      </c>
      <c r="D130" s="741"/>
      <c r="E130" s="725"/>
      <c r="F130" s="725"/>
      <c r="G130" s="726"/>
      <c r="H130" s="727"/>
      <c r="I130" s="728"/>
      <c r="J130" s="813"/>
      <c r="K130" s="742"/>
      <c r="L130" s="743"/>
      <c r="M130" s="743"/>
      <c r="N130" s="743"/>
      <c r="O130" s="744">
        <f>IFERROR((Sch_I_SB[[#This Row],[Proposed: Direct FTE]]+Sch_I_SB[[#This Row],[Proposed: Admin FTE]])*Sch_I_SB[[#This Row],[Proposed: Annual FTE salary $]]*(Sch_I_SB[[#This Row],[Proposed: Number of months]]/12),0)</f>
        <v>0</v>
      </c>
      <c r="P130" s="745"/>
      <c r="Q130" s="746">
        <f>Sch_I_SB[[#This Row],[Proposed: Benefits Rate %]]*Sch_I_SB[[#This Row],[Proposed: Total salary expense $]]</f>
        <v>0</v>
      </c>
      <c r="R130" s="747">
        <f>Sch_I_SB[[#This Row],[Proposed: Total salary expense $]]+Sch_I_SB[[#This Row],[Proposed: Benefits $]]</f>
        <v>0</v>
      </c>
      <c r="S130" s="742"/>
      <c r="T130" s="743"/>
      <c r="U130" s="743"/>
      <c r="V130" s="743"/>
      <c r="W130" s="744">
        <f>IFERROR((Sch_I_SB[[#This Row],[Prior Approved: Direct FTE]]+Sch_I_SB[[#This Row],[Prior Approved: Admin FTE]])*Sch_I_SB[[#This Row],[Prior Approved: Annual FTE salary $]]*(Sch_I_SB[[#This Row],[Prior Approved: Number of months]]/12),0)</f>
        <v>0</v>
      </c>
      <c r="X130" s="745"/>
      <c r="Y130" s="753">
        <f>Sch_I_SB[[#This Row],[Prior Approved: Total salary expense $]]*Sch_I_SB[[#This Row],[Prior Approved: Benefits Rate %]]</f>
        <v>0</v>
      </c>
      <c r="Z130" s="747">
        <f>+Sch_I_SB[[#This Row],[Prior Approved: Total salary expense $]]+Sch_I_SB[[#This Row],[Prior Approved: Benefits $]]</f>
        <v>0</v>
      </c>
      <c r="AA130" s="748">
        <f>IFERROR(Sch_I_SB[[#This Row],[Proposed: Direct FTE]]-Sch_I_SB[[#This Row],[Prior Approved: Direct FTE]],0)</f>
        <v>0</v>
      </c>
      <c r="AB130" s="744">
        <f>IFERROR(Sch_I_SB[[#This Row],[Proposed: Admin FTE]]-Sch_I_SB[[#This Row],[Prior Approved: Admin FTE]],0)</f>
        <v>0</v>
      </c>
      <c r="AC130" s="747">
        <f>IFERROR(Sch_I_SB[[#This Row],[Proposed: Total S&amp;B $]]-Sch_I_SB[[#This Row],[Prior Approved: Total S&amp;B $]],0)</f>
        <v>0</v>
      </c>
      <c r="AE130" s="749">
        <f>+Sch_I_SB[[#This Row],[Proposed: Direct FTE]]*(Sch_I_SB[[#This Row],[Proposed: Number of months]]/12)</f>
        <v>0</v>
      </c>
      <c r="AF130" s="750">
        <f>+Sch_I_SB[[#This Row],[Proposed: Admin FTE]]*(Sch_I_SB[[#This Row],[Proposed: Number of months]]/12)</f>
        <v>0</v>
      </c>
      <c r="AG130" s="749">
        <f>+Sch_I_SB[[#This Row],[Prior Approved: Direct FTE]]*(Sch_I_SB[[#This Row],[Prior Approved: Number of months]]/12)</f>
        <v>0</v>
      </c>
      <c r="AH130" s="751">
        <f>+Sch_I_SB[[#This Row],[Prior Approved: Admin FTE]]*(Sch_I_SB[[#This Row],[Prior Approved: Number of months]]/12)</f>
        <v>0</v>
      </c>
      <c r="AI130" s="752">
        <f t="shared" si="2"/>
        <v>0</v>
      </c>
      <c r="AJ130" s="751">
        <f t="shared" si="2"/>
        <v>0</v>
      </c>
    </row>
    <row r="131" spans="1:36">
      <c r="A131" s="723">
        <v>128</v>
      </c>
      <c r="B131" s="723">
        <f>+'Budget Summ Amt'!$L$6</f>
        <v>0</v>
      </c>
      <c r="C131" s="779">
        <f>+'Budget Summ Amt'!$D$6</f>
        <v>0</v>
      </c>
      <c r="D131" s="741"/>
      <c r="E131" s="725"/>
      <c r="F131" s="725"/>
      <c r="G131" s="726"/>
      <c r="H131" s="727"/>
      <c r="I131" s="728"/>
      <c r="J131" s="813"/>
      <c r="K131" s="742"/>
      <c r="L131" s="743"/>
      <c r="M131" s="743"/>
      <c r="N131" s="743"/>
      <c r="O131" s="744">
        <f>IFERROR((Sch_I_SB[[#This Row],[Proposed: Direct FTE]]+Sch_I_SB[[#This Row],[Proposed: Admin FTE]])*Sch_I_SB[[#This Row],[Proposed: Annual FTE salary $]]*(Sch_I_SB[[#This Row],[Proposed: Number of months]]/12),0)</f>
        <v>0</v>
      </c>
      <c r="P131" s="745"/>
      <c r="Q131" s="746">
        <f>Sch_I_SB[[#This Row],[Proposed: Benefits Rate %]]*Sch_I_SB[[#This Row],[Proposed: Total salary expense $]]</f>
        <v>0</v>
      </c>
      <c r="R131" s="747">
        <f>Sch_I_SB[[#This Row],[Proposed: Total salary expense $]]+Sch_I_SB[[#This Row],[Proposed: Benefits $]]</f>
        <v>0</v>
      </c>
      <c r="S131" s="742"/>
      <c r="T131" s="743"/>
      <c r="U131" s="743"/>
      <c r="V131" s="743"/>
      <c r="W131" s="744">
        <f>IFERROR((Sch_I_SB[[#This Row],[Prior Approved: Direct FTE]]+Sch_I_SB[[#This Row],[Prior Approved: Admin FTE]])*Sch_I_SB[[#This Row],[Prior Approved: Annual FTE salary $]]*(Sch_I_SB[[#This Row],[Prior Approved: Number of months]]/12),0)</f>
        <v>0</v>
      </c>
      <c r="X131" s="745"/>
      <c r="Y131" s="753">
        <f>Sch_I_SB[[#This Row],[Prior Approved: Total salary expense $]]*Sch_I_SB[[#This Row],[Prior Approved: Benefits Rate %]]</f>
        <v>0</v>
      </c>
      <c r="Z131" s="747">
        <f>+Sch_I_SB[[#This Row],[Prior Approved: Total salary expense $]]+Sch_I_SB[[#This Row],[Prior Approved: Benefits $]]</f>
        <v>0</v>
      </c>
      <c r="AA131" s="748">
        <f>IFERROR(Sch_I_SB[[#This Row],[Proposed: Direct FTE]]-Sch_I_SB[[#This Row],[Prior Approved: Direct FTE]],0)</f>
        <v>0</v>
      </c>
      <c r="AB131" s="744">
        <f>IFERROR(Sch_I_SB[[#This Row],[Proposed: Admin FTE]]-Sch_I_SB[[#This Row],[Prior Approved: Admin FTE]],0)</f>
        <v>0</v>
      </c>
      <c r="AC131" s="747">
        <f>IFERROR(Sch_I_SB[[#This Row],[Proposed: Total S&amp;B $]]-Sch_I_SB[[#This Row],[Prior Approved: Total S&amp;B $]],0)</f>
        <v>0</v>
      </c>
      <c r="AE131" s="749">
        <f>+Sch_I_SB[[#This Row],[Proposed: Direct FTE]]*(Sch_I_SB[[#This Row],[Proposed: Number of months]]/12)</f>
        <v>0</v>
      </c>
      <c r="AF131" s="750">
        <f>+Sch_I_SB[[#This Row],[Proposed: Admin FTE]]*(Sch_I_SB[[#This Row],[Proposed: Number of months]]/12)</f>
        <v>0</v>
      </c>
      <c r="AG131" s="749">
        <f>+Sch_I_SB[[#This Row],[Prior Approved: Direct FTE]]*(Sch_I_SB[[#This Row],[Prior Approved: Number of months]]/12)</f>
        <v>0</v>
      </c>
      <c r="AH131" s="751">
        <f>+Sch_I_SB[[#This Row],[Prior Approved: Admin FTE]]*(Sch_I_SB[[#This Row],[Prior Approved: Number of months]]/12)</f>
        <v>0</v>
      </c>
      <c r="AI131" s="752">
        <f t="shared" si="2"/>
        <v>0</v>
      </c>
      <c r="AJ131" s="751">
        <f t="shared" si="2"/>
        <v>0</v>
      </c>
    </row>
    <row r="132" spans="1:36">
      <c r="A132" s="723">
        <v>129</v>
      </c>
      <c r="B132" s="723">
        <f>+'Budget Summ Amt'!$L$6</f>
        <v>0</v>
      </c>
      <c r="C132" s="779">
        <f>+'Budget Summ Amt'!$D$6</f>
        <v>0</v>
      </c>
      <c r="D132" s="741"/>
      <c r="E132" s="725"/>
      <c r="F132" s="725"/>
      <c r="G132" s="726"/>
      <c r="H132" s="727"/>
      <c r="I132" s="728"/>
      <c r="J132" s="813"/>
      <c r="K132" s="742"/>
      <c r="L132" s="743"/>
      <c r="M132" s="743"/>
      <c r="N132" s="743"/>
      <c r="O132" s="744">
        <f>IFERROR((Sch_I_SB[[#This Row],[Proposed: Direct FTE]]+Sch_I_SB[[#This Row],[Proposed: Admin FTE]])*Sch_I_SB[[#This Row],[Proposed: Annual FTE salary $]]*(Sch_I_SB[[#This Row],[Proposed: Number of months]]/12),0)</f>
        <v>0</v>
      </c>
      <c r="P132" s="745"/>
      <c r="Q132" s="746">
        <f>Sch_I_SB[[#This Row],[Proposed: Benefits Rate %]]*Sch_I_SB[[#This Row],[Proposed: Total salary expense $]]</f>
        <v>0</v>
      </c>
      <c r="R132" s="747">
        <f>Sch_I_SB[[#This Row],[Proposed: Total salary expense $]]+Sch_I_SB[[#This Row],[Proposed: Benefits $]]</f>
        <v>0</v>
      </c>
      <c r="S132" s="742"/>
      <c r="T132" s="743"/>
      <c r="U132" s="743"/>
      <c r="V132" s="743"/>
      <c r="W132" s="744">
        <f>IFERROR((Sch_I_SB[[#This Row],[Prior Approved: Direct FTE]]+Sch_I_SB[[#This Row],[Prior Approved: Admin FTE]])*Sch_I_SB[[#This Row],[Prior Approved: Annual FTE salary $]]*(Sch_I_SB[[#This Row],[Prior Approved: Number of months]]/12),0)</f>
        <v>0</v>
      </c>
      <c r="X132" s="745"/>
      <c r="Y132" s="753">
        <f>Sch_I_SB[[#This Row],[Prior Approved: Total salary expense $]]*Sch_I_SB[[#This Row],[Prior Approved: Benefits Rate %]]</f>
        <v>0</v>
      </c>
      <c r="Z132" s="747">
        <f>+Sch_I_SB[[#This Row],[Prior Approved: Total salary expense $]]+Sch_I_SB[[#This Row],[Prior Approved: Benefits $]]</f>
        <v>0</v>
      </c>
      <c r="AA132" s="748">
        <f>IFERROR(Sch_I_SB[[#This Row],[Proposed: Direct FTE]]-Sch_I_SB[[#This Row],[Prior Approved: Direct FTE]],0)</f>
        <v>0</v>
      </c>
      <c r="AB132" s="744">
        <f>IFERROR(Sch_I_SB[[#This Row],[Proposed: Admin FTE]]-Sch_I_SB[[#This Row],[Prior Approved: Admin FTE]],0)</f>
        <v>0</v>
      </c>
      <c r="AC132" s="747">
        <f>IFERROR(Sch_I_SB[[#This Row],[Proposed: Total S&amp;B $]]-Sch_I_SB[[#This Row],[Prior Approved: Total S&amp;B $]],0)</f>
        <v>0</v>
      </c>
      <c r="AE132" s="749">
        <f>+Sch_I_SB[[#This Row],[Proposed: Direct FTE]]*(Sch_I_SB[[#This Row],[Proposed: Number of months]]/12)</f>
        <v>0</v>
      </c>
      <c r="AF132" s="750">
        <f>+Sch_I_SB[[#This Row],[Proposed: Admin FTE]]*(Sch_I_SB[[#This Row],[Proposed: Number of months]]/12)</f>
        <v>0</v>
      </c>
      <c r="AG132" s="749">
        <f>+Sch_I_SB[[#This Row],[Prior Approved: Direct FTE]]*(Sch_I_SB[[#This Row],[Prior Approved: Number of months]]/12)</f>
        <v>0</v>
      </c>
      <c r="AH132" s="751">
        <f>+Sch_I_SB[[#This Row],[Prior Approved: Admin FTE]]*(Sch_I_SB[[#This Row],[Prior Approved: Number of months]]/12)</f>
        <v>0</v>
      </c>
      <c r="AI132" s="752">
        <f t="shared" si="2"/>
        <v>0</v>
      </c>
      <c r="AJ132" s="751">
        <f t="shared" si="2"/>
        <v>0</v>
      </c>
    </row>
    <row r="133" spans="1:36">
      <c r="A133" s="723">
        <v>130</v>
      </c>
      <c r="B133" s="723">
        <f>+'Budget Summ Amt'!$L$6</f>
        <v>0</v>
      </c>
      <c r="C133" s="779">
        <f>+'Budget Summ Amt'!$D$6</f>
        <v>0</v>
      </c>
      <c r="D133" s="741"/>
      <c r="E133" s="725"/>
      <c r="F133" s="725"/>
      <c r="G133" s="726"/>
      <c r="H133" s="727"/>
      <c r="I133" s="728"/>
      <c r="J133" s="813"/>
      <c r="K133" s="742"/>
      <c r="L133" s="743"/>
      <c r="M133" s="743"/>
      <c r="N133" s="743"/>
      <c r="O133" s="744">
        <f>IFERROR((Sch_I_SB[[#This Row],[Proposed: Direct FTE]]+Sch_I_SB[[#This Row],[Proposed: Admin FTE]])*Sch_I_SB[[#This Row],[Proposed: Annual FTE salary $]]*(Sch_I_SB[[#This Row],[Proposed: Number of months]]/12),0)</f>
        <v>0</v>
      </c>
      <c r="P133" s="745"/>
      <c r="Q133" s="746">
        <f>Sch_I_SB[[#This Row],[Proposed: Benefits Rate %]]*Sch_I_SB[[#This Row],[Proposed: Total salary expense $]]</f>
        <v>0</v>
      </c>
      <c r="R133" s="747">
        <f>Sch_I_SB[[#This Row],[Proposed: Total salary expense $]]+Sch_I_SB[[#This Row],[Proposed: Benefits $]]</f>
        <v>0</v>
      </c>
      <c r="S133" s="742"/>
      <c r="T133" s="743"/>
      <c r="U133" s="743"/>
      <c r="V133" s="743"/>
      <c r="W133" s="744">
        <f>IFERROR((Sch_I_SB[[#This Row],[Prior Approved: Direct FTE]]+Sch_I_SB[[#This Row],[Prior Approved: Admin FTE]])*Sch_I_SB[[#This Row],[Prior Approved: Annual FTE salary $]]*(Sch_I_SB[[#This Row],[Prior Approved: Number of months]]/12),0)</f>
        <v>0</v>
      </c>
      <c r="X133" s="745"/>
      <c r="Y133" s="753">
        <f>Sch_I_SB[[#This Row],[Prior Approved: Total salary expense $]]*Sch_I_SB[[#This Row],[Prior Approved: Benefits Rate %]]</f>
        <v>0</v>
      </c>
      <c r="Z133" s="747">
        <f>+Sch_I_SB[[#This Row],[Prior Approved: Total salary expense $]]+Sch_I_SB[[#This Row],[Prior Approved: Benefits $]]</f>
        <v>0</v>
      </c>
      <c r="AA133" s="748">
        <f>IFERROR(Sch_I_SB[[#This Row],[Proposed: Direct FTE]]-Sch_I_SB[[#This Row],[Prior Approved: Direct FTE]],0)</f>
        <v>0</v>
      </c>
      <c r="AB133" s="744">
        <f>IFERROR(Sch_I_SB[[#This Row],[Proposed: Admin FTE]]-Sch_I_SB[[#This Row],[Prior Approved: Admin FTE]],0)</f>
        <v>0</v>
      </c>
      <c r="AC133" s="747">
        <f>IFERROR(Sch_I_SB[[#This Row],[Proposed: Total S&amp;B $]]-Sch_I_SB[[#This Row],[Prior Approved: Total S&amp;B $]],0)</f>
        <v>0</v>
      </c>
      <c r="AE133" s="749">
        <f>+Sch_I_SB[[#This Row],[Proposed: Direct FTE]]*(Sch_I_SB[[#This Row],[Proposed: Number of months]]/12)</f>
        <v>0</v>
      </c>
      <c r="AF133" s="750">
        <f>+Sch_I_SB[[#This Row],[Proposed: Admin FTE]]*(Sch_I_SB[[#This Row],[Proposed: Number of months]]/12)</f>
        <v>0</v>
      </c>
      <c r="AG133" s="749">
        <f>+Sch_I_SB[[#This Row],[Prior Approved: Direct FTE]]*(Sch_I_SB[[#This Row],[Prior Approved: Number of months]]/12)</f>
        <v>0</v>
      </c>
      <c r="AH133" s="751">
        <f>+Sch_I_SB[[#This Row],[Prior Approved: Admin FTE]]*(Sch_I_SB[[#This Row],[Prior Approved: Number of months]]/12)</f>
        <v>0</v>
      </c>
      <c r="AI133" s="752">
        <f t="shared" si="2"/>
        <v>0</v>
      </c>
      <c r="AJ133" s="751">
        <f t="shared" si="2"/>
        <v>0</v>
      </c>
    </row>
    <row r="134" spans="1:36">
      <c r="A134" s="723">
        <v>131</v>
      </c>
      <c r="B134" s="723">
        <f>+'Budget Summ Amt'!$L$6</f>
        <v>0</v>
      </c>
      <c r="C134" s="779">
        <f>+'Budget Summ Amt'!$D$6</f>
        <v>0</v>
      </c>
      <c r="D134" s="741"/>
      <c r="E134" s="725"/>
      <c r="F134" s="725"/>
      <c r="G134" s="726"/>
      <c r="H134" s="727"/>
      <c r="I134" s="728"/>
      <c r="J134" s="813"/>
      <c r="K134" s="742"/>
      <c r="L134" s="743"/>
      <c r="M134" s="743"/>
      <c r="N134" s="743"/>
      <c r="O134" s="744">
        <f>IFERROR((Sch_I_SB[[#This Row],[Proposed: Direct FTE]]+Sch_I_SB[[#This Row],[Proposed: Admin FTE]])*Sch_I_SB[[#This Row],[Proposed: Annual FTE salary $]]*(Sch_I_SB[[#This Row],[Proposed: Number of months]]/12),0)</f>
        <v>0</v>
      </c>
      <c r="P134" s="745"/>
      <c r="Q134" s="746">
        <f>Sch_I_SB[[#This Row],[Proposed: Benefits Rate %]]*Sch_I_SB[[#This Row],[Proposed: Total salary expense $]]</f>
        <v>0</v>
      </c>
      <c r="R134" s="747">
        <f>Sch_I_SB[[#This Row],[Proposed: Total salary expense $]]+Sch_I_SB[[#This Row],[Proposed: Benefits $]]</f>
        <v>0</v>
      </c>
      <c r="S134" s="742"/>
      <c r="T134" s="743"/>
      <c r="U134" s="743"/>
      <c r="V134" s="743"/>
      <c r="W134" s="744">
        <f>IFERROR((Sch_I_SB[[#This Row],[Prior Approved: Direct FTE]]+Sch_I_SB[[#This Row],[Prior Approved: Admin FTE]])*Sch_I_SB[[#This Row],[Prior Approved: Annual FTE salary $]]*(Sch_I_SB[[#This Row],[Prior Approved: Number of months]]/12),0)</f>
        <v>0</v>
      </c>
      <c r="X134" s="745"/>
      <c r="Y134" s="753">
        <f>Sch_I_SB[[#This Row],[Prior Approved: Total salary expense $]]*Sch_I_SB[[#This Row],[Prior Approved: Benefits Rate %]]</f>
        <v>0</v>
      </c>
      <c r="Z134" s="747">
        <f>+Sch_I_SB[[#This Row],[Prior Approved: Total salary expense $]]+Sch_I_SB[[#This Row],[Prior Approved: Benefits $]]</f>
        <v>0</v>
      </c>
      <c r="AA134" s="748">
        <f>IFERROR(Sch_I_SB[[#This Row],[Proposed: Direct FTE]]-Sch_I_SB[[#This Row],[Prior Approved: Direct FTE]],0)</f>
        <v>0</v>
      </c>
      <c r="AB134" s="744">
        <f>IFERROR(Sch_I_SB[[#This Row],[Proposed: Admin FTE]]-Sch_I_SB[[#This Row],[Prior Approved: Admin FTE]],0)</f>
        <v>0</v>
      </c>
      <c r="AC134" s="747">
        <f>IFERROR(Sch_I_SB[[#This Row],[Proposed: Total S&amp;B $]]-Sch_I_SB[[#This Row],[Prior Approved: Total S&amp;B $]],0)</f>
        <v>0</v>
      </c>
      <c r="AE134" s="749">
        <f>+Sch_I_SB[[#This Row],[Proposed: Direct FTE]]*(Sch_I_SB[[#This Row],[Proposed: Number of months]]/12)</f>
        <v>0</v>
      </c>
      <c r="AF134" s="750">
        <f>+Sch_I_SB[[#This Row],[Proposed: Admin FTE]]*(Sch_I_SB[[#This Row],[Proposed: Number of months]]/12)</f>
        <v>0</v>
      </c>
      <c r="AG134" s="749">
        <f>+Sch_I_SB[[#This Row],[Prior Approved: Direct FTE]]*(Sch_I_SB[[#This Row],[Prior Approved: Number of months]]/12)</f>
        <v>0</v>
      </c>
      <c r="AH134" s="751">
        <f>+Sch_I_SB[[#This Row],[Prior Approved: Admin FTE]]*(Sch_I_SB[[#This Row],[Prior Approved: Number of months]]/12)</f>
        <v>0</v>
      </c>
      <c r="AI134" s="752">
        <f t="shared" si="2"/>
        <v>0</v>
      </c>
      <c r="AJ134" s="751">
        <f t="shared" si="2"/>
        <v>0</v>
      </c>
    </row>
    <row r="135" spans="1:36">
      <c r="A135" s="723">
        <v>132</v>
      </c>
      <c r="B135" s="723">
        <f>+'Budget Summ Amt'!$L$6</f>
        <v>0</v>
      </c>
      <c r="C135" s="779">
        <f>+'Budget Summ Amt'!$D$6</f>
        <v>0</v>
      </c>
      <c r="D135" s="741"/>
      <c r="E135" s="725"/>
      <c r="F135" s="725"/>
      <c r="G135" s="726"/>
      <c r="H135" s="727"/>
      <c r="I135" s="728"/>
      <c r="J135" s="813"/>
      <c r="K135" s="742"/>
      <c r="L135" s="743"/>
      <c r="M135" s="743"/>
      <c r="N135" s="743"/>
      <c r="O135" s="744">
        <f>IFERROR((Sch_I_SB[[#This Row],[Proposed: Direct FTE]]+Sch_I_SB[[#This Row],[Proposed: Admin FTE]])*Sch_I_SB[[#This Row],[Proposed: Annual FTE salary $]]*(Sch_I_SB[[#This Row],[Proposed: Number of months]]/12),0)</f>
        <v>0</v>
      </c>
      <c r="P135" s="745"/>
      <c r="Q135" s="746">
        <f>Sch_I_SB[[#This Row],[Proposed: Benefits Rate %]]*Sch_I_SB[[#This Row],[Proposed: Total salary expense $]]</f>
        <v>0</v>
      </c>
      <c r="R135" s="747">
        <f>Sch_I_SB[[#This Row],[Proposed: Total salary expense $]]+Sch_I_SB[[#This Row],[Proposed: Benefits $]]</f>
        <v>0</v>
      </c>
      <c r="S135" s="742"/>
      <c r="T135" s="743"/>
      <c r="U135" s="743"/>
      <c r="V135" s="743"/>
      <c r="W135" s="744">
        <f>IFERROR((Sch_I_SB[[#This Row],[Prior Approved: Direct FTE]]+Sch_I_SB[[#This Row],[Prior Approved: Admin FTE]])*Sch_I_SB[[#This Row],[Prior Approved: Annual FTE salary $]]*(Sch_I_SB[[#This Row],[Prior Approved: Number of months]]/12),0)</f>
        <v>0</v>
      </c>
      <c r="X135" s="745"/>
      <c r="Y135" s="753">
        <f>Sch_I_SB[[#This Row],[Prior Approved: Total salary expense $]]*Sch_I_SB[[#This Row],[Prior Approved: Benefits Rate %]]</f>
        <v>0</v>
      </c>
      <c r="Z135" s="747">
        <f>+Sch_I_SB[[#This Row],[Prior Approved: Total salary expense $]]+Sch_I_SB[[#This Row],[Prior Approved: Benefits $]]</f>
        <v>0</v>
      </c>
      <c r="AA135" s="748">
        <f>IFERROR(Sch_I_SB[[#This Row],[Proposed: Direct FTE]]-Sch_I_SB[[#This Row],[Prior Approved: Direct FTE]],0)</f>
        <v>0</v>
      </c>
      <c r="AB135" s="744">
        <f>IFERROR(Sch_I_SB[[#This Row],[Proposed: Admin FTE]]-Sch_I_SB[[#This Row],[Prior Approved: Admin FTE]],0)</f>
        <v>0</v>
      </c>
      <c r="AC135" s="747">
        <f>IFERROR(Sch_I_SB[[#This Row],[Proposed: Total S&amp;B $]]-Sch_I_SB[[#This Row],[Prior Approved: Total S&amp;B $]],0)</f>
        <v>0</v>
      </c>
      <c r="AE135" s="749">
        <f>+Sch_I_SB[[#This Row],[Proposed: Direct FTE]]*(Sch_I_SB[[#This Row],[Proposed: Number of months]]/12)</f>
        <v>0</v>
      </c>
      <c r="AF135" s="750">
        <f>+Sch_I_SB[[#This Row],[Proposed: Admin FTE]]*(Sch_I_SB[[#This Row],[Proposed: Number of months]]/12)</f>
        <v>0</v>
      </c>
      <c r="AG135" s="749">
        <f>+Sch_I_SB[[#This Row],[Prior Approved: Direct FTE]]*(Sch_I_SB[[#This Row],[Prior Approved: Number of months]]/12)</f>
        <v>0</v>
      </c>
      <c r="AH135" s="751">
        <f>+Sch_I_SB[[#This Row],[Prior Approved: Admin FTE]]*(Sch_I_SB[[#This Row],[Prior Approved: Number of months]]/12)</f>
        <v>0</v>
      </c>
      <c r="AI135" s="752">
        <f t="shared" si="2"/>
        <v>0</v>
      </c>
      <c r="AJ135" s="751">
        <f t="shared" si="2"/>
        <v>0</v>
      </c>
    </row>
    <row r="136" spans="1:36">
      <c r="A136" s="723">
        <v>133</v>
      </c>
      <c r="B136" s="723">
        <f>+'Budget Summ Amt'!$L$6</f>
        <v>0</v>
      </c>
      <c r="C136" s="779">
        <f>+'Budget Summ Amt'!$D$6</f>
        <v>0</v>
      </c>
      <c r="D136" s="741"/>
      <c r="E136" s="725"/>
      <c r="F136" s="725"/>
      <c r="G136" s="726"/>
      <c r="H136" s="727"/>
      <c r="I136" s="728"/>
      <c r="J136" s="813"/>
      <c r="K136" s="742"/>
      <c r="L136" s="743"/>
      <c r="M136" s="743"/>
      <c r="N136" s="743"/>
      <c r="O136" s="744">
        <f>IFERROR((Sch_I_SB[[#This Row],[Proposed: Direct FTE]]+Sch_I_SB[[#This Row],[Proposed: Admin FTE]])*Sch_I_SB[[#This Row],[Proposed: Annual FTE salary $]]*(Sch_I_SB[[#This Row],[Proposed: Number of months]]/12),0)</f>
        <v>0</v>
      </c>
      <c r="P136" s="745"/>
      <c r="Q136" s="746">
        <f>Sch_I_SB[[#This Row],[Proposed: Benefits Rate %]]*Sch_I_SB[[#This Row],[Proposed: Total salary expense $]]</f>
        <v>0</v>
      </c>
      <c r="R136" s="747">
        <f>Sch_I_SB[[#This Row],[Proposed: Total salary expense $]]+Sch_I_SB[[#This Row],[Proposed: Benefits $]]</f>
        <v>0</v>
      </c>
      <c r="S136" s="742"/>
      <c r="T136" s="743"/>
      <c r="U136" s="743"/>
      <c r="V136" s="743"/>
      <c r="W136" s="744">
        <f>IFERROR((Sch_I_SB[[#This Row],[Prior Approved: Direct FTE]]+Sch_I_SB[[#This Row],[Prior Approved: Admin FTE]])*Sch_I_SB[[#This Row],[Prior Approved: Annual FTE salary $]]*(Sch_I_SB[[#This Row],[Prior Approved: Number of months]]/12),0)</f>
        <v>0</v>
      </c>
      <c r="X136" s="745"/>
      <c r="Y136" s="753">
        <f>Sch_I_SB[[#This Row],[Prior Approved: Total salary expense $]]*Sch_I_SB[[#This Row],[Prior Approved: Benefits Rate %]]</f>
        <v>0</v>
      </c>
      <c r="Z136" s="747">
        <f>+Sch_I_SB[[#This Row],[Prior Approved: Total salary expense $]]+Sch_I_SB[[#This Row],[Prior Approved: Benefits $]]</f>
        <v>0</v>
      </c>
      <c r="AA136" s="748">
        <f>IFERROR(Sch_I_SB[[#This Row],[Proposed: Direct FTE]]-Sch_I_SB[[#This Row],[Prior Approved: Direct FTE]],0)</f>
        <v>0</v>
      </c>
      <c r="AB136" s="744">
        <f>IFERROR(Sch_I_SB[[#This Row],[Proposed: Admin FTE]]-Sch_I_SB[[#This Row],[Prior Approved: Admin FTE]],0)</f>
        <v>0</v>
      </c>
      <c r="AC136" s="747">
        <f>IFERROR(Sch_I_SB[[#This Row],[Proposed: Total S&amp;B $]]-Sch_I_SB[[#This Row],[Prior Approved: Total S&amp;B $]],0)</f>
        <v>0</v>
      </c>
      <c r="AE136" s="749">
        <f>+Sch_I_SB[[#This Row],[Proposed: Direct FTE]]*(Sch_I_SB[[#This Row],[Proposed: Number of months]]/12)</f>
        <v>0</v>
      </c>
      <c r="AF136" s="750">
        <f>+Sch_I_SB[[#This Row],[Proposed: Admin FTE]]*(Sch_I_SB[[#This Row],[Proposed: Number of months]]/12)</f>
        <v>0</v>
      </c>
      <c r="AG136" s="749">
        <f>+Sch_I_SB[[#This Row],[Prior Approved: Direct FTE]]*(Sch_I_SB[[#This Row],[Prior Approved: Number of months]]/12)</f>
        <v>0</v>
      </c>
      <c r="AH136" s="751">
        <f>+Sch_I_SB[[#This Row],[Prior Approved: Admin FTE]]*(Sch_I_SB[[#This Row],[Prior Approved: Number of months]]/12)</f>
        <v>0</v>
      </c>
      <c r="AI136" s="752">
        <f t="shared" si="2"/>
        <v>0</v>
      </c>
      <c r="AJ136" s="751">
        <f t="shared" si="2"/>
        <v>0</v>
      </c>
    </row>
    <row r="137" spans="1:36">
      <c r="A137" s="723">
        <v>134</v>
      </c>
      <c r="B137" s="723">
        <f>+'Budget Summ Amt'!$L$6</f>
        <v>0</v>
      </c>
      <c r="C137" s="779">
        <f>+'Budget Summ Amt'!$D$6</f>
        <v>0</v>
      </c>
      <c r="D137" s="741"/>
      <c r="E137" s="725"/>
      <c r="F137" s="725"/>
      <c r="G137" s="726"/>
      <c r="H137" s="727"/>
      <c r="I137" s="728"/>
      <c r="J137" s="813"/>
      <c r="K137" s="742"/>
      <c r="L137" s="743"/>
      <c r="M137" s="743"/>
      <c r="N137" s="743"/>
      <c r="O137" s="744">
        <f>IFERROR((Sch_I_SB[[#This Row],[Proposed: Direct FTE]]+Sch_I_SB[[#This Row],[Proposed: Admin FTE]])*Sch_I_SB[[#This Row],[Proposed: Annual FTE salary $]]*(Sch_I_SB[[#This Row],[Proposed: Number of months]]/12),0)</f>
        <v>0</v>
      </c>
      <c r="P137" s="745"/>
      <c r="Q137" s="746">
        <f>Sch_I_SB[[#This Row],[Proposed: Benefits Rate %]]*Sch_I_SB[[#This Row],[Proposed: Total salary expense $]]</f>
        <v>0</v>
      </c>
      <c r="R137" s="747">
        <f>Sch_I_SB[[#This Row],[Proposed: Total salary expense $]]+Sch_I_SB[[#This Row],[Proposed: Benefits $]]</f>
        <v>0</v>
      </c>
      <c r="S137" s="742"/>
      <c r="T137" s="743"/>
      <c r="U137" s="743"/>
      <c r="V137" s="743"/>
      <c r="W137" s="744">
        <f>IFERROR((Sch_I_SB[[#This Row],[Prior Approved: Direct FTE]]+Sch_I_SB[[#This Row],[Prior Approved: Admin FTE]])*Sch_I_SB[[#This Row],[Prior Approved: Annual FTE salary $]]*(Sch_I_SB[[#This Row],[Prior Approved: Number of months]]/12),0)</f>
        <v>0</v>
      </c>
      <c r="X137" s="745"/>
      <c r="Y137" s="753">
        <f>Sch_I_SB[[#This Row],[Prior Approved: Total salary expense $]]*Sch_I_SB[[#This Row],[Prior Approved: Benefits Rate %]]</f>
        <v>0</v>
      </c>
      <c r="Z137" s="747">
        <f>+Sch_I_SB[[#This Row],[Prior Approved: Total salary expense $]]+Sch_I_SB[[#This Row],[Prior Approved: Benefits $]]</f>
        <v>0</v>
      </c>
      <c r="AA137" s="748">
        <f>IFERROR(Sch_I_SB[[#This Row],[Proposed: Direct FTE]]-Sch_I_SB[[#This Row],[Prior Approved: Direct FTE]],0)</f>
        <v>0</v>
      </c>
      <c r="AB137" s="744">
        <f>IFERROR(Sch_I_SB[[#This Row],[Proposed: Admin FTE]]-Sch_I_SB[[#This Row],[Prior Approved: Admin FTE]],0)</f>
        <v>0</v>
      </c>
      <c r="AC137" s="747">
        <f>IFERROR(Sch_I_SB[[#This Row],[Proposed: Total S&amp;B $]]-Sch_I_SB[[#This Row],[Prior Approved: Total S&amp;B $]],0)</f>
        <v>0</v>
      </c>
      <c r="AE137" s="749">
        <f>+Sch_I_SB[[#This Row],[Proposed: Direct FTE]]*(Sch_I_SB[[#This Row],[Proposed: Number of months]]/12)</f>
        <v>0</v>
      </c>
      <c r="AF137" s="750">
        <f>+Sch_I_SB[[#This Row],[Proposed: Admin FTE]]*(Sch_I_SB[[#This Row],[Proposed: Number of months]]/12)</f>
        <v>0</v>
      </c>
      <c r="AG137" s="749">
        <f>+Sch_I_SB[[#This Row],[Prior Approved: Direct FTE]]*(Sch_I_SB[[#This Row],[Prior Approved: Number of months]]/12)</f>
        <v>0</v>
      </c>
      <c r="AH137" s="751">
        <f>+Sch_I_SB[[#This Row],[Prior Approved: Admin FTE]]*(Sch_I_SB[[#This Row],[Prior Approved: Number of months]]/12)</f>
        <v>0</v>
      </c>
      <c r="AI137" s="752">
        <f t="shared" si="2"/>
        <v>0</v>
      </c>
      <c r="AJ137" s="751">
        <f t="shared" si="2"/>
        <v>0</v>
      </c>
    </row>
    <row r="138" spans="1:36">
      <c r="A138" s="723">
        <v>135</v>
      </c>
      <c r="B138" s="723">
        <f>+'Budget Summ Amt'!$L$6</f>
        <v>0</v>
      </c>
      <c r="C138" s="779">
        <f>+'Budget Summ Amt'!$D$6</f>
        <v>0</v>
      </c>
      <c r="D138" s="741"/>
      <c r="E138" s="725"/>
      <c r="F138" s="725"/>
      <c r="G138" s="726"/>
      <c r="H138" s="727"/>
      <c r="I138" s="728"/>
      <c r="J138" s="813"/>
      <c r="K138" s="742"/>
      <c r="L138" s="743"/>
      <c r="M138" s="743"/>
      <c r="N138" s="743"/>
      <c r="O138" s="744">
        <f>IFERROR((Sch_I_SB[[#This Row],[Proposed: Direct FTE]]+Sch_I_SB[[#This Row],[Proposed: Admin FTE]])*Sch_I_SB[[#This Row],[Proposed: Annual FTE salary $]]*(Sch_I_SB[[#This Row],[Proposed: Number of months]]/12),0)</f>
        <v>0</v>
      </c>
      <c r="P138" s="745"/>
      <c r="Q138" s="746">
        <f>Sch_I_SB[[#This Row],[Proposed: Benefits Rate %]]*Sch_I_SB[[#This Row],[Proposed: Total salary expense $]]</f>
        <v>0</v>
      </c>
      <c r="R138" s="747">
        <f>Sch_I_SB[[#This Row],[Proposed: Total salary expense $]]+Sch_I_SB[[#This Row],[Proposed: Benefits $]]</f>
        <v>0</v>
      </c>
      <c r="S138" s="742"/>
      <c r="T138" s="743"/>
      <c r="U138" s="743"/>
      <c r="V138" s="743"/>
      <c r="W138" s="744">
        <f>IFERROR((Sch_I_SB[[#This Row],[Prior Approved: Direct FTE]]+Sch_I_SB[[#This Row],[Prior Approved: Admin FTE]])*Sch_I_SB[[#This Row],[Prior Approved: Annual FTE salary $]]*(Sch_I_SB[[#This Row],[Prior Approved: Number of months]]/12),0)</f>
        <v>0</v>
      </c>
      <c r="X138" s="745"/>
      <c r="Y138" s="753">
        <f>Sch_I_SB[[#This Row],[Prior Approved: Total salary expense $]]*Sch_I_SB[[#This Row],[Prior Approved: Benefits Rate %]]</f>
        <v>0</v>
      </c>
      <c r="Z138" s="747">
        <f>+Sch_I_SB[[#This Row],[Prior Approved: Total salary expense $]]+Sch_I_SB[[#This Row],[Prior Approved: Benefits $]]</f>
        <v>0</v>
      </c>
      <c r="AA138" s="748">
        <f>IFERROR(Sch_I_SB[[#This Row],[Proposed: Direct FTE]]-Sch_I_SB[[#This Row],[Prior Approved: Direct FTE]],0)</f>
        <v>0</v>
      </c>
      <c r="AB138" s="744">
        <f>IFERROR(Sch_I_SB[[#This Row],[Proposed: Admin FTE]]-Sch_I_SB[[#This Row],[Prior Approved: Admin FTE]],0)</f>
        <v>0</v>
      </c>
      <c r="AC138" s="747">
        <f>IFERROR(Sch_I_SB[[#This Row],[Proposed: Total S&amp;B $]]-Sch_I_SB[[#This Row],[Prior Approved: Total S&amp;B $]],0)</f>
        <v>0</v>
      </c>
      <c r="AE138" s="749">
        <f>+Sch_I_SB[[#This Row],[Proposed: Direct FTE]]*(Sch_I_SB[[#This Row],[Proposed: Number of months]]/12)</f>
        <v>0</v>
      </c>
      <c r="AF138" s="750">
        <f>+Sch_I_SB[[#This Row],[Proposed: Admin FTE]]*(Sch_I_SB[[#This Row],[Proposed: Number of months]]/12)</f>
        <v>0</v>
      </c>
      <c r="AG138" s="749">
        <f>+Sch_I_SB[[#This Row],[Prior Approved: Direct FTE]]*(Sch_I_SB[[#This Row],[Prior Approved: Number of months]]/12)</f>
        <v>0</v>
      </c>
      <c r="AH138" s="751">
        <f>+Sch_I_SB[[#This Row],[Prior Approved: Admin FTE]]*(Sch_I_SB[[#This Row],[Prior Approved: Number of months]]/12)</f>
        <v>0</v>
      </c>
      <c r="AI138" s="752">
        <f t="shared" si="2"/>
        <v>0</v>
      </c>
      <c r="AJ138" s="751">
        <f t="shared" si="2"/>
        <v>0</v>
      </c>
    </row>
    <row r="139" spans="1:36">
      <c r="A139" s="723">
        <v>136</v>
      </c>
      <c r="B139" s="723">
        <f>+'Budget Summ Amt'!$L$6</f>
        <v>0</v>
      </c>
      <c r="C139" s="779">
        <f>+'Budget Summ Amt'!$D$6</f>
        <v>0</v>
      </c>
      <c r="D139" s="741"/>
      <c r="E139" s="725"/>
      <c r="F139" s="725"/>
      <c r="G139" s="726"/>
      <c r="H139" s="727"/>
      <c r="I139" s="728"/>
      <c r="J139" s="813"/>
      <c r="K139" s="742"/>
      <c r="L139" s="743"/>
      <c r="M139" s="743"/>
      <c r="N139" s="743"/>
      <c r="O139" s="744">
        <f>IFERROR((Sch_I_SB[[#This Row],[Proposed: Direct FTE]]+Sch_I_SB[[#This Row],[Proposed: Admin FTE]])*Sch_I_SB[[#This Row],[Proposed: Annual FTE salary $]]*(Sch_I_SB[[#This Row],[Proposed: Number of months]]/12),0)</f>
        <v>0</v>
      </c>
      <c r="P139" s="745"/>
      <c r="Q139" s="746">
        <f>Sch_I_SB[[#This Row],[Proposed: Benefits Rate %]]*Sch_I_SB[[#This Row],[Proposed: Total salary expense $]]</f>
        <v>0</v>
      </c>
      <c r="R139" s="747">
        <f>Sch_I_SB[[#This Row],[Proposed: Total salary expense $]]+Sch_I_SB[[#This Row],[Proposed: Benefits $]]</f>
        <v>0</v>
      </c>
      <c r="S139" s="742"/>
      <c r="T139" s="743"/>
      <c r="U139" s="743"/>
      <c r="V139" s="743"/>
      <c r="W139" s="744">
        <f>IFERROR((Sch_I_SB[[#This Row],[Prior Approved: Direct FTE]]+Sch_I_SB[[#This Row],[Prior Approved: Admin FTE]])*Sch_I_SB[[#This Row],[Prior Approved: Annual FTE salary $]]*(Sch_I_SB[[#This Row],[Prior Approved: Number of months]]/12),0)</f>
        <v>0</v>
      </c>
      <c r="X139" s="745"/>
      <c r="Y139" s="753">
        <f>Sch_I_SB[[#This Row],[Prior Approved: Total salary expense $]]*Sch_I_SB[[#This Row],[Prior Approved: Benefits Rate %]]</f>
        <v>0</v>
      </c>
      <c r="Z139" s="747">
        <f>+Sch_I_SB[[#This Row],[Prior Approved: Total salary expense $]]+Sch_I_SB[[#This Row],[Prior Approved: Benefits $]]</f>
        <v>0</v>
      </c>
      <c r="AA139" s="748">
        <f>IFERROR(Sch_I_SB[[#This Row],[Proposed: Direct FTE]]-Sch_I_SB[[#This Row],[Prior Approved: Direct FTE]],0)</f>
        <v>0</v>
      </c>
      <c r="AB139" s="744">
        <f>IFERROR(Sch_I_SB[[#This Row],[Proposed: Admin FTE]]-Sch_I_SB[[#This Row],[Prior Approved: Admin FTE]],0)</f>
        <v>0</v>
      </c>
      <c r="AC139" s="747">
        <f>IFERROR(Sch_I_SB[[#This Row],[Proposed: Total S&amp;B $]]-Sch_I_SB[[#This Row],[Prior Approved: Total S&amp;B $]],0)</f>
        <v>0</v>
      </c>
      <c r="AE139" s="749">
        <f>+Sch_I_SB[[#This Row],[Proposed: Direct FTE]]*(Sch_I_SB[[#This Row],[Proposed: Number of months]]/12)</f>
        <v>0</v>
      </c>
      <c r="AF139" s="750">
        <f>+Sch_I_SB[[#This Row],[Proposed: Admin FTE]]*(Sch_I_SB[[#This Row],[Proposed: Number of months]]/12)</f>
        <v>0</v>
      </c>
      <c r="AG139" s="749">
        <f>+Sch_I_SB[[#This Row],[Prior Approved: Direct FTE]]*(Sch_I_SB[[#This Row],[Prior Approved: Number of months]]/12)</f>
        <v>0</v>
      </c>
      <c r="AH139" s="751">
        <f>+Sch_I_SB[[#This Row],[Prior Approved: Admin FTE]]*(Sch_I_SB[[#This Row],[Prior Approved: Number of months]]/12)</f>
        <v>0</v>
      </c>
      <c r="AI139" s="752">
        <f t="shared" si="2"/>
        <v>0</v>
      </c>
      <c r="AJ139" s="751">
        <f t="shared" si="2"/>
        <v>0</v>
      </c>
    </row>
    <row r="140" spans="1:36">
      <c r="A140" s="723">
        <v>137</v>
      </c>
      <c r="B140" s="723">
        <f>+'Budget Summ Amt'!$L$6</f>
        <v>0</v>
      </c>
      <c r="C140" s="779">
        <f>+'Budget Summ Amt'!$D$6</f>
        <v>0</v>
      </c>
      <c r="D140" s="741"/>
      <c r="E140" s="725"/>
      <c r="F140" s="725"/>
      <c r="G140" s="726"/>
      <c r="H140" s="727"/>
      <c r="I140" s="728"/>
      <c r="J140" s="813"/>
      <c r="K140" s="742"/>
      <c r="L140" s="743"/>
      <c r="M140" s="743"/>
      <c r="N140" s="743"/>
      <c r="O140" s="744">
        <f>IFERROR((Sch_I_SB[[#This Row],[Proposed: Direct FTE]]+Sch_I_SB[[#This Row],[Proposed: Admin FTE]])*Sch_I_SB[[#This Row],[Proposed: Annual FTE salary $]]*(Sch_I_SB[[#This Row],[Proposed: Number of months]]/12),0)</f>
        <v>0</v>
      </c>
      <c r="P140" s="745"/>
      <c r="Q140" s="746">
        <f>Sch_I_SB[[#This Row],[Proposed: Benefits Rate %]]*Sch_I_SB[[#This Row],[Proposed: Total salary expense $]]</f>
        <v>0</v>
      </c>
      <c r="R140" s="747">
        <f>Sch_I_SB[[#This Row],[Proposed: Total salary expense $]]+Sch_I_SB[[#This Row],[Proposed: Benefits $]]</f>
        <v>0</v>
      </c>
      <c r="S140" s="742"/>
      <c r="T140" s="743"/>
      <c r="U140" s="743"/>
      <c r="V140" s="743"/>
      <c r="W140" s="744">
        <f>IFERROR((Sch_I_SB[[#This Row],[Prior Approved: Direct FTE]]+Sch_I_SB[[#This Row],[Prior Approved: Admin FTE]])*Sch_I_SB[[#This Row],[Prior Approved: Annual FTE salary $]]*(Sch_I_SB[[#This Row],[Prior Approved: Number of months]]/12),0)</f>
        <v>0</v>
      </c>
      <c r="X140" s="745"/>
      <c r="Y140" s="753">
        <f>Sch_I_SB[[#This Row],[Prior Approved: Total salary expense $]]*Sch_I_SB[[#This Row],[Prior Approved: Benefits Rate %]]</f>
        <v>0</v>
      </c>
      <c r="Z140" s="747">
        <f>+Sch_I_SB[[#This Row],[Prior Approved: Total salary expense $]]+Sch_I_SB[[#This Row],[Prior Approved: Benefits $]]</f>
        <v>0</v>
      </c>
      <c r="AA140" s="748">
        <f>IFERROR(Sch_I_SB[[#This Row],[Proposed: Direct FTE]]-Sch_I_SB[[#This Row],[Prior Approved: Direct FTE]],0)</f>
        <v>0</v>
      </c>
      <c r="AB140" s="744">
        <f>IFERROR(Sch_I_SB[[#This Row],[Proposed: Admin FTE]]-Sch_I_SB[[#This Row],[Prior Approved: Admin FTE]],0)</f>
        <v>0</v>
      </c>
      <c r="AC140" s="747">
        <f>IFERROR(Sch_I_SB[[#This Row],[Proposed: Total S&amp;B $]]-Sch_I_SB[[#This Row],[Prior Approved: Total S&amp;B $]],0)</f>
        <v>0</v>
      </c>
      <c r="AE140" s="749">
        <f>+Sch_I_SB[[#This Row],[Proposed: Direct FTE]]*(Sch_I_SB[[#This Row],[Proposed: Number of months]]/12)</f>
        <v>0</v>
      </c>
      <c r="AF140" s="750">
        <f>+Sch_I_SB[[#This Row],[Proposed: Admin FTE]]*(Sch_I_SB[[#This Row],[Proposed: Number of months]]/12)</f>
        <v>0</v>
      </c>
      <c r="AG140" s="749">
        <f>+Sch_I_SB[[#This Row],[Prior Approved: Direct FTE]]*(Sch_I_SB[[#This Row],[Prior Approved: Number of months]]/12)</f>
        <v>0</v>
      </c>
      <c r="AH140" s="751">
        <f>+Sch_I_SB[[#This Row],[Prior Approved: Admin FTE]]*(Sch_I_SB[[#This Row],[Prior Approved: Number of months]]/12)</f>
        <v>0</v>
      </c>
      <c r="AI140" s="752">
        <f t="shared" si="2"/>
        <v>0</v>
      </c>
      <c r="AJ140" s="751">
        <f t="shared" si="2"/>
        <v>0</v>
      </c>
    </row>
    <row r="141" spans="1:36">
      <c r="A141" s="723">
        <v>138</v>
      </c>
      <c r="B141" s="723">
        <f>+'Budget Summ Amt'!$L$6</f>
        <v>0</v>
      </c>
      <c r="C141" s="779">
        <f>+'Budget Summ Amt'!$D$6</f>
        <v>0</v>
      </c>
      <c r="D141" s="741"/>
      <c r="E141" s="725"/>
      <c r="F141" s="725"/>
      <c r="G141" s="726"/>
      <c r="H141" s="727"/>
      <c r="I141" s="728"/>
      <c r="J141" s="813"/>
      <c r="K141" s="742"/>
      <c r="L141" s="743"/>
      <c r="M141" s="743"/>
      <c r="N141" s="743"/>
      <c r="O141" s="744">
        <f>IFERROR((Sch_I_SB[[#This Row],[Proposed: Direct FTE]]+Sch_I_SB[[#This Row],[Proposed: Admin FTE]])*Sch_I_SB[[#This Row],[Proposed: Annual FTE salary $]]*(Sch_I_SB[[#This Row],[Proposed: Number of months]]/12),0)</f>
        <v>0</v>
      </c>
      <c r="P141" s="745"/>
      <c r="Q141" s="746">
        <f>Sch_I_SB[[#This Row],[Proposed: Benefits Rate %]]*Sch_I_SB[[#This Row],[Proposed: Total salary expense $]]</f>
        <v>0</v>
      </c>
      <c r="R141" s="747">
        <f>Sch_I_SB[[#This Row],[Proposed: Total salary expense $]]+Sch_I_SB[[#This Row],[Proposed: Benefits $]]</f>
        <v>0</v>
      </c>
      <c r="S141" s="742"/>
      <c r="T141" s="743"/>
      <c r="U141" s="743"/>
      <c r="V141" s="743"/>
      <c r="W141" s="744">
        <f>IFERROR((Sch_I_SB[[#This Row],[Prior Approved: Direct FTE]]+Sch_I_SB[[#This Row],[Prior Approved: Admin FTE]])*Sch_I_SB[[#This Row],[Prior Approved: Annual FTE salary $]]*(Sch_I_SB[[#This Row],[Prior Approved: Number of months]]/12),0)</f>
        <v>0</v>
      </c>
      <c r="X141" s="745"/>
      <c r="Y141" s="753">
        <f>Sch_I_SB[[#This Row],[Prior Approved: Total salary expense $]]*Sch_I_SB[[#This Row],[Prior Approved: Benefits Rate %]]</f>
        <v>0</v>
      </c>
      <c r="Z141" s="747">
        <f>+Sch_I_SB[[#This Row],[Prior Approved: Total salary expense $]]+Sch_I_SB[[#This Row],[Prior Approved: Benefits $]]</f>
        <v>0</v>
      </c>
      <c r="AA141" s="748">
        <f>IFERROR(Sch_I_SB[[#This Row],[Proposed: Direct FTE]]-Sch_I_SB[[#This Row],[Prior Approved: Direct FTE]],0)</f>
        <v>0</v>
      </c>
      <c r="AB141" s="744">
        <f>IFERROR(Sch_I_SB[[#This Row],[Proposed: Admin FTE]]-Sch_I_SB[[#This Row],[Prior Approved: Admin FTE]],0)</f>
        <v>0</v>
      </c>
      <c r="AC141" s="747">
        <f>IFERROR(Sch_I_SB[[#This Row],[Proposed: Total S&amp;B $]]-Sch_I_SB[[#This Row],[Prior Approved: Total S&amp;B $]],0)</f>
        <v>0</v>
      </c>
      <c r="AE141" s="749">
        <f>+Sch_I_SB[[#This Row],[Proposed: Direct FTE]]*(Sch_I_SB[[#This Row],[Proposed: Number of months]]/12)</f>
        <v>0</v>
      </c>
      <c r="AF141" s="750">
        <f>+Sch_I_SB[[#This Row],[Proposed: Admin FTE]]*(Sch_I_SB[[#This Row],[Proposed: Number of months]]/12)</f>
        <v>0</v>
      </c>
      <c r="AG141" s="749">
        <f>+Sch_I_SB[[#This Row],[Prior Approved: Direct FTE]]*(Sch_I_SB[[#This Row],[Prior Approved: Number of months]]/12)</f>
        <v>0</v>
      </c>
      <c r="AH141" s="751">
        <f>+Sch_I_SB[[#This Row],[Prior Approved: Admin FTE]]*(Sch_I_SB[[#This Row],[Prior Approved: Number of months]]/12)</f>
        <v>0</v>
      </c>
      <c r="AI141" s="752">
        <f t="shared" si="2"/>
        <v>0</v>
      </c>
      <c r="AJ141" s="751">
        <f t="shared" si="2"/>
        <v>0</v>
      </c>
    </row>
    <row r="142" spans="1:36">
      <c r="A142" s="723">
        <v>139</v>
      </c>
      <c r="B142" s="723">
        <f>+'Budget Summ Amt'!$L$6</f>
        <v>0</v>
      </c>
      <c r="C142" s="779">
        <f>+'Budget Summ Amt'!$D$6</f>
        <v>0</v>
      </c>
      <c r="D142" s="741"/>
      <c r="E142" s="725"/>
      <c r="F142" s="725"/>
      <c r="G142" s="726"/>
      <c r="H142" s="727"/>
      <c r="I142" s="728"/>
      <c r="J142" s="813"/>
      <c r="K142" s="742"/>
      <c r="L142" s="743"/>
      <c r="M142" s="743"/>
      <c r="N142" s="743"/>
      <c r="O142" s="744">
        <f>IFERROR((Sch_I_SB[[#This Row],[Proposed: Direct FTE]]+Sch_I_SB[[#This Row],[Proposed: Admin FTE]])*Sch_I_SB[[#This Row],[Proposed: Annual FTE salary $]]*(Sch_I_SB[[#This Row],[Proposed: Number of months]]/12),0)</f>
        <v>0</v>
      </c>
      <c r="P142" s="745"/>
      <c r="Q142" s="746">
        <f>Sch_I_SB[[#This Row],[Proposed: Benefits Rate %]]*Sch_I_SB[[#This Row],[Proposed: Total salary expense $]]</f>
        <v>0</v>
      </c>
      <c r="R142" s="747">
        <f>Sch_I_SB[[#This Row],[Proposed: Total salary expense $]]+Sch_I_SB[[#This Row],[Proposed: Benefits $]]</f>
        <v>0</v>
      </c>
      <c r="S142" s="742"/>
      <c r="T142" s="743"/>
      <c r="U142" s="743"/>
      <c r="V142" s="743"/>
      <c r="W142" s="744">
        <f>IFERROR((Sch_I_SB[[#This Row],[Prior Approved: Direct FTE]]+Sch_I_SB[[#This Row],[Prior Approved: Admin FTE]])*Sch_I_SB[[#This Row],[Prior Approved: Annual FTE salary $]]*(Sch_I_SB[[#This Row],[Prior Approved: Number of months]]/12),0)</f>
        <v>0</v>
      </c>
      <c r="X142" s="745"/>
      <c r="Y142" s="753">
        <f>Sch_I_SB[[#This Row],[Prior Approved: Total salary expense $]]*Sch_I_SB[[#This Row],[Prior Approved: Benefits Rate %]]</f>
        <v>0</v>
      </c>
      <c r="Z142" s="747">
        <f>+Sch_I_SB[[#This Row],[Prior Approved: Total salary expense $]]+Sch_I_SB[[#This Row],[Prior Approved: Benefits $]]</f>
        <v>0</v>
      </c>
      <c r="AA142" s="748">
        <f>IFERROR(Sch_I_SB[[#This Row],[Proposed: Direct FTE]]-Sch_I_SB[[#This Row],[Prior Approved: Direct FTE]],0)</f>
        <v>0</v>
      </c>
      <c r="AB142" s="744">
        <f>IFERROR(Sch_I_SB[[#This Row],[Proposed: Admin FTE]]-Sch_I_SB[[#This Row],[Prior Approved: Admin FTE]],0)</f>
        <v>0</v>
      </c>
      <c r="AC142" s="747">
        <f>IFERROR(Sch_I_SB[[#This Row],[Proposed: Total S&amp;B $]]-Sch_I_SB[[#This Row],[Prior Approved: Total S&amp;B $]],0)</f>
        <v>0</v>
      </c>
      <c r="AE142" s="749">
        <f>+Sch_I_SB[[#This Row],[Proposed: Direct FTE]]*(Sch_I_SB[[#This Row],[Proposed: Number of months]]/12)</f>
        <v>0</v>
      </c>
      <c r="AF142" s="750">
        <f>+Sch_I_SB[[#This Row],[Proposed: Admin FTE]]*(Sch_I_SB[[#This Row],[Proposed: Number of months]]/12)</f>
        <v>0</v>
      </c>
      <c r="AG142" s="749">
        <f>+Sch_I_SB[[#This Row],[Prior Approved: Direct FTE]]*(Sch_I_SB[[#This Row],[Prior Approved: Number of months]]/12)</f>
        <v>0</v>
      </c>
      <c r="AH142" s="751">
        <f>+Sch_I_SB[[#This Row],[Prior Approved: Admin FTE]]*(Sch_I_SB[[#This Row],[Prior Approved: Number of months]]/12)</f>
        <v>0</v>
      </c>
      <c r="AI142" s="752">
        <f t="shared" si="2"/>
        <v>0</v>
      </c>
      <c r="AJ142" s="751">
        <f t="shared" si="2"/>
        <v>0</v>
      </c>
    </row>
    <row r="143" spans="1:36">
      <c r="A143" s="723">
        <v>140</v>
      </c>
      <c r="B143" s="723">
        <f>+'Budget Summ Amt'!$L$6</f>
        <v>0</v>
      </c>
      <c r="C143" s="779">
        <f>+'Budget Summ Amt'!$D$6</f>
        <v>0</v>
      </c>
      <c r="D143" s="741"/>
      <c r="E143" s="725"/>
      <c r="F143" s="725"/>
      <c r="G143" s="726"/>
      <c r="H143" s="727"/>
      <c r="I143" s="728"/>
      <c r="J143" s="813"/>
      <c r="K143" s="742"/>
      <c r="L143" s="743"/>
      <c r="M143" s="743"/>
      <c r="N143" s="743"/>
      <c r="O143" s="744">
        <f>IFERROR((Sch_I_SB[[#This Row],[Proposed: Direct FTE]]+Sch_I_SB[[#This Row],[Proposed: Admin FTE]])*Sch_I_SB[[#This Row],[Proposed: Annual FTE salary $]]*(Sch_I_SB[[#This Row],[Proposed: Number of months]]/12),0)</f>
        <v>0</v>
      </c>
      <c r="P143" s="745"/>
      <c r="Q143" s="746">
        <f>Sch_I_SB[[#This Row],[Proposed: Benefits Rate %]]*Sch_I_SB[[#This Row],[Proposed: Total salary expense $]]</f>
        <v>0</v>
      </c>
      <c r="R143" s="747">
        <f>Sch_I_SB[[#This Row],[Proposed: Total salary expense $]]+Sch_I_SB[[#This Row],[Proposed: Benefits $]]</f>
        <v>0</v>
      </c>
      <c r="S143" s="742"/>
      <c r="T143" s="743"/>
      <c r="U143" s="743"/>
      <c r="V143" s="743"/>
      <c r="W143" s="744">
        <f>IFERROR((Sch_I_SB[[#This Row],[Prior Approved: Direct FTE]]+Sch_I_SB[[#This Row],[Prior Approved: Admin FTE]])*Sch_I_SB[[#This Row],[Prior Approved: Annual FTE salary $]]*(Sch_I_SB[[#This Row],[Prior Approved: Number of months]]/12),0)</f>
        <v>0</v>
      </c>
      <c r="X143" s="745"/>
      <c r="Y143" s="753">
        <f>Sch_I_SB[[#This Row],[Prior Approved: Total salary expense $]]*Sch_I_SB[[#This Row],[Prior Approved: Benefits Rate %]]</f>
        <v>0</v>
      </c>
      <c r="Z143" s="747">
        <f>+Sch_I_SB[[#This Row],[Prior Approved: Total salary expense $]]+Sch_I_SB[[#This Row],[Prior Approved: Benefits $]]</f>
        <v>0</v>
      </c>
      <c r="AA143" s="748">
        <f>IFERROR(Sch_I_SB[[#This Row],[Proposed: Direct FTE]]-Sch_I_SB[[#This Row],[Prior Approved: Direct FTE]],0)</f>
        <v>0</v>
      </c>
      <c r="AB143" s="744">
        <f>IFERROR(Sch_I_SB[[#This Row],[Proposed: Admin FTE]]-Sch_I_SB[[#This Row],[Prior Approved: Admin FTE]],0)</f>
        <v>0</v>
      </c>
      <c r="AC143" s="747">
        <f>IFERROR(Sch_I_SB[[#This Row],[Proposed: Total S&amp;B $]]-Sch_I_SB[[#This Row],[Prior Approved: Total S&amp;B $]],0)</f>
        <v>0</v>
      </c>
      <c r="AE143" s="749">
        <f>+Sch_I_SB[[#This Row],[Proposed: Direct FTE]]*(Sch_I_SB[[#This Row],[Proposed: Number of months]]/12)</f>
        <v>0</v>
      </c>
      <c r="AF143" s="750">
        <f>+Sch_I_SB[[#This Row],[Proposed: Admin FTE]]*(Sch_I_SB[[#This Row],[Proposed: Number of months]]/12)</f>
        <v>0</v>
      </c>
      <c r="AG143" s="749">
        <f>+Sch_I_SB[[#This Row],[Prior Approved: Direct FTE]]*(Sch_I_SB[[#This Row],[Prior Approved: Number of months]]/12)</f>
        <v>0</v>
      </c>
      <c r="AH143" s="751">
        <f>+Sch_I_SB[[#This Row],[Prior Approved: Admin FTE]]*(Sch_I_SB[[#This Row],[Prior Approved: Number of months]]/12)</f>
        <v>0</v>
      </c>
      <c r="AI143" s="752">
        <f t="shared" si="2"/>
        <v>0</v>
      </c>
      <c r="AJ143" s="751">
        <f t="shared" si="2"/>
        <v>0</v>
      </c>
    </row>
    <row r="144" spans="1:36">
      <c r="A144" s="723">
        <v>141</v>
      </c>
      <c r="B144" s="723">
        <f>+'Budget Summ Amt'!$L$6</f>
        <v>0</v>
      </c>
      <c r="C144" s="779">
        <f>+'Budget Summ Amt'!$D$6</f>
        <v>0</v>
      </c>
      <c r="D144" s="741"/>
      <c r="E144" s="725"/>
      <c r="F144" s="725"/>
      <c r="G144" s="726"/>
      <c r="H144" s="727"/>
      <c r="I144" s="728"/>
      <c r="J144" s="813"/>
      <c r="K144" s="742"/>
      <c r="L144" s="743"/>
      <c r="M144" s="743"/>
      <c r="N144" s="743"/>
      <c r="O144" s="744">
        <f>IFERROR((Sch_I_SB[[#This Row],[Proposed: Direct FTE]]+Sch_I_SB[[#This Row],[Proposed: Admin FTE]])*Sch_I_SB[[#This Row],[Proposed: Annual FTE salary $]]*(Sch_I_SB[[#This Row],[Proposed: Number of months]]/12),0)</f>
        <v>0</v>
      </c>
      <c r="P144" s="745"/>
      <c r="Q144" s="746">
        <f>Sch_I_SB[[#This Row],[Proposed: Benefits Rate %]]*Sch_I_SB[[#This Row],[Proposed: Total salary expense $]]</f>
        <v>0</v>
      </c>
      <c r="R144" s="747">
        <f>Sch_I_SB[[#This Row],[Proposed: Total salary expense $]]+Sch_I_SB[[#This Row],[Proposed: Benefits $]]</f>
        <v>0</v>
      </c>
      <c r="S144" s="742"/>
      <c r="T144" s="743"/>
      <c r="U144" s="743"/>
      <c r="V144" s="743"/>
      <c r="W144" s="744">
        <f>IFERROR((Sch_I_SB[[#This Row],[Prior Approved: Direct FTE]]+Sch_I_SB[[#This Row],[Prior Approved: Admin FTE]])*Sch_I_SB[[#This Row],[Prior Approved: Annual FTE salary $]]*(Sch_I_SB[[#This Row],[Prior Approved: Number of months]]/12),0)</f>
        <v>0</v>
      </c>
      <c r="X144" s="745"/>
      <c r="Y144" s="753">
        <f>Sch_I_SB[[#This Row],[Prior Approved: Total salary expense $]]*Sch_I_SB[[#This Row],[Prior Approved: Benefits Rate %]]</f>
        <v>0</v>
      </c>
      <c r="Z144" s="747">
        <f>+Sch_I_SB[[#This Row],[Prior Approved: Total salary expense $]]+Sch_I_SB[[#This Row],[Prior Approved: Benefits $]]</f>
        <v>0</v>
      </c>
      <c r="AA144" s="748">
        <f>IFERROR(Sch_I_SB[[#This Row],[Proposed: Direct FTE]]-Sch_I_SB[[#This Row],[Prior Approved: Direct FTE]],0)</f>
        <v>0</v>
      </c>
      <c r="AB144" s="744">
        <f>IFERROR(Sch_I_SB[[#This Row],[Proposed: Admin FTE]]-Sch_I_SB[[#This Row],[Prior Approved: Admin FTE]],0)</f>
        <v>0</v>
      </c>
      <c r="AC144" s="747">
        <f>IFERROR(Sch_I_SB[[#This Row],[Proposed: Total S&amp;B $]]-Sch_I_SB[[#This Row],[Prior Approved: Total S&amp;B $]],0)</f>
        <v>0</v>
      </c>
      <c r="AE144" s="749">
        <f>+Sch_I_SB[[#This Row],[Proposed: Direct FTE]]*(Sch_I_SB[[#This Row],[Proposed: Number of months]]/12)</f>
        <v>0</v>
      </c>
      <c r="AF144" s="750">
        <f>+Sch_I_SB[[#This Row],[Proposed: Admin FTE]]*(Sch_I_SB[[#This Row],[Proposed: Number of months]]/12)</f>
        <v>0</v>
      </c>
      <c r="AG144" s="749">
        <f>+Sch_I_SB[[#This Row],[Prior Approved: Direct FTE]]*(Sch_I_SB[[#This Row],[Prior Approved: Number of months]]/12)</f>
        <v>0</v>
      </c>
      <c r="AH144" s="751">
        <f>+Sch_I_SB[[#This Row],[Prior Approved: Admin FTE]]*(Sch_I_SB[[#This Row],[Prior Approved: Number of months]]/12)</f>
        <v>0</v>
      </c>
      <c r="AI144" s="752">
        <f t="shared" si="2"/>
        <v>0</v>
      </c>
      <c r="AJ144" s="751">
        <f t="shared" si="2"/>
        <v>0</v>
      </c>
    </row>
    <row r="145" spans="1:36">
      <c r="A145" s="723">
        <v>142</v>
      </c>
      <c r="B145" s="723">
        <f>+'Budget Summ Amt'!$L$6</f>
        <v>0</v>
      </c>
      <c r="C145" s="779">
        <f>+'Budget Summ Amt'!$D$6</f>
        <v>0</v>
      </c>
      <c r="D145" s="741"/>
      <c r="E145" s="725"/>
      <c r="F145" s="725"/>
      <c r="G145" s="726"/>
      <c r="H145" s="727"/>
      <c r="I145" s="728"/>
      <c r="J145" s="813"/>
      <c r="K145" s="742"/>
      <c r="L145" s="743"/>
      <c r="M145" s="743"/>
      <c r="N145" s="743"/>
      <c r="O145" s="744">
        <f>IFERROR((Sch_I_SB[[#This Row],[Proposed: Direct FTE]]+Sch_I_SB[[#This Row],[Proposed: Admin FTE]])*Sch_I_SB[[#This Row],[Proposed: Annual FTE salary $]]*(Sch_I_SB[[#This Row],[Proposed: Number of months]]/12),0)</f>
        <v>0</v>
      </c>
      <c r="P145" s="745"/>
      <c r="Q145" s="746">
        <f>Sch_I_SB[[#This Row],[Proposed: Benefits Rate %]]*Sch_I_SB[[#This Row],[Proposed: Total salary expense $]]</f>
        <v>0</v>
      </c>
      <c r="R145" s="747">
        <f>Sch_I_SB[[#This Row],[Proposed: Total salary expense $]]+Sch_I_SB[[#This Row],[Proposed: Benefits $]]</f>
        <v>0</v>
      </c>
      <c r="S145" s="742"/>
      <c r="T145" s="743"/>
      <c r="U145" s="743"/>
      <c r="V145" s="743"/>
      <c r="W145" s="744">
        <f>IFERROR((Sch_I_SB[[#This Row],[Prior Approved: Direct FTE]]+Sch_I_SB[[#This Row],[Prior Approved: Admin FTE]])*Sch_I_SB[[#This Row],[Prior Approved: Annual FTE salary $]]*(Sch_I_SB[[#This Row],[Prior Approved: Number of months]]/12),0)</f>
        <v>0</v>
      </c>
      <c r="X145" s="745"/>
      <c r="Y145" s="753">
        <f>Sch_I_SB[[#This Row],[Prior Approved: Total salary expense $]]*Sch_I_SB[[#This Row],[Prior Approved: Benefits Rate %]]</f>
        <v>0</v>
      </c>
      <c r="Z145" s="747">
        <f>+Sch_I_SB[[#This Row],[Prior Approved: Total salary expense $]]+Sch_I_SB[[#This Row],[Prior Approved: Benefits $]]</f>
        <v>0</v>
      </c>
      <c r="AA145" s="748">
        <f>IFERROR(Sch_I_SB[[#This Row],[Proposed: Direct FTE]]-Sch_I_SB[[#This Row],[Prior Approved: Direct FTE]],0)</f>
        <v>0</v>
      </c>
      <c r="AB145" s="744">
        <f>IFERROR(Sch_I_SB[[#This Row],[Proposed: Admin FTE]]-Sch_I_SB[[#This Row],[Prior Approved: Admin FTE]],0)</f>
        <v>0</v>
      </c>
      <c r="AC145" s="747">
        <f>IFERROR(Sch_I_SB[[#This Row],[Proposed: Total S&amp;B $]]-Sch_I_SB[[#This Row],[Prior Approved: Total S&amp;B $]],0)</f>
        <v>0</v>
      </c>
      <c r="AE145" s="749">
        <f>+Sch_I_SB[[#This Row],[Proposed: Direct FTE]]*(Sch_I_SB[[#This Row],[Proposed: Number of months]]/12)</f>
        <v>0</v>
      </c>
      <c r="AF145" s="750">
        <f>+Sch_I_SB[[#This Row],[Proposed: Admin FTE]]*(Sch_I_SB[[#This Row],[Proposed: Number of months]]/12)</f>
        <v>0</v>
      </c>
      <c r="AG145" s="749">
        <f>+Sch_I_SB[[#This Row],[Prior Approved: Direct FTE]]*(Sch_I_SB[[#This Row],[Prior Approved: Number of months]]/12)</f>
        <v>0</v>
      </c>
      <c r="AH145" s="751">
        <f>+Sch_I_SB[[#This Row],[Prior Approved: Admin FTE]]*(Sch_I_SB[[#This Row],[Prior Approved: Number of months]]/12)</f>
        <v>0</v>
      </c>
      <c r="AI145" s="752">
        <f t="shared" si="2"/>
        <v>0</v>
      </c>
      <c r="AJ145" s="751">
        <f t="shared" si="2"/>
        <v>0</v>
      </c>
    </row>
    <row r="146" spans="1:36">
      <c r="A146" s="723">
        <v>143</v>
      </c>
      <c r="B146" s="723">
        <f>+'Budget Summ Amt'!$L$6</f>
        <v>0</v>
      </c>
      <c r="C146" s="779">
        <f>+'Budget Summ Amt'!$D$6</f>
        <v>0</v>
      </c>
      <c r="D146" s="741"/>
      <c r="E146" s="725"/>
      <c r="F146" s="725"/>
      <c r="G146" s="726"/>
      <c r="H146" s="727"/>
      <c r="I146" s="728"/>
      <c r="J146" s="813"/>
      <c r="K146" s="742"/>
      <c r="L146" s="743"/>
      <c r="M146" s="743"/>
      <c r="N146" s="743"/>
      <c r="O146" s="744">
        <f>IFERROR((Sch_I_SB[[#This Row],[Proposed: Direct FTE]]+Sch_I_SB[[#This Row],[Proposed: Admin FTE]])*Sch_I_SB[[#This Row],[Proposed: Annual FTE salary $]]*(Sch_I_SB[[#This Row],[Proposed: Number of months]]/12),0)</f>
        <v>0</v>
      </c>
      <c r="P146" s="745"/>
      <c r="Q146" s="746">
        <f>Sch_I_SB[[#This Row],[Proposed: Benefits Rate %]]*Sch_I_SB[[#This Row],[Proposed: Total salary expense $]]</f>
        <v>0</v>
      </c>
      <c r="R146" s="747">
        <f>Sch_I_SB[[#This Row],[Proposed: Total salary expense $]]+Sch_I_SB[[#This Row],[Proposed: Benefits $]]</f>
        <v>0</v>
      </c>
      <c r="S146" s="742"/>
      <c r="T146" s="743"/>
      <c r="U146" s="743"/>
      <c r="V146" s="743"/>
      <c r="W146" s="744">
        <f>IFERROR((Sch_I_SB[[#This Row],[Prior Approved: Direct FTE]]+Sch_I_SB[[#This Row],[Prior Approved: Admin FTE]])*Sch_I_SB[[#This Row],[Prior Approved: Annual FTE salary $]]*(Sch_I_SB[[#This Row],[Prior Approved: Number of months]]/12),0)</f>
        <v>0</v>
      </c>
      <c r="X146" s="745"/>
      <c r="Y146" s="753">
        <f>Sch_I_SB[[#This Row],[Prior Approved: Total salary expense $]]*Sch_I_SB[[#This Row],[Prior Approved: Benefits Rate %]]</f>
        <v>0</v>
      </c>
      <c r="Z146" s="747">
        <f>+Sch_I_SB[[#This Row],[Prior Approved: Total salary expense $]]+Sch_I_SB[[#This Row],[Prior Approved: Benefits $]]</f>
        <v>0</v>
      </c>
      <c r="AA146" s="748">
        <f>IFERROR(Sch_I_SB[[#This Row],[Proposed: Direct FTE]]-Sch_I_SB[[#This Row],[Prior Approved: Direct FTE]],0)</f>
        <v>0</v>
      </c>
      <c r="AB146" s="744">
        <f>IFERROR(Sch_I_SB[[#This Row],[Proposed: Admin FTE]]-Sch_I_SB[[#This Row],[Prior Approved: Admin FTE]],0)</f>
        <v>0</v>
      </c>
      <c r="AC146" s="747">
        <f>IFERROR(Sch_I_SB[[#This Row],[Proposed: Total S&amp;B $]]-Sch_I_SB[[#This Row],[Prior Approved: Total S&amp;B $]],0)</f>
        <v>0</v>
      </c>
      <c r="AE146" s="749">
        <f>+Sch_I_SB[[#This Row],[Proposed: Direct FTE]]*(Sch_I_SB[[#This Row],[Proposed: Number of months]]/12)</f>
        <v>0</v>
      </c>
      <c r="AF146" s="750">
        <f>+Sch_I_SB[[#This Row],[Proposed: Admin FTE]]*(Sch_I_SB[[#This Row],[Proposed: Number of months]]/12)</f>
        <v>0</v>
      </c>
      <c r="AG146" s="749">
        <f>+Sch_I_SB[[#This Row],[Prior Approved: Direct FTE]]*(Sch_I_SB[[#This Row],[Prior Approved: Number of months]]/12)</f>
        <v>0</v>
      </c>
      <c r="AH146" s="751">
        <f>+Sch_I_SB[[#This Row],[Prior Approved: Admin FTE]]*(Sch_I_SB[[#This Row],[Prior Approved: Number of months]]/12)</f>
        <v>0</v>
      </c>
      <c r="AI146" s="752">
        <f t="shared" si="2"/>
        <v>0</v>
      </c>
      <c r="AJ146" s="751">
        <f t="shared" si="2"/>
        <v>0</v>
      </c>
    </row>
    <row r="147" spans="1:36">
      <c r="A147" s="723">
        <v>144</v>
      </c>
      <c r="B147" s="723">
        <f>+'Budget Summ Amt'!$L$6</f>
        <v>0</v>
      </c>
      <c r="C147" s="779">
        <f>+'Budget Summ Amt'!$D$6</f>
        <v>0</v>
      </c>
      <c r="D147" s="741"/>
      <c r="E147" s="725"/>
      <c r="F147" s="725"/>
      <c r="G147" s="726"/>
      <c r="H147" s="727"/>
      <c r="I147" s="728"/>
      <c r="J147" s="813"/>
      <c r="K147" s="742"/>
      <c r="L147" s="743"/>
      <c r="M147" s="743"/>
      <c r="N147" s="743"/>
      <c r="O147" s="744">
        <f>IFERROR((Sch_I_SB[[#This Row],[Proposed: Direct FTE]]+Sch_I_SB[[#This Row],[Proposed: Admin FTE]])*Sch_I_SB[[#This Row],[Proposed: Annual FTE salary $]]*(Sch_I_SB[[#This Row],[Proposed: Number of months]]/12),0)</f>
        <v>0</v>
      </c>
      <c r="P147" s="745"/>
      <c r="Q147" s="746">
        <f>Sch_I_SB[[#This Row],[Proposed: Benefits Rate %]]*Sch_I_SB[[#This Row],[Proposed: Total salary expense $]]</f>
        <v>0</v>
      </c>
      <c r="R147" s="747">
        <f>Sch_I_SB[[#This Row],[Proposed: Total salary expense $]]+Sch_I_SB[[#This Row],[Proposed: Benefits $]]</f>
        <v>0</v>
      </c>
      <c r="S147" s="742"/>
      <c r="T147" s="743"/>
      <c r="U147" s="743"/>
      <c r="V147" s="743"/>
      <c r="W147" s="744">
        <f>IFERROR((Sch_I_SB[[#This Row],[Prior Approved: Direct FTE]]+Sch_I_SB[[#This Row],[Prior Approved: Admin FTE]])*Sch_I_SB[[#This Row],[Prior Approved: Annual FTE salary $]]*(Sch_I_SB[[#This Row],[Prior Approved: Number of months]]/12),0)</f>
        <v>0</v>
      </c>
      <c r="X147" s="745"/>
      <c r="Y147" s="753">
        <f>Sch_I_SB[[#This Row],[Prior Approved: Total salary expense $]]*Sch_I_SB[[#This Row],[Prior Approved: Benefits Rate %]]</f>
        <v>0</v>
      </c>
      <c r="Z147" s="747">
        <f>+Sch_I_SB[[#This Row],[Prior Approved: Total salary expense $]]+Sch_I_SB[[#This Row],[Prior Approved: Benefits $]]</f>
        <v>0</v>
      </c>
      <c r="AA147" s="748">
        <f>IFERROR(Sch_I_SB[[#This Row],[Proposed: Direct FTE]]-Sch_I_SB[[#This Row],[Prior Approved: Direct FTE]],0)</f>
        <v>0</v>
      </c>
      <c r="AB147" s="744">
        <f>IFERROR(Sch_I_SB[[#This Row],[Proposed: Admin FTE]]-Sch_I_SB[[#This Row],[Prior Approved: Admin FTE]],0)</f>
        <v>0</v>
      </c>
      <c r="AC147" s="747">
        <f>IFERROR(Sch_I_SB[[#This Row],[Proposed: Total S&amp;B $]]-Sch_I_SB[[#This Row],[Prior Approved: Total S&amp;B $]],0)</f>
        <v>0</v>
      </c>
      <c r="AE147" s="749">
        <f>+Sch_I_SB[[#This Row],[Proposed: Direct FTE]]*(Sch_I_SB[[#This Row],[Proposed: Number of months]]/12)</f>
        <v>0</v>
      </c>
      <c r="AF147" s="750">
        <f>+Sch_I_SB[[#This Row],[Proposed: Admin FTE]]*(Sch_I_SB[[#This Row],[Proposed: Number of months]]/12)</f>
        <v>0</v>
      </c>
      <c r="AG147" s="749">
        <f>+Sch_I_SB[[#This Row],[Prior Approved: Direct FTE]]*(Sch_I_SB[[#This Row],[Prior Approved: Number of months]]/12)</f>
        <v>0</v>
      </c>
      <c r="AH147" s="751">
        <f>+Sch_I_SB[[#This Row],[Prior Approved: Admin FTE]]*(Sch_I_SB[[#This Row],[Prior Approved: Number of months]]/12)</f>
        <v>0</v>
      </c>
      <c r="AI147" s="752">
        <f t="shared" si="2"/>
        <v>0</v>
      </c>
      <c r="AJ147" s="751">
        <f t="shared" si="2"/>
        <v>0</v>
      </c>
    </row>
    <row r="148" spans="1:36">
      <c r="A148" s="723">
        <v>145</v>
      </c>
      <c r="B148" s="723">
        <f>+'Budget Summ Amt'!$L$6</f>
        <v>0</v>
      </c>
      <c r="C148" s="779">
        <f>+'Budget Summ Amt'!$D$6</f>
        <v>0</v>
      </c>
      <c r="D148" s="741"/>
      <c r="E148" s="725"/>
      <c r="F148" s="725"/>
      <c r="G148" s="726"/>
      <c r="H148" s="727"/>
      <c r="I148" s="728"/>
      <c r="J148" s="813"/>
      <c r="K148" s="742"/>
      <c r="L148" s="743"/>
      <c r="M148" s="743"/>
      <c r="N148" s="743"/>
      <c r="O148" s="744">
        <f>IFERROR((Sch_I_SB[[#This Row],[Proposed: Direct FTE]]+Sch_I_SB[[#This Row],[Proposed: Admin FTE]])*Sch_I_SB[[#This Row],[Proposed: Annual FTE salary $]]*(Sch_I_SB[[#This Row],[Proposed: Number of months]]/12),0)</f>
        <v>0</v>
      </c>
      <c r="P148" s="745"/>
      <c r="Q148" s="746">
        <f>Sch_I_SB[[#This Row],[Proposed: Benefits Rate %]]*Sch_I_SB[[#This Row],[Proposed: Total salary expense $]]</f>
        <v>0</v>
      </c>
      <c r="R148" s="747">
        <f>Sch_I_SB[[#This Row],[Proposed: Total salary expense $]]+Sch_I_SB[[#This Row],[Proposed: Benefits $]]</f>
        <v>0</v>
      </c>
      <c r="S148" s="742"/>
      <c r="T148" s="743"/>
      <c r="U148" s="743"/>
      <c r="V148" s="743"/>
      <c r="W148" s="744">
        <f>IFERROR((Sch_I_SB[[#This Row],[Prior Approved: Direct FTE]]+Sch_I_SB[[#This Row],[Prior Approved: Admin FTE]])*Sch_I_SB[[#This Row],[Prior Approved: Annual FTE salary $]]*(Sch_I_SB[[#This Row],[Prior Approved: Number of months]]/12),0)</f>
        <v>0</v>
      </c>
      <c r="X148" s="745"/>
      <c r="Y148" s="753">
        <f>Sch_I_SB[[#This Row],[Prior Approved: Total salary expense $]]*Sch_I_SB[[#This Row],[Prior Approved: Benefits Rate %]]</f>
        <v>0</v>
      </c>
      <c r="Z148" s="747">
        <f>+Sch_I_SB[[#This Row],[Prior Approved: Total salary expense $]]+Sch_I_SB[[#This Row],[Prior Approved: Benefits $]]</f>
        <v>0</v>
      </c>
      <c r="AA148" s="748">
        <f>IFERROR(Sch_I_SB[[#This Row],[Proposed: Direct FTE]]-Sch_I_SB[[#This Row],[Prior Approved: Direct FTE]],0)</f>
        <v>0</v>
      </c>
      <c r="AB148" s="744">
        <f>IFERROR(Sch_I_SB[[#This Row],[Proposed: Admin FTE]]-Sch_I_SB[[#This Row],[Prior Approved: Admin FTE]],0)</f>
        <v>0</v>
      </c>
      <c r="AC148" s="747">
        <f>IFERROR(Sch_I_SB[[#This Row],[Proposed: Total S&amp;B $]]-Sch_I_SB[[#This Row],[Prior Approved: Total S&amp;B $]],0)</f>
        <v>0</v>
      </c>
      <c r="AE148" s="749">
        <f>+Sch_I_SB[[#This Row],[Proposed: Direct FTE]]*(Sch_I_SB[[#This Row],[Proposed: Number of months]]/12)</f>
        <v>0</v>
      </c>
      <c r="AF148" s="750">
        <f>+Sch_I_SB[[#This Row],[Proposed: Admin FTE]]*(Sch_I_SB[[#This Row],[Proposed: Number of months]]/12)</f>
        <v>0</v>
      </c>
      <c r="AG148" s="749">
        <f>+Sch_I_SB[[#This Row],[Prior Approved: Direct FTE]]*(Sch_I_SB[[#This Row],[Prior Approved: Number of months]]/12)</f>
        <v>0</v>
      </c>
      <c r="AH148" s="751">
        <f>+Sch_I_SB[[#This Row],[Prior Approved: Admin FTE]]*(Sch_I_SB[[#This Row],[Prior Approved: Number of months]]/12)</f>
        <v>0</v>
      </c>
      <c r="AI148" s="752">
        <f t="shared" si="2"/>
        <v>0</v>
      </c>
      <c r="AJ148" s="751">
        <f t="shared" si="2"/>
        <v>0</v>
      </c>
    </row>
    <row r="149" spans="1:36">
      <c r="A149" s="723">
        <v>146</v>
      </c>
      <c r="B149" s="723">
        <f>+'Budget Summ Amt'!$L$6</f>
        <v>0</v>
      </c>
      <c r="C149" s="779">
        <f>+'Budget Summ Amt'!$D$6</f>
        <v>0</v>
      </c>
      <c r="D149" s="741"/>
      <c r="E149" s="725"/>
      <c r="F149" s="725"/>
      <c r="G149" s="726"/>
      <c r="H149" s="727"/>
      <c r="I149" s="728"/>
      <c r="J149" s="813"/>
      <c r="K149" s="742"/>
      <c r="L149" s="743"/>
      <c r="M149" s="743"/>
      <c r="N149" s="743"/>
      <c r="O149" s="744">
        <f>IFERROR((Sch_I_SB[[#This Row],[Proposed: Direct FTE]]+Sch_I_SB[[#This Row],[Proposed: Admin FTE]])*Sch_I_SB[[#This Row],[Proposed: Annual FTE salary $]]*(Sch_I_SB[[#This Row],[Proposed: Number of months]]/12),0)</f>
        <v>0</v>
      </c>
      <c r="P149" s="745"/>
      <c r="Q149" s="746">
        <f>Sch_I_SB[[#This Row],[Proposed: Benefits Rate %]]*Sch_I_SB[[#This Row],[Proposed: Total salary expense $]]</f>
        <v>0</v>
      </c>
      <c r="R149" s="747">
        <f>Sch_I_SB[[#This Row],[Proposed: Total salary expense $]]+Sch_I_SB[[#This Row],[Proposed: Benefits $]]</f>
        <v>0</v>
      </c>
      <c r="S149" s="742"/>
      <c r="T149" s="743"/>
      <c r="U149" s="743"/>
      <c r="V149" s="743"/>
      <c r="W149" s="744">
        <f>IFERROR((Sch_I_SB[[#This Row],[Prior Approved: Direct FTE]]+Sch_I_SB[[#This Row],[Prior Approved: Admin FTE]])*Sch_I_SB[[#This Row],[Prior Approved: Annual FTE salary $]]*(Sch_I_SB[[#This Row],[Prior Approved: Number of months]]/12),0)</f>
        <v>0</v>
      </c>
      <c r="X149" s="745"/>
      <c r="Y149" s="753">
        <f>Sch_I_SB[[#This Row],[Prior Approved: Total salary expense $]]*Sch_I_SB[[#This Row],[Prior Approved: Benefits Rate %]]</f>
        <v>0</v>
      </c>
      <c r="Z149" s="747">
        <f>+Sch_I_SB[[#This Row],[Prior Approved: Total salary expense $]]+Sch_I_SB[[#This Row],[Prior Approved: Benefits $]]</f>
        <v>0</v>
      </c>
      <c r="AA149" s="748">
        <f>IFERROR(Sch_I_SB[[#This Row],[Proposed: Direct FTE]]-Sch_I_SB[[#This Row],[Prior Approved: Direct FTE]],0)</f>
        <v>0</v>
      </c>
      <c r="AB149" s="744">
        <f>IFERROR(Sch_I_SB[[#This Row],[Proposed: Admin FTE]]-Sch_I_SB[[#This Row],[Prior Approved: Admin FTE]],0)</f>
        <v>0</v>
      </c>
      <c r="AC149" s="747">
        <f>IFERROR(Sch_I_SB[[#This Row],[Proposed: Total S&amp;B $]]-Sch_I_SB[[#This Row],[Prior Approved: Total S&amp;B $]],0)</f>
        <v>0</v>
      </c>
      <c r="AE149" s="749">
        <f>+Sch_I_SB[[#This Row],[Proposed: Direct FTE]]*(Sch_I_SB[[#This Row],[Proposed: Number of months]]/12)</f>
        <v>0</v>
      </c>
      <c r="AF149" s="750">
        <f>+Sch_I_SB[[#This Row],[Proposed: Admin FTE]]*(Sch_I_SB[[#This Row],[Proposed: Number of months]]/12)</f>
        <v>0</v>
      </c>
      <c r="AG149" s="749">
        <f>+Sch_I_SB[[#This Row],[Prior Approved: Direct FTE]]*(Sch_I_SB[[#This Row],[Prior Approved: Number of months]]/12)</f>
        <v>0</v>
      </c>
      <c r="AH149" s="751">
        <f>+Sch_I_SB[[#This Row],[Prior Approved: Admin FTE]]*(Sch_I_SB[[#This Row],[Prior Approved: Number of months]]/12)</f>
        <v>0</v>
      </c>
      <c r="AI149" s="752">
        <f t="shared" si="2"/>
        <v>0</v>
      </c>
      <c r="AJ149" s="751">
        <f t="shared" si="2"/>
        <v>0</v>
      </c>
    </row>
    <row r="150" spans="1:36">
      <c r="A150" s="723">
        <v>147</v>
      </c>
      <c r="B150" s="723">
        <f>+'Budget Summ Amt'!$L$6</f>
        <v>0</v>
      </c>
      <c r="C150" s="779">
        <f>+'Budget Summ Amt'!$D$6</f>
        <v>0</v>
      </c>
      <c r="D150" s="741"/>
      <c r="E150" s="725"/>
      <c r="F150" s="725"/>
      <c r="G150" s="726"/>
      <c r="H150" s="727"/>
      <c r="I150" s="728"/>
      <c r="J150" s="813"/>
      <c r="K150" s="742"/>
      <c r="L150" s="743"/>
      <c r="M150" s="743"/>
      <c r="N150" s="743"/>
      <c r="O150" s="744">
        <f>IFERROR((Sch_I_SB[[#This Row],[Proposed: Direct FTE]]+Sch_I_SB[[#This Row],[Proposed: Admin FTE]])*Sch_I_SB[[#This Row],[Proposed: Annual FTE salary $]]*(Sch_I_SB[[#This Row],[Proposed: Number of months]]/12),0)</f>
        <v>0</v>
      </c>
      <c r="P150" s="745"/>
      <c r="Q150" s="746">
        <f>Sch_I_SB[[#This Row],[Proposed: Benefits Rate %]]*Sch_I_SB[[#This Row],[Proposed: Total salary expense $]]</f>
        <v>0</v>
      </c>
      <c r="R150" s="747">
        <f>Sch_I_SB[[#This Row],[Proposed: Total salary expense $]]+Sch_I_SB[[#This Row],[Proposed: Benefits $]]</f>
        <v>0</v>
      </c>
      <c r="S150" s="742"/>
      <c r="T150" s="743"/>
      <c r="U150" s="743"/>
      <c r="V150" s="743"/>
      <c r="W150" s="744">
        <f>IFERROR((Sch_I_SB[[#This Row],[Prior Approved: Direct FTE]]+Sch_I_SB[[#This Row],[Prior Approved: Admin FTE]])*Sch_I_SB[[#This Row],[Prior Approved: Annual FTE salary $]]*(Sch_I_SB[[#This Row],[Prior Approved: Number of months]]/12),0)</f>
        <v>0</v>
      </c>
      <c r="X150" s="745"/>
      <c r="Y150" s="753">
        <f>Sch_I_SB[[#This Row],[Prior Approved: Total salary expense $]]*Sch_I_SB[[#This Row],[Prior Approved: Benefits Rate %]]</f>
        <v>0</v>
      </c>
      <c r="Z150" s="747">
        <f>+Sch_I_SB[[#This Row],[Prior Approved: Total salary expense $]]+Sch_I_SB[[#This Row],[Prior Approved: Benefits $]]</f>
        <v>0</v>
      </c>
      <c r="AA150" s="748">
        <f>IFERROR(Sch_I_SB[[#This Row],[Proposed: Direct FTE]]-Sch_I_SB[[#This Row],[Prior Approved: Direct FTE]],0)</f>
        <v>0</v>
      </c>
      <c r="AB150" s="744">
        <f>IFERROR(Sch_I_SB[[#This Row],[Proposed: Admin FTE]]-Sch_I_SB[[#This Row],[Prior Approved: Admin FTE]],0)</f>
        <v>0</v>
      </c>
      <c r="AC150" s="747">
        <f>IFERROR(Sch_I_SB[[#This Row],[Proposed: Total S&amp;B $]]-Sch_I_SB[[#This Row],[Prior Approved: Total S&amp;B $]],0)</f>
        <v>0</v>
      </c>
      <c r="AE150" s="749">
        <f>+Sch_I_SB[[#This Row],[Proposed: Direct FTE]]*(Sch_I_SB[[#This Row],[Proposed: Number of months]]/12)</f>
        <v>0</v>
      </c>
      <c r="AF150" s="750">
        <f>+Sch_I_SB[[#This Row],[Proposed: Admin FTE]]*(Sch_I_SB[[#This Row],[Proposed: Number of months]]/12)</f>
        <v>0</v>
      </c>
      <c r="AG150" s="749">
        <f>+Sch_I_SB[[#This Row],[Prior Approved: Direct FTE]]*(Sch_I_SB[[#This Row],[Prior Approved: Number of months]]/12)</f>
        <v>0</v>
      </c>
      <c r="AH150" s="751">
        <f>+Sch_I_SB[[#This Row],[Prior Approved: Admin FTE]]*(Sch_I_SB[[#This Row],[Prior Approved: Number of months]]/12)</f>
        <v>0</v>
      </c>
      <c r="AI150" s="752">
        <f t="shared" si="2"/>
        <v>0</v>
      </c>
      <c r="AJ150" s="751">
        <f t="shared" si="2"/>
        <v>0</v>
      </c>
    </row>
    <row r="151" spans="1:36">
      <c r="A151" s="723">
        <v>148</v>
      </c>
      <c r="B151" s="723">
        <f>+'Budget Summ Amt'!$L$6</f>
        <v>0</v>
      </c>
      <c r="C151" s="779">
        <f>+'Budget Summ Amt'!$D$6</f>
        <v>0</v>
      </c>
      <c r="D151" s="741"/>
      <c r="E151" s="725"/>
      <c r="F151" s="725"/>
      <c r="G151" s="726"/>
      <c r="H151" s="727"/>
      <c r="I151" s="728"/>
      <c r="J151" s="813"/>
      <c r="K151" s="742"/>
      <c r="L151" s="743"/>
      <c r="M151" s="743"/>
      <c r="N151" s="743"/>
      <c r="O151" s="744">
        <f>IFERROR((Sch_I_SB[[#This Row],[Proposed: Direct FTE]]+Sch_I_SB[[#This Row],[Proposed: Admin FTE]])*Sch_I_SB[[#This Row],[Proposed: Annual FTE salary $]]*(Sch_I_SB[[#This Row],[Proposed: Number of months]]/12),0)</f>
        <v>0</v>
      </c>
      <c r="P151" s="745"/>
      <c r="Q151" s="746">
        <f>Sch_I_SB[[#This Row],[Proposed: Benefits Rate %]]*Sch_I_SB[[#This Row],[Proposed: Total salary expense $]]</f>
        <v>0</v>
      </c>
      <c r="R151" s="747">
        <f>Sch_I_SB[[#This Row],[Proposed: Total salary expense $]]+Sch_I_SB[[#This Row],[Proposed: Benefits $]]</f>
        <v>0</v>
      </c>
      <c r="S151" s="742"/>
      <c r="T151" s="743"/>
      <c r="U151" s="743"/>
      <c r="V151" s="743"/>
      <c r="W151" s="744">
        <f>IFERROR((Sch_I_SB[[#This Row],[Prior Approved: Direct FTE]]+Sch_I_SB[[#This Row],[Prior Approved: Admin FTE]])*Sch_I_SB[[#This Row],[Prior Approved: Annual FTE salary $]]*(Sch_I_SB[[#This Row],[Prior Approved: Number of months]]/12),0)</f>
        <v>0</v>
      </c>
      <c r="X151" s="745"/>
      <c r="Y151" s="753">
        <f>Sch_I_SB[[#This Row],[Prior Approved: Total salary expense $]]*Sch_I_SB[[#This Row],[Prior Approved: Benefits Rate %]]</f>
        <v>0</v>
      </c>
      <c r="Z151" s="747">
        <f>+Sch_I_SB[[#This Row],[Prior Approved: Total salary expense $]]+Sch_I_SB[[#This Row],[Prior Approved: Benefits $]]</f>
        <v>0</v>
      </c>
      <c r="AA151" s="748">
        <f>IFERROR(Sch_I_SB[[#This Row],[Proposed: Direct FTE]]-Sch_I_SB[[#This Row],[Prior Approved: Direct FTE]],0)</f>
        <v>0</v>
      </c>
      <c r="AB151" s="744">
        <f>IFERROR(Sch_I_SB[[#This Row],[Proposed: Admin FTE]]-Sch_I_SB[[#This Row],[Prior Approved: Admin FTE]],0)</f>
        <v>0</v>
      </c>
      <c r="AC151" s="747">
        <f>IFERROR(Sch_I_SB[[#This Row],[Proposed: Total S&amp;B $]]-Sch_I_SB[[#This Row],[Prior Approved: Total S&amp;B $]],0)</f>
        <v>0</v>
      </c>
      <c r="AE151" s="749">
        <f>+Sch_I_SB[[#This Row],[Proposed: Direct FTE]]*(Sch_I_SB[[#This Row],[Proposed: Number of months]]/12)</f>
        <v>0</v>
      </c>
      <c r="AF151" s="750">
        <f>+Sch_I_SB[[#This Row],[Proposed: Admin FTE]]*(Sch_I_SB[[#This Row],[Proposed: Number of months]]/12)</f>
        <v>0</v>
      </c>
      <c r="AG151" s="749">
        <f>+Sch_I_SB[[#This Row],[Prior Approved: Direct FTE]]*(Sch_I_SB[[#This Row],[Prior Approved: Number of months]]/12)</f>
        <v>0</v>
      </c>
      <c r="AH151" s="751">
        <f>+Sch_I_SB[[#This Row],[Prior Approved: Admin FTE]]*(Sch_I_SB[[#This Row],[Prior Approved: Number of months]]/12)</f>
        <v>0</v>
      </c>
      <c r="AI151" s="752">
        <f t="shared" si="2"/>
        <v>0</v>
      </c>
      <c r="AJ151" s="751">
        <f t="shared" si="2"/>
        <v>0</v>
      </c>
    </row>
    <row r="152" spans="1:36">
      <c r="A152" s="723">
        <v>149</v>
      </c>
      <c r="B152" s="723">
        <f>+'Budget Summ Amt'!$L$6</f>
        <v>0</v>
      </c>
      <c r="C152" s="779">
        <f>+'Budget Summ Amt'!$D$6</f>
        <v>0</v>
      </c>
      <c r="D152" s="741"/>
      <c r="E152" s="725"/>
      <c r="F152" s="725"/>
      <c r="G152" s="726"/>
      <c r="H152" s="727"/>
      <c r="I152" s="728"/>
      <c r="J152" s="813"/>
      <c r="K152" s="742"/>
      <c r="L152" s="743"/>
      <c r="M152" s="743"/>
      <c r="N152" s="743"/>
      <c r="O152" s="744">
        <f>IFERROR((Sch_I_SB[[#This Row],[Proposed: Direct FTE]]+Sch_I_SB[[#This Row],[Proposed: Admin FTE]])*Sch_I_SB[[#This Row],[Proposed: Annual FTE salary $]]*(Sch_I_SB[[#This Row],[Proposed: Number of months]]/12),0)</f>
        <v>0</v>
      </c>
      <c r="P152" s="745"/>
      <c r="Q152" s="746">
        <f>Sch_I_SB[[#This Row],[Proposed: Benefits Rate %]]*Sch_I_SB[[#This Row],[Proposed: Total salary expense $]]</f>
        <v>0</v>
      </c>
      <c r="R152" s="747">
        <f>Sch_I_SB[[#This Row],[Proposed: Total salary expense $]]+Sch_I_SB[[#This Row],[Proposed: Benefits $]]</f>
        <v>0</v>
      </c>
      <c r="S152" s="742"/>
      <c r="T152" s="743"/>
      <c r="U152" s="743"/>
      <c r="V152" s="743"/>
      <c r="W152" s="744">
        <f>IFERROR((Sch_I_SB[[#This Row],[Prior Approved: Direct FTE]]+Sch_I_SB[[#This Row],[Prior Approved: Admin FTE]])*Sch_I_SB[[#This Row],[Prior Approved: Annual FTE salary $]]*(Sch_I_SB[[#This Row],[Prior Approved: Number of months]]/12),0)</f>
        <v>0</v>
      </c>
      <c r="X152" s="745"/>
      <c r="Y152" s="753">
        <f>Sch_I_SB[[#This Row],[Prior Approved: Total salary expense $]]*Sch_I_SB[[#This Row],[Prior Approved: Benefits Rate %]]</f>
        <v>0</v>
      </c>
      <c r="Z152" s="747">
        <f>+Sch_I_SB[[#This Row],[Prior Approved: Total salary expense $]]+Sch_I_SB[[#This Row],[Prior Approved: Benefits $]]</f>
        <v>0</v>
      </c>
      <c r="AA152" s="748">
        <f>IFERROR(Sch_I_SB[[#This Row],[Proposed: Direct FTE]]-Sch_I_SB[[#This Row],[Prior Approved: Direct FTE]],0)</f>
        <v>0</v>
      </c>
      <c r="AB152" s="744">
        <f>IFERROR(Sch_I_SB[[#This Row],[Proposed: Admin FTE]]-Sch_I_SB[[#This Row],[Prior Approved: Admin FTE]],0)</f>
        <v>0</v>
      </c>
      <c r="AC152" s="747">
        <f>IFERROR(Sch_I_SB[[#This Row],[Proposed: Total S&amp;B $]]-Sch_I_SB[[#This Row],[Prior Approved: Total S&amp;B $]],0)</f>
        <v>0</v>
      </c>
      <c r="AE152" s="749">
        <f>+Sch_I_SB[[#This Row],[Proposed: Direct FTE]]*(Sch_I_SB[[#This Row],[Proposed: Number of months]]/12)</f>
        <v>0</v>
      </c>
      <c r="AF152" s="750">
        <f>+Sch_I_SB[[#This Row],[Proposed: Admin FTE]]*(Sch_I_SB[[#This Row],[Proposed: Number of months]]/12)</f>
        <v>0</v>
      </c>
      <c r="AG152" s="749">
        <f>+Sch_I_SB[[#This Row],[Prior Approved: Direct FTE]]*(Sch_I_SB[[#This Row],[Prior Approved: Number of months]]/12)</f>
        <v>0</v>
      </c>
      <c r="AH152" s="751">
        <f>+Sch_I_SB[[#This Row],[Prior Approved: Admin FTE]]*(Sch_I_SB[[#This Row],[Prior Approved: Number of months]]/12)</f>
        <v>0</v>
      </c>
      <c r="AI152" s="752">
        <f t="shared" si="2"/>
        <v>0</v>
      </c>
      <c r="AJ152" s="751">
        <f t="shared" si="2"/>
        <v>0</v>
      </c>
    </row>
    <row r="153" spans="1:36">
      <c r="A153" s="723">
        <v>150</v>
      </c>
      <c r="B153" s="723">
        <f>+'Budget Summ Amt'!$L$6</f>
        <v>0</v>
      </c>
      <c r="C153" s="779">
        <f>+'Budget Summ Amt'!$D$6</f>
        <v>0</v>
      </c>
      <c r="D153" s="741"/>
      <c r="E153" s="725"/>
      <c r="F153" s="725"/>
      <c r="G153" s="726"/>
      <c r="H153" s="727"/>
      <c r="I153" s="728"/>
      <c r="J153" s="813"/>
      <c r="K153" s="742"/>
      <c r="L153" s="743"/>
      <c r="M153" s="743"/>
      <c r="N153" s="743"/>
      <c r="O153" s="744">
        <f>IFERROR((Sch_I_SB[[#This Row],[Proposed: Direct FTE]]+Sch_I_SB[[#This Row],[Proposed: Admin FTE]])*Sch_I_SB[[#This Row],[Proposed: Annual FTE salary $]]*(Sch_I_SB[[#This Row],[Proposed: Number of months]]/12),0)</f>
        <v>0</v>
      </c>
      <c r="P153" s="745"/>
      <c r="Q153" s="746">
        <f>Sch_I_SB[[#This Row],[Proposed: Benefits Rate %]]*Sch_I_SB[[#This Row],[Proposed: Total salary expense $]]</f>
        <v>0</v>
      </c>
      <c r="R153" s="747">
        <f>Sch_I_SB[[#This Row],[Proposed: Total salary expense $]]+Sch_I_SB[[#This Row],[Proposed: Benefits $]]</f>
        <v>0</v>
      </c>
      <c r="S153" s="742"/>
      <c r="T153" s="743"/>
      <c r="U153" s="743"/>
      <c r="V153" s="743"/>
      <c r="W153" s="744">
        <f>IFERROR((Sch_I_SB[[#This Row],[Prior Approved: Direct FTE]]+Sch_I_SB[[#This Row],[Prior Approved: Admin FTE]])*Sch_I_SB[[#This Row],[Prior Approved: Annual FTE salary $]]*(Sch_I_SB[[#This Row],[Prior Approved: Number of months]]/12),0)</f>
        <v>0</v>
      </c>
      <c r="X153" s="745"/>
      <c r="Y153" s="753">
        <f>Sch_I_SB[[#This Row],[Prior Approved: Total salary expense $]]*Sch_I_SB[[#This Row],[Prior Approved: Benefits Rate %]]</f>
        <v>0</v>
      </c>
      <c r="Z153" s="747">
        <f>+Sch_I_SB[[#This Row],[Prior Approved: Total salary expense $]]+Sch_I_SB[[#This Row],[Prior Approved: Benefits $]]</f>
        <v>0</v>
      </c>
      <c r="AA153" s="748">
        <f>IFERROR(Sch_I_SB[[#This Row],[Proposed: Direct FTE]]-Sch_I_SB[[#This Row],[Prior Approved: Direct FTE]],0)</f>
        <v>0</v>
      </c>
      <c r="AB153" s="744">
        <f>IFERROR(Sch_I_SB[[#This Row],[Proposed: Admin FTE]]-Sch_I_SB[[#This Row],[Prior Approved: Admin FTE]],0)</f>
        <v>0</v>
      </c>
      <c r="AC153" s="747">
        <f>IFERROR(Sch_I_SB[[#This Row],[Proposed: Total S&amp;B $]]-Sch_I_SB[[#This Row],[Prior Approved: Total S&amp;B $]],0)</f>
        <v>0</v>
      </c>
      <c r="AE153" s="749">
        <f>+Sch_I_SB[[#This Row],[Proposed: Direct FTE]]*(Sch_I_SB[[#This Row],[Proposed: Number of months]]/12)</f>
        <v>0</v>
      </c>
      <c r="AF153" s="750">
        <f>+Sch_I_SB[[#This Row],[Proposed: Admin FTE]]*(Sch_I_SB[[#This Row],[Proposed: Number of months]]/12)</f>
        <v>0</v>
      </c>
      <c r="AG153" s="749">
        <f>+Sch_I_SB[[#This Row],[Prior Approved: Direct FTE]]*(Sch_I_SB[[#This Row],[Prior Approved: Number of months]]/12)</f>
        <v>0</v>
      </c>
      <c r="AH153" s="751">
        <f>+Sch_I_SB[[#This Row],[Prior Approved: Admin FTE]]*(Sch_I_SB[[#This Row],[Prior Approved: Number of months]]/12)</f>
        <v>0</v>
      </c>
      <c r="AI153" s="752">
        <f t="shared" si="2"/>
        <v>0</v>
      </c>
      <c r="AJ153" s="751">
        <f t="shared" si="2"/>
        <v>0</v>
      </c>
    </row>
    <row r="154" spans="1:36">
      <c r="A154" s="723">
        <v>151</v>
      </c>
      <c r="B154" s="723">
        <f>+'Budget Summ Amt'!$L$6</f>
        <v>0</v>
      </c>
      <c r="C154" s="779">
        <f>+'Budget Summ Amt'!$D$6</f>
        <v>0</v>
      </c>
      <c r="D154" s="741"/>
      <c r="E154" s="725"/>
      <c r="F154" s="725"/>
      <c r="G154" s="726"/>
      <c r="H154" s="727"/>
      <c r="I154" s="728"/>
      <c r="J154" s="813"/>
      <c r="K154" s="742"/>
      <c r="L154" s="743"/>
      <c r="M154" s="743"/>
      <c r="N154" s="743"/>
      <c r="O154" s="744">
        <f>IFERROR((Sch_I_SB[[#This Row],[Proposed: Direct FTE]]+Sch_I_SB[[#This Row],[Proposed: Admin FTE]])*Sch_I_SB[[#This Row],[Proposed: Annual FTE salary $]]*(Sch_I_SB[[#This Row],[Proposed: Number of months]]/12),0)</f>
        <v>0</v>
      </c>
      <c r="P154" s="745"/>
      <c r="Q154" s="746">
        <f>Sch_I_SB[[#This Row],[Proposed: Benefits Rate %]]*Sch_I_SB[[#This Row],[Proposed: Total salary expense $]]</f>
        <v>0</v>
      </c>
      <c r="R154" s="747">
        <f>Sch_I_SB[[#This Row],[Proposed: Total salary expense $]]+Sch_I_SB[[#This Row],[Proposed: Benefits $]]</f>
        <v>0</v>
      </c>
      <c r="S154" s="742"/>
      <c r="T154" s="743"/>
      <c r="U154" s="743"/>
      <c r="V154" s="743"/>
      <c r="W154" s="744">
        <f>IFERROR((Sch_I_SB[[#This Row],[Prior Approved: Direct FTE]]+Sch_I_SB[[#This Row],[Prior Approved: Admin FTE]])*Sch_I_SB[[#This Row],[Prior Approved: Annual FTE salary $]]*(Sch_I_SB[[#This Row],[Prior Approved: Number of months]]/12),0)</f>
        <v>0</v>
      </c>
      <c r="X154" s="745"/>
      <c r="Y154" s="753">
        <f>Sch_I_SB[[#This Row],[Prior Approved: Total salary expense $]]*Sch_I_SB[[#This Row],[Prior Approved: Benefits Rate %]]</f>
        <v>0</v>
      </c>
      <c r="Z154" s="747">
        <f>+Sch_I_SB[[#This Row],[Prior Approved: Total salary expense $]]+Sch_I_SB[[#This Row],[Prior Approved: Benefits $]]</f>
        <v>0</v>
      </c>
      <c r="AA154" s="748">
        <f>IFERROR(Sch_I_SB[[#This Row],[Proposed: Direct FTE]]-Sch_I_SB[[#This Row],[Prior Approved: Direct FTE]],0)</f>
        <v>0</v>
      </c>
      <c r="AB154" s="744">
        <f>IFERROR(Sch_I_SB[[#This Row],[Proposed: Admin FTE]]-Sch_I_SB[[#This Row],[Prior Approved: Admin FTE]],0)</f>
        <v>0</v>
      </c>
      <c r="AC154" s="747">
        <f>IFERROR(Sch_I_SB[[#This Row],[Proposed: Total S&amp;B $]]-Sch_I_SB[[#This Row],[Prior Approved: Total S&amp;B $]],0)</f>
        <v>0</v>
      </c>
      <c r="AE154" s="749">
        <f>+Sch_I_SB[[#This Row],[Proposed: Direct FTE]]*(Sch_I_SB[[#This Row],[Proposed: Number of months]]/12)</f>
        <v>0</v>
      </c>
      <c r="AF154" s="750">
        <f>+Sch_I_SB[[#This Row],[Proposed: Admin FTE]]*(Sch_I_SB[[#This Row],[Proposed: Number of months]]/12)</f>
        <v>0</v>
      </c>
      <c r="AG154" s="749">
        <f>+Sch_I_SB[[#This Row],[Prior Approved: Direct FTE]]*(Sch_I_SB[[#This Row],[Prior Approved: Number of months]]/12)</f>
        <v>0</v>
      </c>
      <c r="AH154" s="751">
        <f>+Sch_I_SB[[#This Row],[Prior Approved: Admin FTE]]*(Sch_I_SB[[#This Row],[Prior Approved: Number of months]]/12)</f>
        <v>0</v>
      </c>
      <c r="AI154" s="752">
        <f t="shared" si="2"/>
        <v>0</v>
      </c>
      <c r="AJ154" s="751">
        <f t="shared" si="2"/>
        <v>0</v>
      </c>
    </row>
    <row r="155" spans="1:36">
      <c r="A155" s="723">
        <v>152</v>
      </c>
      <c r="B155" s="723">
        <f>+'Budget Summ Amt'!$L$6</f>
        <v>0</v>
      </c>
      <c r="C155" s="779">
        <f>+'Budget Summ Amt'!$D$6</f>
        <v>0</v>
      </c>
      <c r="D155" s="741"/>
      <c r="E155" s="725"/>
      <c r="F155" s="725"/>
      <c r="G155" s="726"/>
      <c r="H155" s="727"/>
      <c r="I155" s="728"/>
      <c r="J155" s="813"/>
      <c r="K155" s="742"/>
      <c r="L155" s="743"/>
      <c r="M155" s="743"/>
      <c r="N155" s="743"/>
      <c r="O155" s="744">
        <f>IFERROR((Sch_I_SB[[#This Row],[Proposed: Direct FTE]]+Sch_I_SB[[#This Row],[Proposed: Admin FTE]])*Sch_I_SB[[#This Row],[Proposed: Annual FTE salary $]]*(Sch_I_SB[[#This Row],[Proposed: Number of months]]/12),0)</f>
        <v>0</v>
      </c>
      <c r="P155" s="745"/>
      <c r="Q155" s="746">
        <f>Sch_I_SB[[#This Row],[Proposed: Benefits Rate %]]*Sch_I_SB[[#This Row],[Proposed: Total salary expense $]]</f>
        <v>0</v>
      </c>
      <c r="R155" s="747">
        <f>Sch_I_SB[[#This Row],[Proposed: Total salary expense $]]+Sch_I_SB[[#This Row],[Proposed: Benefits $]]</f>
        <v>0</v>
      </c>
      <c r="S155" s="742"/>
      <c r="T155" s="743"/>
      <c r="U155" s="743"/>
      <c r="V155" s="743"/>
      <c r="W155" s="744">
        <f>IFERROR((Sch_I_SB[[#This Row],[Prior Approved: Direct FTE]]+Sch_I_SB[[#This Row],[Prior Approved: Admin FTE]])*Sch_I_SB[[#This Row],[Prior Approved: Annual FTE salary $]]*(Sch_I_SB[[#This Row],[Prior Approved: Number of months]]/12),0)</f>
        <v>0</v>
      </c>
      <c r="X155" s="745"/>
      <c r="Y155" s="753">
        <f>Sch_I_SB[[#This Row],[Prior Approved: Total salary expense $]]*Sch_I_SB[[#This Row],[Prior Approved: Benefits Rate %]]</f>
        <v>0</v>
      </c>
      <c r="Z155" s="747">
        <f>+Sch_I_SB[[#This Row],[Prior Approved: Total salary expense $]]+Sch_I_SB[[#This Row],[Prior Approved: Benefits $]]</f>
        <v>0</v>
      </c>
      <c r="AA155" s="748">
        <f>IFERROR(Sch_I_SB[[#This Row],[Proposed: Direct FTE]]-Sch_I_SB[[#This Row],[Prior Approved: Direct FTE]],0)</f>
        <v>0</v>
      </c>
      <c r="AB155" s="744">
        <f>IFERROR(Sch_I_SB[[#This Row],[Proposed: Admin FTE]]-Sch_I_SB[[#This Row],[Prior Approved: Admin FTE]],0)</f>
        <v>0</v>
      </c>
      <c r="AC155" s="747">
        <f>IFERROR(Sch_I_SB[[#This Row],[Proposed: Total S&amp;B $]]-Sch_I_SB[[#This Row],[Prior Approved: Total S&amp;B $]],0)</f>
        <v>0</v>
      </c>
      <c r="AE155" s="749">
        <f>+Sch_I_SB[[#This Row],[Proposed: Direct FTE]]*(Sch_I_SB[[#This Row],[Proposed: Number of months]]/12)</f>
        <v>0</v>
      </c>
      <c r="AF155" s="750">
        <f>+Sch_I_SB[[#This Row],[Proposed: Admin FTE]]*(Sch_I_SB[[#This Row],[Proposed: Number of months]]/12)</f>
        <v>0</v>
      </c>
      <c r="AG155" s="749">
        <f>+Sch_I_SB[[#This Row],[Prior Approved: Direct FTE]]*(Sch_I_SB[[#This Row],[Prior Approved: Number of months]]/12)</f>
        <v>0</v>
      </c>
      <c r="AH155" s="751">
        <f>+Sch_I_SB[[#This Row],[Prior Approved: Admin FTE]]*(Sch_I_SB[[#This Row],[Prior Approved: Number of months]]/12)</f>
        <v>0</v>
      </c>
      <c r="AI155" s="752">
        <f t="shared" si="2"/>
        <v>0</v>
      </c>
      <c r="AJ155" s="751">
        <f t="shared" si="2"/>
        <v>0</v>
      </c>
    </row>
    <row r="156" spans="1:36">
      <c r="A156" s="723">
        <v>153</v>
      </c>
      <c r="B156" s="723">
        <f>+'Budget Summ Amt'!$L$6</f>
        <v>0</v>
      </c>
      <c r="C156" s="779">
        <f>+'Budget Summ Amt'!$D$6</f>
        <v>0</v>
      </c>
      <c r="D156" s="741"/>
      <c r="E156" s="725"/>
      <c r="F156" s="725"/>
      <c r="G156" s="726"/>
      <c r="H156" s="727"/>
      <c r="I156" s="728"/>
      <c r="J156" s="813"/>
      <c r="K156" s="742"/>
      <c r="L156" s="743"/>
      <c r="M156" s="743"/>
      <c r="N156" s="743"/>
      <c r="O156" s="744">
        <f>IFERROR((Sch_I_SB[[#This Row],[Proposed: Direct FTE]]+Sch_I_SB[[#This Row],[Proposed: Admin FTE]])*Sch_I_SB[[#This Row],[Proposed: Annual FTE salary $]]*(Sch_I_SB[[#This Row],[Proposed: Number of months]]/12),0)</f>
        <v>0</v>
      </c>
      <c r="P156" s="745"/>
      <c r="Q156" s="746">
        <f>Sch_I_SB[[#This Row],[Proposed: Benefits Rate %]]*Sch_I_SB[[#This Row],[Proposed: Total salary expense $]]</f>
        <v>0</v>
      </c>
      <c r="R156" s="747">
        <f>Sch_I_SB[[#This Row],[Proposed: Total salary expense $]]+Sch_I_SB[[#This Row],[Proposed: Benefits $]]</f>
        <v>0</v>
      </c>
      <c r="S156" s="742"/>
      <c r="T156" s="743"/>
      <c r="U156" s="743"/>
      <c r="V156" s="743"/>
      <c r="W156" s="744">
        <f>IFERROR((Sch_I_SB[[#This Row],[Prior Approved: Direct FTE]]+Sch_I_SB[[#This Row],[Prior Approved: Admin FTE]])*Sch_I_SB[[#This Row],[Prior Approved: Annual FTE salary $]]*(Sch_I_SB[[#This Row],[Prior Approved: Number of months]]/12),0)</f>
        <v>0</v>
      </c>
      <c r="X156" s="745"/>
      <c r="Y156" s="753">
        <f>Sch_I_SB[[#This Row],[Prior Approved: Total salary expense $]]*Sch_I_SB[[#This Row],[Prior Approved: Benefits Rate %]]</f>
        <v>0</v>
      </c>
      <c r="Z156" s="747">
        <f>+Sch_I_SB[[#This Row],[Prior Approved: Total salary expense $]]+Sch_I_SB[[#This Row],[Prior Approved: Benefits $]]</f>
        <v>0</v>
      </c>
      <c r="AA156" s="748">
        <f>IFERROR(Sch_I_SB[[#This Row],[Proposed: Direct FTE]]-Sch_I_SB[[#This Row],[Prior Approved: Direct FTE]],0)</f>
        <v>0</v>
      </c>
      <c r="AB156" s="744">
        <f>IFERROR(Sch_I_SB[[#This Row],[Proposed: Admin FTE]]-Sch_I_SB[[#This Row],[Prior Approved: Admin FTE]],0)</f>
        <v>0</v>
      </c>
      <c r="AC156" s="747">
        <f>IFERROR(Sch_I_SB[[#This Row],[Proposed: Total S&amp;B $]]-Sch_I_SB[[#This Row],[Prior Approved: Total S&amp;B $]],0)</f>
        <v>0</v>
      </c>
      <c r="AE156" s="749">
        <f>+Sch_I_SB[[#This Row],[Proposed: Direct FTE]]*(Sch_I_SB[[#This Row],[Proposed: Number of months]]/12)</f>
        <v>0</v>
      </c>
      <c r="AF156" s="750">
        <f>+Sch_I_SB[[#This Row],[Proposed: Admin FTE]]*(Sch_I_SB[[#This Row],[Proposed: Number of months]]/12)</f>
        <v>0</v>
      </c>
      <c r="AG156" s="749">
        <f>+Sch_I_SB[[#This Row],[Prior Approved: Direct FTE]]*(Sch_I_SB[[#This Row],[Prior Approved: Number of months]]/12)</f>
        <v>0</v>
      </c>
      <c r="AH156" s="751">
        <f>+Sch_I_SB[[#This Row],[Prior Approved: Admin FTE]]*(Sch_I_SB[[#This Row],[Prior Approved: Number of months]]/12)</f>
        <v>0</v>
      </c>
      <c r="AI156" s="752">
        <f t="shared" si="2"/>
        <v>0</v>
      </c>
      <c r="AJ156" s="751">
        <f t="shared" si="2"/>
        <v>0</v>
      </c>
    </row>
    <row r="157" spans="1:36">
      <c r="A157" s="723">
        <v>154</v>
      </c>
      <c r="B157" s="723">
        <f>+'Budget Summ Amt'!$L$6</f>
        <v>0</v>
      </c>
      <c r="C157" s="779">
        <f>+'Budget Summ Amt'!$D$6</f>
        <v>0</v>
      </c>
      <c r="D157" s="741"/>
      <c r="E157" s="725"/>
      <c r="F157" s="725"/>
      <c r="G157" s="726"/>
      <c r="H157" s="727"/>
      <c r="I157" s="728"/>
      <c r="J157" s="813"/>
      <c r="K157" s="742"/>
      <c r="L157" s="743"/>
      <c r="M157" s="743"/>
      <c r="N157" s="743"/>
      <c r="O157" s="744">
        <f>IFERROR((Sch_I_SB[[#This Row],[Proposed: Direct FTE]]+Sch_I_SB[[#This Row],[Proposed: Admin FTE]])*Sch_I_SB[[#This Row],[Proposed: Annual FTE salary $]]*(Sch_I_SB[[#This Row],[Proposed: Number of months]]/12),0)</f>
        <v>0</v>
      </c>
      <c r="P157" s="745"/>
      <c r="Q157" s="746">
        <f>Sch_I_SB[[#This Row],[Proposed: Benefits Rate %]]*Sch_I_SB[[#This Row],[Proposed: Total salary expense $]]</f>
        <v>0</v>
      </c>
      <c r="R157" s="747">
        <f>Sch_I_SB[[#This Row],[Proposed: Total salary expense $]]+Sch_I_SB[[#This Row],[Proposed: Benefits $]]</f>
        <v>0</v>
      </c>
      <c r="S157" s="742"/>
      <c r="T157" s="743"/>
      <c r="U157" s="743"/>
      <c r="V157" s="743"/>
      <c r="W157" s="744">
        <f>IFERROR((Sch_I_SB[[#This Row],[Prior Approved: Direct FTE]]+Sch_I_SB[[#This Row],[Prior Approved: Admin FTE]])*Sch_I_SB[[#This Row],[Prior Approved: Annual FTE salary $]]*(Sch_I_SB[[#This Row],[Prior Approved: Number of months]]/12),0)</f>
        <v>0</v>
      </c>
      <c r="X157" s="745"/>
      <c r="Y157" s="753">
        <f>Sch_I_SB[[#This Row],[Prior Approved: Total salary expense $]]*Sch_I_SB[[#This Row],[Prior Approved: Benefits Rate %]]</f>
        <v>0</v>
      </c>
      <c r="Z157" s="747">
        <f>+Sch_I_SB[[#This Row],[Prior Approved: Total salary expense $]]+Sch_I_SB[[#This Row],[Prior Approved: Benefits $]]</f>
        <v>0</v>
      </c>
      <c r="AA157" s="748">
        <f>IFERROR(Sch_I_SB[[#This Row],[Proposed: Direct FTE]]-Sch_I_SB[[#This Row],[Prior Approved: Direct FTE]],0)</f>
        <v>0</v>
      </c>
      <c r="AB157" s="744">
        <f>IFERROR(Sch_I_SB[[#This Row],[Proposed: Admin FTE]]-Sch_I_SB[[#This Row],[Prior Approved: Admin FTE]],0)</f>
        <v>0</v>
      </c>
      <c r="AC157" s="747">
        <f>IFERROR(Sch_I_SB[[#This Row],[Proposed: Total S&amp;B $]]-Sch_I_SB[[#This Row],[Prior Approved: Total S&amp;B $]],0)</f>
        <v>0</v>
      </c>
      <c r="AE157" s="749">
        <f>+Sch_I_SB[[#This Row],[Proposed: Direct FTE]]*(Sch_I_SB[[#This Row],[Proposed: Number of months]]/12)</f>
        <v>0</v>
      </c>
      <c r="AF157" s="750">
        <f>+Sch_I_SB[[#This Row],[Proposed: Admin FTE]]*(Sch_I_SB[[#This Row],[Proposed: Number of months]]/12)</f>
        <v>0</v>
      </c>
      <c r="AG157" s="749">
        <f>+Sch_I_SB[[#This Row],[Prior Approved: Direct FTE]]*(Sch_I_SB[[#This Row],[Prior Approved: Number of months]]/12)</f>
        <v>0</v>
      </c>
      <c r="AH157" s="751">
        <f>+Sch_I_SB[[#This Row],[Prior Approved: Admin FTE]]*(Sch_I_SB[[#This Row],[Prior Approved: Number of months]]/12)</f>
        <v>0</v>
      </c>
      <c r="AI157" s="752">
        <f t="shared" si="2"/>
        <v>0</v>
      </c>
      <c r="AJ157" s="751">
        <f t="shared" si="2"/>
        <v>0</v>
      </c>
    </row>
    <row r="158" spans="1:36">
      <c r="A158" s="723">
        <v>155</v>
      </c>
      <c r="B158" s="723">
        <f>+'Budget Summ Amt'!$L$6</f>
        <v>0</v>
      </c>
      <c r="C158" s="779">
        <f>+'Budget Summ Amt'!$D$6</f>
        <v>0</v>
      </c>
      <c r="D158" s="741"/>
      <c r="E158" s="725"/>
      <c r="F158" s="725"/>
      <c r="G158" s="726"/>
      <c r="H158" s="727"/>
      <c r="I158" s="728"/>
      <c r="J158" s="813"/>
      <c r="K158" s="742"/>
      <c r="L158" s="743"/>
      <c r="M158" s="743"/>
      <c r="N158" s="743"/>
      <c r="O158" s="744">
        <f>IFERROR((Sch_I_SB[[#This Row],[Proposed: Direct FTE]]+Sch_I_SB[[#This Row],[Proposed: Admin FTE]])*Sch_I_SB[[#This Row],[Proposed: Annual FTE salary $]]*(Sch_I_SB[[#This Row],[Proposed: Number of months]]/12),0)</f>
        <v>0</v>
      </c>
      <c r="P158" s="745"/>
      <c r="Q158" s="746">
        <f>Sch_I_SB[[#This Row],[Proposed: Benefits Rate %]]*Sch_I_SB[[#This Row],[Proposed: Total salary expense $]]</f>
        <v>0</v>
      </c>
      <c r="R158" s="747">
        <f>Sch_I_SB[[#This Row],[Proposed: Total salary expense $]]+Sch_I_SB[[#This Row],[Proposed: Benefits $]]</f>
        <v>0</v>
      </c>
      <c r="S158" s="742"/>
      <c r="T158" s="743"/>
      <c r="U158" s="743"/>
      <c r="V158" s="743"/>
      <c r="W158" s="744">
        <f>IFERROR((Sch_I_SB[[#This Row],[Prior Approved: Direct FTE]]+Sch_I_SB[[#This Row],[Prior Approved: Admin FTE]])*Sch_I_SB[[#This Row],[Prior Approved: Annual FTE salary $]]*(Sch_I_SB[[#This Row],[Prior Approved: Number of months]]/12),0)</f>
        <v>0</v>
      </c>
      <c r="X158" s="745"/>
      <c r="Y158" s="753">
        <f>Sch_I_SB[[#This Row],[Prior Approved: Total salary expense $]]*Sch_I_SB[[#This Row],[Prior Approved: Benefits Rate %]]</f>
        <v>0</v>
      </c>
      <c r="Z158" s="747">
        <f>+Sch_I_SB[[#This Row],[Prior Approved: Total salary expense $]]+Sch_I_SB[[#This Row],[Prior Approved: Benefits $]]</f>
        <v>0</v>
      </c>
      <c r="AA158" s="748">
        <f>IFERROR(Sch_I_SB[[#This Row],[Proposed: Direct FTE]]-Sch_I_SB[[#This Row],[Prior Approved: Direct FTE]],0)</f>
        <v>0</v>
      </c>
      <c r="AB158" s="744">
        <f>IFERROR(Sch_I_SB[[#This Row],[Proposed: Admin FTE]]-Sch_I_SB[[#This Row],[Prior Approved: Admin FTE]],0)</f>
        <v>0</v>
      </c>
      <c r="AC158" s="747">
        <f>IFERROR(Sch_I_SB[[#This Row],[Proposed: Total S&amp;B $]]-Sch_I_SB[[#This Row],[Prior Approved: Total S&amp;B $]],0)</f>
        <v>0</v>
      </c>
      <c r="AE158" s="749">
        <f>+Sch_I_SB[[#This Row],[Proposed: Direct FTE]]*(Sch_I_SB[[#This Row],[Proposed: Number of months]]/12)</f>
        <v>0</v>
      </c>
      <c r="AF158" s="750">
        <f>+Sch_I_SB[[#This Row],[Proposed: Admin FTE]]*(Sch_I_SB[[#This Row],[Proposed: Number of months]]/12)</f>
        <v>0</v>
      </c>
      <c r="AG158" s="749">
        <f>+Sch_I_SB[[#This Row],[Prior Approved: Direct FTE]]*(Sch_I_SB[[#This Row],[Prior Approved: Number of months]]/12)</f>
        <v>0</v>
      </c>
      <c r="AH158" s="751">
        <f>+Sch_I_SB[[#This Row],[Prior Approved: Admin FTE]]*(Sch_I_SB[[#This Row],[Prior Approved: Number of months]]/12)</f>
        <v>0</v>
      </c>
      <c r="AI158" s="752">
        <f t="shared" si="2"/>
        <v>0</v>
      </c>
      <c r="AJ158" s="751">
        <f t="shared" si="2"/>
        <v>0</v>
      </c>
    </row>
    <row r="159" spans="1:36">
      <c r="A159" s="723">
        <v>156</v>
      </c>
      <c r="B159" s="723">
        <f>+'Budget Summ Amt'!$L$6</f>
        <v>0</v>
      </c>
      <c r="C159" s="779">
        <f>+'Budget Summ Amt'!$D$6</f>
        <v>0</v>
      </c>
      <c r="D159" s="741"/>
      <c r="E159" s="725"/>
      <c r="F159" s="725"/>
      <c r="G159" s="726"/>
      <c r="H159" s="727"/>
      <c r="I159" s="728"/>
      <c r="J159" s="813"/>
      <c r="K159" s="742"/>
      <c r="L159" s="743"/>
      <c r="M159" s="743"/>
      <c r="N159" s="743"/>
      <c r="O159" s="744">
        <f>IFERROR((Sch_I_SB[[#This Row],[Proposed: Direct FTE]]+Sch_I_SB[[#This Row],[Proposed: Admin FTE]])*Sch_I_SB[[#This Row],[Proposed: Annual FTE salary $]]*(Sch_I_SB[[#This Row],[Proposed: Number of months]]/12),0)</f>
        <v>0</v>
      </c>
      <c r="P159" s="745"/>
      <c r="Q159" s="746">
        <f>Sch_I_SB[[#This Row],[Proposed: Benefits Rate %]]*Sch_I_SB[[#This Row],[Proposed: Total salary expense $]]</f>
        <v>0</v>
      </c>
      <c r="R159" s="747">
        <f>Sch_I_SB[[#This Row],[Proposed: Total salary expense $]]+Sch_I_SB[[#This Row],[Proposed: Benefits $]]</f>
        <v>0</v>
      </c>
      <c r="S159" s="742"/>
      <c r="T159" s="743"/>
      <c r="U159" s="743"/>
      <c r="V159" s="743"/>
      <c r="W159" s="744">
        <f>IFERROR((Sch_I_SB[[#This Row],[Prior Approved: Direct FTE]]+Sch_I_SB[[#This Row],[Prior Approved: Admin FTE]])*Sch_I_SB[[#This Row],[Prior Approved: Annual FTE salary $]]*(Sch_I_SB[[#This Row],[Prior Approved: Number of months]]/12),0)</f>
        <v>0</v>
      </c>
      <c r="X159" s="745"/>
      <c r="Y159" s="753">
        <f>Sch_I_SB[[#This Row],[Prior Approved: Total salary expense $]]*Sch_I_SB[[#This Row],[Prior Approved: Benefits Rate %]]</f>
        <v>0</v>
      </c>
      <c r="Z159" s="747">
        <f>+Sch_I_SB[[#This Row],[Prior Approved: Total salary expense $]]+Sch_I_SB[[#This Row],[Prior Approved: Benefits $]]</f>
        <v>0</v>
      </c>
      <c r="AA159" s="748">
        <f>IFERROR(Sch_I_SB[[#This Row],[Proposed: Direct FTE]]-Sch_I_SB[[#This Row],[Prior Approved: Direct FTE]],0)</f>
        <v>0</v>
      </c>
      <c r="AB159" s="744">
        <f>IFERROR(Sch_I_SB[[#This Row],[Proposed: Admin FTE]]-Sch_I_SB[[#This Row],[Prior Approved: Admin FTE]],0)</f>
        <v>0</v>
      </c>
      <c r="AC159" s="747">
        <f>IFERROR(Sch_I_SB[[#This Row],[Proposed: Total S&amp;B $]]-Sch_I_SB[[#This Row],[Prior Approved: Total S&amp;B $]],0)</f>
        <v>0</v>
      </c>
      <c r="AE159" s="749">
        <f>+Sch_I_SB[[#This Row],[Proposed: Direct FTE]]*(Sch_I_SB[[#This Row],[Proposed: Number of months]]/12)</f>
        <v>0</v>
      </c>
      <c r="AF159" s="750">
        <f>+Sch_I_SB[[#This Row],[Proposed: Admin FTE]]*(Sch_I_SB[[#This Row],[Proposed: Number of months]]/12)</f>
        <v>0</v>
      </c>
      <c r="AG159" s="749">
        <f>+Sch_I_SB[[#This Row],[Prior Approved: Direct FTE]]*(Sch_I_SB[[#This Row],[Prior Approved: Number of months]]/12)</f>
        <v>0</v>
      </c>
      <c r="AH159" s="751">
        <f>+Sch_I_SB[[#This Row],[Prior Approved: Admin FTE]]*(Sch_I_SB[[#This Row],[Prior Approved: Number of months]]/12)</f>
        <v>0</v>
      </c>
      <c r="AI159" s="752">
        <f t="shared" si="2"/>
        <v>0</v>
      </c>
      <c r="AJ159" s="751">
        <f t="shared" si="2"/>
        <v>0</v>
      </c>
    </row>
    <row r="160" spans="1:36">
      <c r="A160" s="723">
        <v>157</v>
      </c>
      <c r="B160" s="723">
        <f>+'Budget Summ Amt'!$L$6</f>
        <v>0</v>
      </c>
      <c r="C160" s="779">
        <f>+'Budget Summ Amt'!$D$6</f>
        <v>0</v>
      </c>
      <c r="D160" s="741"/>
      <c r="E160" s="725"/>
      <c r="F160" s="725"/>
      <c r="G160" s="726"/>
      <c r="H160" s="727"/>
      <c r="I160" s="728"/>
      <c r="J160" s="813"/>
      <c r="K160" s="742"/>
      <c r="L160" s="743"/>
      <c r="M160" s="743"/>
      <c r="N160" s="743"/>
      <c r="O160" s="744">
        <f>IFERROR((Sch_I_SB[[#This Row],[Proposed: Direct FTE]]+Sch_I_SB[[#This Row],[Proposed: Admin FTE]])*Sch_I_SB[[#This Row],[Proposed: Annual FTE salary $]]*(Sch_I_SB[[#This Row],[Proposed: Number of months]]/12),0)</f>
        <v>0</v>
      </c>
      <c r="P160" s="745"/>
      <c r="Q160" s="746">
        <f>Sch_I_SB[[#This Row],[Proposed: Benefits Rate %]]*Sch_I_SB[[#This Row],[Proposed: Total salary expense $]]</f>
        <v>0</v>
      </c>
      <c r="R160" s="747">
        <f>Sch_I_SB[[#This Row],[Proposed: Total salary expense $]]+Sch_I_SB[[#This Row],[Proposed: Benefits $]]</f>
        <v>0</v>
      </c>
      <c r="S160" s="742"/>
      <c r="T160" s="743"/>
      <c r="U160" s="743"/>
      <c r="V160" s="743"/>
      <c r="W160" s="744">
        <f>IFERROR((Sch_I_SB[[#This Row],[Prior Approved: Direct FTE]]+Sch_I_SB[[#This Row],[Prior Approved: Admin FTE]])*Sch_I_SB[[#This Row],[Prior Approved: Annual FTE salary $]]*(Sch_I_SB[[#This Row],[Prior Approved: Number of months]]/12),0)</f>
        <v>0</v>
      </c>
      <c r="X160" s="745"/>
      <c r="Y160" s="753">
        <f>Sch_I_SB[[#This Row],[Prior Approved: Total salary expense $]]*Sch_I_SB[[#This Row],[Prior Approved: Benefits Rate %]]</f>
        <v>0</v>
      </c>
      <c r="Z160" s="747">
        <f>+Sch_I_SB[[#This Row],[Prior Approved: Total salary expense $]]+Sch_I_SB[[#This Row],[Prior Approved: Benefits $]]</f>
        <v>0</v>
      </c>
      <c r="AA160" s="748">
        <f>IFERROR(Sch_I_SB[[#This Row],[Proposed: Direct FTE]]-Sch_I_SB[[#This Row],[Prior Approved: Direct FTE]],0)</f>
        <v>0</v>
      </c>
      <c r="AB160" s="744">
        <f>IFERROR(Sch_I_SB[[#This Row],[Proposed: Admin FTE]]-Sch_I_SB[[#This Row],[Prior Approved: Admin FTE]],0)</f>
        <v>0</v>
      </c>
      <c r="AC160" s="747">
        <f>IFERROR(Sch_I_SB[[#This Row],[Proposed: Total S&amp;B $]]-Sch_I_SB[[#This Row],[Prior Approved: Total S&amp;B $]],0)</f>
        <v>0</v>
      </c>
      <c r="AE160" s="749">
        <f>+Sch_I_SB[[#This Row],[Proposed: Direct FTE]]*(Sch_I_SB[[#This Row],[Proposed: Number of months]]/12)</f>
        <v>0</v>
      </c>
      <c r="AF160" s="750">
        <f>+Sch_I_SB[[#This Row],[Proposed: Admin FTE]]*(Sch_I_SB[[#This Row],[Proposed: Number of months]]/12)</f>
        <v>0</v>
      </c>
      <c r="AG160" s="749">
        <f>+Sch_I_SB[[#This Row],[Prior Approved: Direct FTE]]*(Sch_I_SB[[#This Row],[Prior Approved: Number of months]]/12)</f>
        <v>0</v>
      </c>
      <c r="AH160" s="751">
        <f>+Sch_I_SB[[#This Row],[Prior Approved: Admin FTE]]*(Sch_I_SB[[#This Row],[Prior Approved: Number of months]]/12)</f>
        <v>0</v>
      </c>
      <c r="AI160" s="752">
        <f t="shared" si="2"/>
        <v>0</v>
      </c>
      <c r="AJ160" s="751">
        <f t="shared" si="2"/>
        <v>0</v>
      </c>
    </row>
    <row r="161" spans="1:36">
      <c r="A161" s="723">
        <v>158</v>
      </c>
      <c r="B161" s="723">
        <f>+'Budget Summ Amt'!$L$6</f>
        <v>0</v>
      </c>
      <c r="C161" s="779">
        <f>+'Budget Summ Amt'!$D$6</f>
        <v>0</v>
      </c>
      <c r="D161" s="741"/>
      <c r="E161" s="725"/>
      <c r="F161" s="725"/>
      <c r="G161" s="726"/>
      <c r="H161" s="727"/>
      <c r="I161" s="728"/>
      <c r="J161" s="813"/>
      <c r="K161" s="742"/>
      <c r="L161" s="743"/>
      <c r="M161" s="743"/>
      <c r="N161" s="743"/>
      <c r="O161" s="744">
        <f>IFERROR((Sch_I_SB[[#This Row],[Proposed: Direct FTE]]+Sch_I_SB[[#This Row],[Proposed: Admin FTE]])*Sch_I_SB[[#This Row],[Proposed: Annual FTE salary $]]*(Sch_I_SB[[#This Row],[Proposed: Number of months]]/12),0)</f>
        <v>0</v>
      </c>
      <c r="P161" s="745"/>
      <c r="Q161" s="746">
        <f>Sch_I_SB[[#This Row],[Proposed: Benefits Rate %]]*Sch_I_SB[[#This Row],[Proposed: Total salary expense $]]</f>
        <v>0</v>
      </c>
      <c r="R161" s="747">
        <f>Sch_I_SB[[#This Row],[Proposed: Total salary expense $]]+Sch_I_SB[[#This Row],[Proposed: Benefits $]]</f>
        <v>0</v>
      </c>
      <c r="S161" s="742"/>
      <c r="T161" s="743"/>
      <c r="U161" s="743"/>
      <c r="V161" s="743"/>
      <c r="W161" s="744">
        <f>IFERROR((Sch_I_SB[[#This Row],[Prior Approved: Direct FTE]]+Sch_I_SB[[#This Row],[Prior Approved: Admin FTE]])*Sch_I_SB[[#This Row],[Prior Approved: Annual FTE salary $]]*(Sch_I_SB[[#This Row],[Prior Approved: Number of months]]/12),0)</f>
        <v>0</v>
      </c>
      <c r="X161" s="745"/>
      <c r="Y161" s="753">
        <f>Sch_I_SB[[#This Row],[Prior Approved: Total salary expense $]]*Sch_I_SB[[#This Row],[Prior Approved: Benefits Rate %]]</f>
        <v>0</v>
      </c>
      <c r="Z161" s="747">
        <f>+Sch_I_SB[[#This Row],[Prior Approved: Total salary expense $]]+Sch_I_SB[[#This Row],[Prior Approved: Benefits $]]</f>
        <v>0</v>
      </c>
      <c r="AA161" s="748">
        <f>IFERROR(Sch_I_SB[[#This Row],[Proposed: Direct FTE]]-Sch_I_SB[[#This Row],[Prior Approved: Direct FTE]],0)</f>
        <v>0</v>
      </c>
      <c r="AB161" s="744">
        <f>IFERROR(Sch_I_SB[[#This Row],[Proposed: Admin FTE]]-Sch_I_SB[[#This Row],[Prior Approved: Admin FTE]],0)</f>
        <v>0</v>
      </c>
      <c r="AC161" s="747">
        <f>IFERROR(Sch_I_SB[[#This Row],[Proposed: Total S&amp;B $]]-Sch_I_SB[[#This Row],[Prior Approved: Total S&amp;B $]],0)</f>
        <v>0</v>
      </c>
      <c r="AE161" s="749">
        <f>+Sch_I_SB[[#This Row],[Proposed: Direct FTE]]*(Sch_I_SB[[#This Row],[Proposed: Number of months]]/12)</f>
        <v>0</v>
      </c>
      <c r="AF161" s="750">
        <f>+Sch_I_SB[[#This Row],[Proposed: Admin FTE]]*(Sch_I_SB[[#This Row],[Proposed: Number of months]]/12)</f>
        <v>0</v>
      </c>
      <c r="AG161" s="749">
        <f>+Sch_I_SB[[#This Row],[Prior Approved: Direct FTE]]*(Sch_I_SB[[#This Row],[Prior Approved: Number of months]]/12)</f>
        <v>0</v>
      </c>
      <c r="AH161" s="751">
        <f>+Sch_I_SB[[#This Row],[Prior Approved: Admin FTE]]*(Sch_I_SB[[#This Row],[Prior Approved: Number of months]]/12)</f>
        <v>0</v>
      </c>
      <c r="AI161" s="752">
        <f t="shared" si="2"/>
        <v>0</v>
      </c>
      <c r="AJ161" s="751">
        <f t="shared" si="2"/>
        <v>0</v>
      </c>
    </row>
    <row r="162" spans="1:36">
      <c r="A162" s="723">
        <v>159</v>
      </c>
      <c r="B162" s="723">
        <f>+'Budget Summ Amt'!$L$6</f>
        <v>0</v>
      </c>
      <c r="C162" s="779">
        <f>+'Budget Summ Amt'!$D$6</f>
        <v>0</v>
      </c>
      <c r="D162" s="741"/>
      <c r="E162" s="725"/>
      <c r="F162" s="725"/>
      <c r="G162" s="726"/>
      <c r="H162" s="727"/>
      <c r="I162" s="728"/>
      <c r="J162" s="813"/>
      <c r="K162" s="742"/>
      <c r="L162" s="743"/>
      <c r="M162" s="743"/>
      <c r="N162" s="743"/>
      <c r="O162" s="744">
        <f>IFERROR((Sch_I_SB[[#This Row],[Proposed: Direct FTE]]+Sch_I_SB[[#This Row],[Proposed: Admin FTE]])*Sch_I_SB[[#This Row],[Proposed: Annual FTE salary $]]*(Sch_I_SB[[#This Row],[Proposed: Number of months]]/12),0)</f>
        <v>0</v>
      </c>
      <c r="P162" s="745"/>
      <c r="Q162" s="746">
        <f>Sch_I_SB[[#This Row],[Proposed: Benefits Rate %]]*Sch_I_SB[[#This Row],[Proposed: Total salary expense $]]</f>
        <v>0</v>
      </c>
      <c r="R162" s="747">
        <f>Sch_I_SB[[#This Row],[Proposed: Total salary expense $]]+Sch_I_SB[[#This Row],[Proposed: Benefits $]]</f>
        <v>0</v>
      </c>
      <c r="S162" s="742"/>
      <c r="T162" s="743"/>
      <c r="U162" s="743"/>
      <c r="V162" s="743"/>
      <c r="W162" s="744">
        <f>IFERROR((Sch_I_SB[[#This Row],[Prior Approved: Direct FTE]]+Sch_I_SB[[#This Row],[Prior Approved: Admin FTE]])*Sch_I_SB[[#This Row],[Prior Approved: Annual FTE salary $]]*(Sch_I_SB[[#This Row],[Prior Approved: Number of months]]/12),0)</f>
        <v>0</v>
      </c>
      <c r="X162" s="745"/>
      <c r="Y162" s="753">
        <f>Sch_I_SB[[#This Row],[Prior Approved: Total salary expense $]]*Sch_I_SB[[#This Row],[Prior Approved: Benefits Rate %]]</f>
        <v>0</v>
      </c>
      <c r="Z162" s="747">
        <f>+Sch_I_SB[[#This Row],[Prior Approved: Total salary expense $]]+Sch_I_SB[[#This Row],[Prior Approved: Benefits $]]</f>
        <v>0</v>
      </c>
      <c r="AA162" s="748">
        <f>IFERROR(Sch_I_SB[[#This Row],[Proposed: Direct FTE]]-Sch_I_SB[[#This Row],[Prior Approved: Direct FTE]],0)</f>
        <v>0</v>
      </c>
      <c r="AB162" s="744">
        <f>IFERROR(Sch_I_SB[[#This Row],[Proposed: Admin FTE]]-Sch_I_SB[[#This Row],[Prior Approved: Admin FTE]],0)</f>
        <v>0</v>
      </c>
      <c r="AC162" s="747">
        <f>IFERROR(Sch_I_SB[[#This Row],[Proposed: Total S&amp;B $]]-Sch_I_SB[[#This Row],[Prior Approved: Total S&amp;B $]],0)</f>
        <v>0</v>
      </c>
      <c r="AE162" s="749">
        <f>+Sch_I_SB[[#This Row],[Proposed: Direct FTE]]*(Sch_I_SB[[#This Row],[Proposed: Number of months]]/12)</f>
        <v>0</v>
      </c>
      <c r="AF162" s="750">
        <f>+Sch_I_SB[[#This Row],[Proposed: Admin FTE]]*(Sch_I_SB[[#This Row],[Proposed: Number of months]]/12)</f>
        <v>0</v>
      </c>
      <c r="AG162" s="749">
        <f>+Sch_I_SB[[#This Row],[Prior Approved: Direct FTE]]*(Sch_I_SB[[#This Row],[Prior Approved: Number of months]]/12)</f>
        <v>0</v>
      </c>
      <c r="AH162" s="751">
        <f>+Sch_I_SB[[#This Row],[Prior Approved: Admin FTE]]*(Sch_I_SB[[#This Row],[Prior Approved: Number of months]]/12)</f>
        <v>0</v>
      </c>
      <c r="AI162" s="752">
        <f t="shared" si="2"/>
        <v>0</v>
      </c>
      <c r="AJ162" s="751">
        <f t="shared" si="2"/>
        <v>0</v>
      </c>
    </row>
    <row r="163" spans="1:36">
      <c r="A163" s="723">
        <v>160</v>
      </c>
      <c r="B163" s="723">
        <f>+'Budget Summ Amt'!$L$6</f>
        <v>0</v>
      </c>
      <c r="C163" s="779">
        <f>+'Budget Summ Amt'!$D$6</f>
        <v>0</v>
      </c>
      <c r="D163" s="741"/>
      <c r="E163" s="725"/>
      <c r="F163" s="725"/>
      <c r="G163" s="726"/>
      <c r="H163" s="727"/>
      <c r="I163" s="728"/>
      <c r="J163" s="813"/>
      <c r="K163" s="742"/>
      <c r="L163" s="743"/>
      <c r="M163" s="743"/>
      <c r="N163" s="743"/>
      <c r="O163" s="744">
        <f>IFERROR((Sch_I_SB[[#This Row],[Proposed: Direct FTE]]+Sch_I_SB[[#This Row],[Proposed: Admin FTE]])*Sch_I_SB[[#This Row],[Proposed: Annual FTE salary $]]*(Sch_I_SB[[#This Row],[Proposed: Number of months]]/12),0)</f>
        <v>0</v>
      </c>
      <c r="P163" s="745"/>
      <c r="Q163" s="746">
        <f>Sch_I_SB[[#This Row],[Proposed: Benefits Rate %]]*Sch_I_SB[[#This Row],[Proposed: Total salary expense $]]</f>
        <v>0</v>
      </c>
      <c r="R163" s="747">
        <f>Sch_I_SB[[#This Row],[Proposed: Total salary expense $]]+Sch_I_SB[[#This Row],[Proposed: Benefits $]]</f>
        <v>0</v>
      </c>
      <c r="S163" s="742"/>
      <c r="T163" s="743"/>
      <c r="U163" s="743"/>
      <c r="V163" s="743"/>
      <c r="W163" s="744">
        <f>IFERROR((Sch_I_SB[[#This Row],[Prior Approved: Direct FTE]]+Sch_I_SB[[#This Row],[Prior Approved: Admin FTE]])*Sch_I_SB[[#This Row],[Prior Approved: Annual FTE salary $]]*(Sch_I_SB[[#This Row],[Prior Approved: Number of months]]/12),0)</f>
        <v>0</v>
      </c>
      <c r="X163" s="745"/>
      <c r="Y163" s="753">
        <f>Sch_I_SB[[#This Row],[Prior Approved: Total salary expense $]]*Sch_I_SB[[#This Row],[Prior Approved: Benefits Rate %]]</f>
        <v>0</v>
      </c>
      <c r="Z163" s="747">
        <f>+Sch_I_SB[[#This Row],[Prior Approved: Total salary expense $]]+Sch_I_SB[[#This Row],[Prior Approved: Benefits $]]</f>
        <v>0</v>
      </c>
      <c r="AA163" s="748">
        <f>IFERROR(Sch_I_SB[[#This Row],[Proposed: Direct FTE]]-Sch_I_SB[[#This Row],[Prior Approved: Direct FTE]],0)</f>
        <v>0</v>
      </c>
      <c r="AB163" s="744">
        <f>IFERROR(Sch_I_SB[[#This Row],[Proposed: Admin FTE]]-Sch_I_SB[[#This Row],[Prior Approved: Admin FTE]],0)</f>
        <v>0</v>
      </c>
      <c r="AC163" s="747">
        <f>IFERROR(Sch_I_SB[[#This Row],[Proposed: Total S&amp;B $]]-Sch_I_SB[[#This Row],[Prior Approved: Total S&amp;B $]],0)</f>
        <v>0</v>
      </c>
      <c r="AE163" s="749">
        <f>+Sch_I_SB[[#This Row],[Proposed: Direct FTE]]*(Sch_I_SB[[#This Row],[Proposed: Number of months]]/12)</f>
        <v>0</v>
      </c>
      <c r="AF163" s="750">
        <f>+Sch_I_SB[[#This Row],[Proposed: Admin FTE]]*(Sch_I_SB[[#This Row],[Proposed: Number of months]]/12)</f>
        <v>0</v>
      </c>
      <c r="AG163" s="749">
        <f>+Sch_I_SB[[#This Row],[Prior Approved: Direct FTE]]*(Sch_I_SB[[#This Row],[Prior Approved: Number of months]]/12)</f>
        <v>0</v>
      </c>
      <c r="AH163" s="751">
        <f>+Sch_I_SB[[#This Row],[Prior Approved: Admin FTE]]*(Sch_I_SB[[#This Row],[Prior Approved: Number of months]]/12)</f>
        <v>0</v>
      </c>
      <c r="AI163" s="752">
        <f t="shared" si="2"/>
        <v>0</v>
      </c>
      <c r="AJ163" s="751">
        <f t="shared" si="2"/>
        <v>0</v>
      </c>
    </row>
    <row r="164" spans="1:36">
      <c r="A164" s="723">
        <v>161</v>
      </c>
      <c r="B164" s="723">
        <f>+'Budget Summ Amt'!$L$6</f>
        <v>0</v>
      </c>
      <c r="C164" s="779">
        <f>+'Budget Summ Amt'!$D$6</f>
        <v>0</v>
      </c>
      <c r="D164" s="741"/>
      <c r="E164" s="725"/>
      <c r="F164" s="725"/>
      <c r="G164" s="726"/>
      <c r="H164" s="727"/>
      <c r="I164" s="728"/>
      <c r="J164" s="813"/>
      <c r="K164" s="742"/>
      <c r="L164" s="743"/>
      <c r="M164" s="743"/>
      <c r="N164" s="743"/>
      <c r="O164" s="744">
        <f>IFERROR((Sch_I_SB[[#This Row],[Proposed: Direct FTE]]+Sch_I_SB[[#This Row],[Proposed: Admin FTE]])*Sch_I_SB[[#This Row],[Proposed: Annual FTE salary $]]*(Sch_I_SB[[#This Row],[Proposed: Number of months]]/12),0)</f>
        <v>0</v>
      </c>
      <c r="P164" s="745"/>
      <c r="Q164" s="746">
        <f>Sch_I_SB[[#This Row],[Proposed: Benefits Rate %]]*Sch_I_SB[[#This Row],[Proposed: Total salary expense $]]</f>
        <v>0</v>
      </c>
      <c r="R164" s="747">
        <f>Sch_I_SB[[#This Row],[Proposed: Total salary expense $]]+Sch_I_SB[[#This Row],[Proposed: Benefits $]]</f>
        <v>0</v>
      </c>
      <c r="S164" s="742"/>
      <c r="T164" s="743"/>
      <c r="U164" s="743"/>
      <c r="V164" s="743"/>
      <c r="W164" s="744">
        <f>IFERROR((Sch_I_SB[[#This Row],[Prior Approved: Direct FTE]]+Sch_I_SB[[#This Row],[Prior Approved: Admin FTE]])*Sch_I_SB[[#This Row],[Prior Approved: Annual FTE salary $]]*(Sch_I_SB[[#This Row],[Prior Approved: Number of months]]/12),0)</f>
        <v>0</v>
      </c>
      <c r="X164" s="745"/>
      <c r="Y164" s="753">
        <f>Sch_I_SB[[#This Row],[Prior Approved: Total salary expense $]]*Sch_I_SB[[#This Row],[Prior Approved: Benefits Rate %]]</f>
        <v>0</v>
      </c>
      <c r="Z164" s="747">
        <f>+Sch_I_SB[[#This Row],[Prior Approved: Total salary expense $]]+Sch_I_SB[[#This Row],[Prior Approved: Benefits $]]</f>
        <v>0</v>
      </c>
      <c r="AA164" s="748">
        <f>IFERROR(Sch_I_SB[[#This Row],[Proposed: Direct FTE]]-Sch_I_SB[[#This Row],[Prior Approved: Direct FTE]],0)</f>
        <v>0</v>
      </c>
      <c r="AB164" s="744">
        <f>IFERROR(Sch_I_SB[[#This Row],[Proposed: Admin FTE]]-Sch_I_SB[[#This Row],[Prior Approved: Admin FTE]],0)</f>
        <v>0</v>
      </c>
      <c r="AC164" s="747">
        <f>IFERROR(Sch_I_SB[[#This Row],[Proposed: Total S&amp;B $]]-Sch_I_SB[[#This Row],[Prior Approved: Total S&amp;B $]],0)</f>
        <v>0</v>
      </c>
      <c r="AE164" s="749">
        <f>+Sch_I_SB[[#This Row],[Proposed: Direct FTE]]*(Sch_I_SB[[#This Row],[Proposed: Number of months]]/12)</f>
        <v>0</v>
      </c>
      <c r="AF164" s="750">
        <f>+Sch_I_SB[[#This Row],[Proposed: Admin FTE]]*(Sch_I_SB[[#This Row],[Proposed: Number of months]]/12)</f>
        <v>0</v>
      </c>
      <c r="AG164" s="749">
        <f>+Sch_I_SB[[#This Row],[Prior Approved: Direct FTE]]*(Sch_I_SB[[#This Row],[Prior Approved: Number of months]]/12)</f>
        <v>0</v>
      </c>
      <c r="AH164" s="751">
        <f>+Sch_I_SB[[#This Row],[Prior Approved: Admin FTE]]*(Sch_I_SB[[#This Row],[Prior Approved: Number of months]]/12)</f>
        <v>0</v>
      </c>
      <c r="AI164" s="752">
        <f t="shared" si="2"/>
        <v>0</v>
      </c>
      <c r="AJ164" s="751">
        <f t="shared" si="2"/>
        <v>0</v>
      </c>
    </row>
    <row r="165" spans="1:36">
      <c r="A165" s="723">
        <v>162</v>
      </c>
      <c r="B165" s="723">
        <f>+'Budget Summ Amt'!$L$6</f>
        <v>0</v>
      </c>
      <c r="C165" s="779">
        <f>+'Budget Summ Amt'!$D$6</f>
        <v>0</v>
      </c>
      <c r="D165" s="741"/>
      <c r="E165" s="725"/>
      <c r="F165" s="725"/>
      <c r="G165" s="726"/>
      <c r="H165" s="727"/>
      <c r="I165" s="728"/>
      <c r="J165" s="813"/>
      <c r="K165" s="742"/>
      <c r="L165" s="743"/>
      <c r="M165" s="743"/>
      <c r="N165" s="743"/>
      <c r="O165" s="744">
        <f>IFERROR((Sch_I_SB[[#This Row],[Proposed: Direct FTE]]+Sch_I_SB[[#This Row],[Proposed: Admin FTE]])*Sch_I_SB[[#This Row],[Proposed: Annual FTE salary $]]*(Sch_I_SB[[#This Row],[Proposed: Number of months]]/12),0)</f>
        <v>0</v>
      </c>
      <c r="P165" s="745"/>
      <c r="Q165" s="746">
        <f>Sch_I_SB[[#This Row],[Proposed: Benefits Rate %]]*Sch_I_SB[[#This Row],[Proposed: Total salary expense $]]</f>
        <v>0</v>
      </c>
      <c r="R165" s="747">
        <f>Sch_I_SB[[#This Row],[Proposed: Total salary expense $]]+Sch_I_SB[[#This Row],[Proposed: Benefits $]]</f>
        <v>0</v>
      </c>
      <c r="S165" s="742"/>
      <c r="T165" s="743"/>
      <c r="U165" s="743"/>
      <c r="V165" s="743"/>
      <c r="W165" s="744">
        <f>IFERROR((Sch_I_SB[[#This Row],[Prior Approved: Direct FTE]]+Sch_I_SB[[#This Row],[Prior Approved: Admin FTE]])*Sch_I_SB[[#This Row],[Prior Approved: Annual FTE salary $]]*(Sch_I_SB[[#This Row],[Prior Approved: Number of months]]/12),0)</f>
        <v>0</v>
      </c>
      <c r="X165" s="745"/>
      <c r="Y165" s="753">
        <f>Sch_I_SB[[#This Row],[Prior Approved: Total salary expense $]]*Sch_I_SB[[#This Row],[Prior Approved: Benefits Rate %]]</f>
        <v>0</v>
      </c>
      <c r="Z165" s="747">
        <f>+Sch_I_SB[[#This Row],[Prior Approved: Total salary expense $]]+Sch_I_SB[[#This Row],[Prior Approved: Benefits $]]</f>
        <v>0</v>
      </c>
      <c r="AA165" s="748">
        <f>IFERROR(Sch_I_SB[[#This Row],[Proposed: Direct FTE]]-Sch_I_SB[[#This Row],[Prior Approved: Direct FTE]],0)</f>
        <v>0</v>
      </c>
      <c r="AB165" s="744">
        <f>IFERROR(Sch_I_SB[[#This Row],[Proposed: Admin FTE]]-Sch_I_SB[[#This Row],[Prior Approved: Admin FTE]],0)</f>
        <v>0</v>
      </c>
      <c r="AC165" s="747">
        <f>IFERROR(Sch_I_SB[[#This Row],[Proposed: Total S&amp;B $]]-Sch_I_SB[[#This Row],[Prior Approved: Total S&amp;B $]],0)</f>
        <v>0</v>
      </c>
      <c r="AE165" s="749">
        <f>+Sch_I_SB[[#This Row],[Proposed: Direct FTE]]*(Sch_I_SB[[#This Row],[Proposed: Number of months]]/12)</f>
        <v>0</v>
      </c>
      <c r="AF165" s="750">
        <f>+Sch_I_SB[[#This Row],[Proposed: Admin FTE]]*(Sch_I_SB[[#This Row],[Proposed: Number of months]]/12)</f>
        <v>0</v>
      </c>
      <c r="AG165" s="749">
        <f>+Sch_I_SB[[#This Row],[Prior Approved: Direct FTE]]*(Sch_I_SB[[#This Row],[Prior Approved: Number of months]]/12)</f>
        <v>0</v>
      </c>
      <c r="AH165" s="751">
        <f>+Sch_I_SB[[#This Row],[Prior Approved: Admin FTE]]*(Sch_I_SB[[#This Row],[Prior Approved: Number of months]]/12)</f>
        <v>0</v>
      </c>
      <c r="AI165" s="752">
        <f t="shared" si="2"/>
        <v>0</v>
      </c>
      <c r="AJ165" s="751">
        <f t="shared" si="2"/>
        <v>0</v>
      </c>
    </row>
    <row r="166" spans="1:36">
      <c r="A166" s="723">
        <v>163</v>
      </c>
      <c r="B166" s="723">
        <f>+'Budget Summ Amt'!$L$6</f>
        <v>0</v>
      </c>
      <c r="C166" s="779">
        <f>+'Budget Summ Amt'!$D$6</f>
        <v>0</v>
      </c>
      <c r="D166" s="741"/>
      <c r="E166" s="725"/>
      <c r="F166" s="725"/>
      <c r="G166" s="726"/>
      <c r="H166" s="727"/>
      <c r="I166" s="728"/>
      <c r="J166" s="813"/>
      <c r="K166" s="742"/>
      <c r="L166" s="743"/>
      <c r="M166" s="743"/>
      <c r="N166" s="743"/>
      <c r="O166" s="744">
        <f>IFERROR((Sch_I_SB[[#This Row],[Proposed: Direct FTE]]+Sch_I_SB[[#This Row],[Proposed: Admin FTE]])*Sch_I_SB[[#This Row],[Proposed: Annual FTE salary $]]*(Sch_I_SB[[#This Row],[Proposed: Number of months]]/12),0)</f>
        <v>0</v>
      </c>
      <c r="P166" s="745"/>
      <c r="Q166" s="746">
        <f>Sch_I_SB[[#This Row],[Proposed: Benefits Rate %]]*Sch_I_SB[[#This Row],[Proposed: Total salary expense $]]</f>
        <v>0</v>
      </c>
      <c r="R166" s="747">
        <f>Sch_I_SB[[#This Row],[Proposed: Total salary expense $]]+Sch_I_SB[[#This Row],[Proposed: Benefits $]]</f>
        <v>0</v>
      </c>
      <c r="S166" s="742"/>
      <c r="T166" s="743"/>
      <c r="U166" s="743"/>
      <c r="V166" s="743"/>
      <c r="W166" s="744">
        <f>IFERROR((Sch_I_SB[[#This Row],[Prior Approved: Direct FTE]]+Sch_I_SB[[#This Row],[Prior Approved: Admin FTE]])*Sch_I_SB[[#This Row],[Prior Approved: Annual FTE salary $]]*(Sch_I_SB[[#This Row],[Prior Approved: Number of months]]/12),0)</f>
        <v>0</v>
      </c>
      <c r="X166" s="745"/>
      <c r="Y166" s="753">
        <f>Sch_I_SB[[#This Row],[Prior Approved: Total salary expense $]]*Sch_I_SB[[#This Row],[Prior Approved: Benefits Rate %]]</f>
        <v>0</v>
      </c>
      <c r="Z166" s="747">
        <f>+Sch_I_SB[[#This Row],[Prior Approved: Total salary expense $]]+Sch_I_SB[[#This Row],[Prior Approved: Benefits $]]</f>
        <v>0</v>
      </c>
      <c r="AA166" s="748">
        <f>IFERROR(Sch_I_SB[[#This Row],[Proposed: Direct FTE]]-Sch_I_SB[[#This Row],[Prior Approved: Direct FTE]],0)</f>
        <v>0</v>
      </c>
      <c r="AB166" s="744">
        <f>IFERROR(Sch_I_SB[[#This Row],[Proposed: Admin FTE]]-Sch_I_SB[[#This Row],[Prior Approved: Admin FTE]],0)</f>
        <v>0</v>
      </c>
      <c r="AC166" s="747">
        <f>IFERROR(Sch_I_SB[[#This Row],[Proposed: Total S&amp;B $]]-Sch_I_SB[[#This Row],[Prior Approved: Total S&amp;B $]],0)</f>
        <v>0</v>
      </c>
      <c r="AE166" s="749">
        <f>+Sch_I_SB[[#This Row],[Proposed: Direct FTE]]*(Sch_I_SB[[#This Row],[Proposed: Number of months]]/12)</f>
        <v>0</v>
      </c>
      <c r="AF166" s="750">
        <f>+Sch_I_SB[[#This Row],[Proposed: Admin FTE]]*(Sch_I_SB[[#This Row],[Proposed: Number of months]]/12)</f>
        <v>0</v>
      </c>
      <c r="AG166" s="749">
        <f>+Sch_I_SB[[#This Row],[Prior Approved: Direct FTE]]*(Sch_I_SB[[#This Row],[Prior Approved: Number of months]]/12)</f>
        <v>0</v>
      </c>
      <c r="AH166" s="751">
        <f>+Sch_I_SB[[#This Row],[Prior Approved: Admin FTE]]*(Sch_I_SB[[#This Row],[Prior Approved: Number of months]]/12)</f>
        <v>0</v>
      </c>
      <c r="AI166" s="752">
        <f t="shared" si="2"/>
        <v>0</v>
      </c>
      <c r="AJ166" s="751">
        <f t="shared" si="2"/>
        <v>0</v>
      </c>
    </row>
    <row r="167" spans="1:36">
      <c r="A167" s="723">
        <v>164</v>
      </c>
      <c r="B167" s="723">
        <f>+'Budget Summ Amt'!$L$6</f>
        <v>0</v>
      </c>
      <c r="C167" s="779">
        <f>+'Budget Summ Amt'!$D$6</f>
        <v>0</v>
      </c>
      <c r="D167" s="741"/>
      <c r="E167" s="725"/>
      <c r="F167" s="725"/>
      <c r="G167" s="726"/>
      <c r="H167" s="727"/>
      <c r="I167" s="728"/>
      <c r="J167" s="813"/>
      <c r="K167" s="742"/>
      <c r="L167" s="743"/>
      <c r="M167" s="743"/>
      <c r="N167" s="743"/>
      <c r="O167" s="744">
        <f>IFERROR((Sch_I_SB[[#This Row],[Proposed: Direct FTE]]+Sch_I_SB[[#This Row],[Proposed: Admin FTE]])*Sch_I_SB[[#This Row],[Proposed: Annual FTE salary $]]*(Sch_I_SB[[#This Row],[Proposed: Number of months]]/12),0)</f>
        <v>0</v>
      </c>
      <c r="P167" s="745"/>
      <c r="Q167" s="746">
        <f>Sch_I_SB[[#This Row],[Proposed: Benefits Rate %]]*Sch_I_SB[[#This Row],[Proposed: Total salary expense $]]</f>
        <v>0</v>
      </c>
      <c r="R167" s="747">
        <f>Sch_I_SB[[#This Row],[Proposed: Total salary expense $]]+Sch_I_SB[[#This Row],[Proposed: Benefits $]]</f>
        <v>0</v>
      </c>
      <c r="S167" s="742"/>
      <c r="T167" s="743"/>
      <c r="U167" s="743"/>
      <c r="V167" s="743"/>
      <c r="W167" s="744">
        <f>IFERROR((Sch_I_SB[[#This Row],[Prior Approved: Direct FTE]]+Sch_I_SB[[#This Row],[Prior Approved: Admin FTE]])*Sch_I_SB[[#This Row],[Prior Approved: Annual FTE salary $]]*(Sch_I_SB[[#This Row],[Prior Approved: Number of months]]/12),0)</f>
        <v>0</v>
      </c>
      <c r="X167" s="745"/>
      <c r="Y167" s="753">
        <f>Sch_I_SB[[#This Row],[Prior Approved: Total salary expense $]]*Sch_I_SB[[#This Row],[Prior Approved: Benefits Rate %]]</f>
        <v>0</v>
      </c>
      <c r="Z167" s="747">
        <f>+Sch_I_SB[[#This Row],[Prior Approved: Total salary expense $]]+Sch_I_SB[[#This Row],[Prior Approved: Benefits $]]</f>
        <v>0</v>
      </c>
      <c r="AA167" s="748">
        <f>IFERROR(Sch_I_SB[[#This Row],[Proposed: Direct FTE]]-Sch_I_SB[[#This Row],[Prior Approved: Direct FTE]],0)</f>
        <v>0</v>
      </c>
      <c r="AB167" s="744">
        <f>IFERROR(Sch_I_SB[[#This Row],[Proposed: Admin FTE]]-Sch_I_SB[[#This Row],[Prior Approved: Admin FTE]],0)</f>
        <v>0</v>
      </c>
      <c r="AC167" s="747">
        <f>IFERROR(Sch_I_SB[[#This Row],[Proposed: Total S&amp;B $]]-Sch_I_SB[[#This Row],[Prior Approved: Total S&amp;B $]],0)</f>
        <v>0</v>
      </c>
      <c r="AE167" s="749">
        <f>+Sch_I_SB[[#This Row],[Proposed: Direct FTE]]*(Sch_I_SB[[#This Row],[Proposed: Number of months]]/12)</f>
        <v>0</v>
      </c>
      <c r="AF167" s="750">
        <f>+Sch_I_SB[[#This Row],[Proposed: Admin FTE]]*(Sch_I_SB[[#This Row],[Proposed: Number of months]]/12)</f>
        <v>0</v>
      </c>
      <c r="AG167" s="749">
        <f>+Sch_I_SB[[#This Row],[Prior Approved: Direct FTE]]*(Sch_I_SB[[#This Row],[Prior Approved: Number of months]]/12)</f>
        <v>0</v>
      </c>
      <c r="AH167" s="751">
        <f>+Sch_I_SB[[#This Row],[Prior Approved: Admin FTE]]*(Sch_I_SB[[#This Row],[Prior Approved: Number of months]]/12)</f>
        <v>0</v>
      </c>
      <c r="AI167" s="752">
        <f t="shared" si="2"/>
        <v>0</v>
      </c>
      <c r="AJ167" s="751">
        <f t="shared" si="2"/>
        <v>0</v>
      </c>
    </row>
    <row r="168" spans="1:36">
      <c r="A168" s="723">
        <v>165</v>
      </c>
      <c r="B168" s="723">
        <f>+'Budget Summ Amt'!$L$6</f>
        <v>0</v>
      </c>
      <c r="C168" s="779">
        <f>+'Budget Summ Amt'!$D$6</f>
        <v>0</v>
      </c>
      <c r="D168" s="741"/>
      <c r="E168" s="725"/>
      <c r="F168" s="725"/>
      <c r="G168" s="726"/>
      <c r="H168" s="727"/>
      <c r="I168" s="728"/>
      <c r="J168" s="813"/>
      <c r="K168" s="742"/>
      <c r="L168" s="743"/>
      <c r="M168" s="743"/>
      <c r="N168" s="743"/>
      <c r="O168" s="744">
        <f>IFERROR((Sch_I_SB[[#This Row],[Proposed: Direct FTE]]+Sch_I_SB[[#This Row],[Proposed: Admin FTE]])*Sch_I_SB[[#This Row],[Proposed: Annual FTE salary $]]*(Sch_I_SB[[#This Row],[Proposed: Number of months]]/12),0)</f>
        <v>0</v>
      </c>
      <c r="P168" s="745"/>
      <c r="Q168" s="746">
        <f>Sch_I_SB[[#This Row],[Proposed: Benefits Rate %]]*Sch_I_SB[[#This Row],[Proposed: Total salary expense $]]</f>
        <v>0</v>
      </c>
      <c r="R168" s="747">
        <f>Sch_I_SB[[#This Row],[Proposed: Total salary expense $]]+Sch_I_SB[[#This Row],[Proposed: Benefits $]]</f>
        <v>0</v>
      </c>
      <c r="S168" s="742"/>
      <c r="T168" s="743"/>
      <c r="U168" s="743"/>
      <c r="V168" s="743"/>
      <c r="W168" s="744">
        <f>IFERROR((Sch_I_SB[[#This Row],[Prior Approved: Direct FTE]]+Sch_I_SB[[#This Row],[Prior Approved: Admin FTE]])*Sch_I_SB[[#This Row],[Prior Approved: Annual FTE salary $]]*(Sch_I_SB[[#This Row],[Prior Approved: Number of months]]/12),0)</f>
        <v>0</v>
      </c>
      <c r="X168" s="745"/>
      <c r="Y168" s="753">
        <f>Sch_I_SB[[#This Row],[Prior Approved: Total salary expense $]]*Sch_I_SB[[#This Row],[Prior Approved: Benefits Rate %]]</f>
        <v>0</v>
      </c>
      <c r="Z168" s="747">
        <f>+Sch_I_SB[[#This Row],[Prior Approved: Total salary expense $]]+Sch_I_SB[[#This Row],[Prior Approved: Benefits $]]</f>
        <v>0</v>
      </c>
      <c r="AA168" s="748">
        <f>IFERROR(Sch_I_SB[[#This Row],[Proposed: Direct FTE]]-Sch_I_SB[[#This Row],[Prior Approved: Direct FTE]],0)</f>
        <v>0</v>
      </c>
      <c r="AB168" s="744">
        <f>IFERROR(Sch_I_SB[[#This Row],[Proposed: Admin FTE]]-Sch_I_SB[[#This Row],[Prior Approved: Admin FTE]],0)</f>
        <v>0</v>
      </c>
      <c r="AC168" s="747">
        <f>IFERROR(Sch_I_SB[[#This Row],[Proposed: Total S&amp;B $]]-Sch_I_SB[[#This Row],[Prior Approved: Total S&amp;B $]],0)</f>
        <v>0</v>
      </c>
      <c r="AE168" s="749">
        <f>+Sch_I_SB[[#This Row],[Proposed: Direct FTE]]*(Sch_I_SB[[#This Row],[Proposed: Number of months]]/12)</f>
        <v>0</v>
      </c>
      <c r="AF168" s="750">
        <f>+Sch_I_SB[[#This Row],[Proposed: Admin FTE]]*(Sch_I_SB[[#This Row],[Proposed: Number of months]]/12)</f>
        <v>0</v>
      </c>
      <c r="AG168" s="749">
        <f>+Sch_I_SB[[#This Row],[Prior Approved: Direct FTE]]*(Sch_I_SB[[#This Row],[Prior Approved: Number of months]]/12)</f>
        <v>0</v>
      </c>
      <c r="AH168" s="751">
        <f>+Sch_I_SB[[#This Row],[Prior Approved: Admin FTE]]*(Sch_I_SB[[#This Row],[Prior Approved: Number of months]]/12)</f>
        <v>0</v>
      </c>
      <c r="AI168" s="752">
        <f t="shared" ref="AI168:AJ231" si="3">+AE168-AG168</f>
        <v>0</v>
      </c>
      <c r="AJ168" s="751">
        <f t="shared" si="3"/>
        <v>0</v>
      </c>
    </row>
    <row r="169" spans="1:36">
      <c r="A169" s="723">
        <v>166</v>
      </c>
      <c r="B169" s="723">
        <f>+'Budget Summ Amt'!$L$6</f>
        <v>0</v>
      </c>
      <c r="C169" s="779">
        <f>+'Budget Summ Amt'!$D$6</f>
        <v>0</v>
      </c>
      <c r="D169" s="741"/>
      <c r="E169" s="725"/>
      <c r="F169" s="725"/>
      <c r="G169" s="726"/>
      <c r="H169" s="727"/>
      <c r="I169" s="728"/>
      <c r="J169" s="813"/>
      <c r="K169" s="742"/>
      <c r="L169" s="743"/>
      <c r="M169" s="743"/>
      <c r="N169" s="743"/>
      <c r="O169" s="744">
        <f>IFERROR((Sch_I_SB[[#This Row],[Proposed: Direct FTE]]+Sch_I_SB[[#This Row],[Proposed: Admin FTE]])*Sch_I_SB[[#This Row],[Proposed: Annual FTE salary $]]*(Sch_I_SB[[#This Row],[Proposed: Number of months]]/12),0)</f>
        <v>0</v>
      </c>
      <c r="P169" s="745"/>
      <c r="Q169" s="746">
        <f>Sch_I_SB[[#This Row],[Proposed: Benefits Rate %]]*Sch_I_SB[[#This Row],[Proposed: Total salary expense $]]</f>
        <v>0</v>
      </c>
      <c r="R169" s="747">
        <f>Sch_I_SB[[#This Row],[Proposed: Total salary expense $]]+Sch_I_SB[[#This Row],[Proposed: Benefits $]]</f>
        <v>0</v>
      </c>
      <c r="S169" s="742"/>
      <c r="T169" s="743"/>
      <c r="U169" s="743"/>
      <c r="V169" s="743"/>
      <c r="W169" s="744">
        <f>IFERROR((Sch_I_SB[[#This Row],[Prior Approved: Direct FTE]]+Sch_I_SB[[#This Row],[Prior Approved: Admin FTE]])*Sch_I_SB[[#This Row],[Prior Approved: Annual FTE salary $]]*(Sch_I_SB[[#This Row],[Prior Approved: Number of months]]/12),0)</f>
        <v>0</v>
      </c>
      <c r="X169" s="745"/>
      <c r="Y169" s="753">
        <f>Sch_I_SB[[#This Row],[Prior Approved: Total salary expense $]]*Sch_I_SB[[#This Row],[Prior Approved: Benefits Rate %]]</f>
        <v>0</v>
      </c>
      <c r="Z169" s="747">
        <f>+Sch_I_SB[[#This Row],[Prior Approved: Total salary expense $]]+Sch_I_SB[[#This Row],[Prior Approved: Benefits $]]</f>
        <v>0</v>
      </c>
      <c r="AA169" s="748">
        <f>IFERROR(Sch_I_SB[[#This Row],[Proposed: Direct FTE]]-Sch_I_SB[[#This Row],[Prior Approved: Direct FTE]],0)</f>
        <v>0</v>
      </c>
      <c r="AB169" s="744">
        <f>IFERROR(Sch_I_SB[[#This Row],[Proposed: Admin FTE]]-Sch_I_SB[[#This Row],[Prior Approved: Admin FTE]],0)</f>
        <v>0</v>
      </c>
      <c r="AC169" s="747">
        <f>IFERROR(Sch_I_SB[[#This Row],[Proposed: Total S&amp;B $]]-Sch_I_SB[[#This Row],[Prior Approved: Total S&amp;B $]],0)</f>
        <v>0</v>
      </c>
      <c r="AE169" s="749">
        <f>+Sch_I_SB[[#This Row],[Proposed: Direct FTE]]*(Sch_I_SB[[#This Row],[Proposed: Number of months]]/12)</f>
        <v>0</v>
      </c>
      <c r="AF169" s="750">
        <f>+Sch_I_SB[[#This Row],[Proposed: Admin FTE]]*(Sch_I_SB[[#This Row],[Proposed: Number of months]]/12)</f>
        <v>0</v>
      </c>
      <c r="AG169" s="749">
        <f>+Sch_I_SB[[#This Row],[Prior Approved: Direct FTE]]*(Sch_I_SB[[#This Row],[Prior Approved: Number of months]]/12)</f>
        <v>0</v>
      </c>
      <c r="AH169" s="751">
        <f>+Sch_I_SB[[#This Row],[Prior Approved: Admin FTE]]*(Sch_I_SB[[#This Row],[Prior Approved: Number of months]]/12)</f>
        <v>0</v>
      </c>
      <c r="AI169" s="752">
        <f t="shared" si="3"/>
        <v>0</v>
      </c>
      <c r="AJ169" s="751">
        <f t="shared" si="3"/>
        <v>0</v>
      </c>
    </row>
    <row r="170" spans="1:36">
      <c r="A170" s="723">
        <v>167</v>
      </c>
      <c r="B170" s="723">
        <f>+'Budget Summ Amt'!$L$6</f>
        <v>0</v>
      </c>
      <c r="C170" s="779">
        <f>+'Budget Summ Amt'!$D$6</f>
        <v>0</v>
      </c>
      <c r="D170" s="741"/>
      <c r="E170" s="725"/>
      <c r="F170" s="725"/>
      <c r="G170" s="726"/>
      <c r="H170" s="727"/>
      <c r="I170" s="728"/>
      <c r="J170" s="813"/>
      <c r="K170" s="742"/>
      <c r="L170" s="743"/>
      <c r="M170" s="743"/>
      <c r="N170" s="743"/>
      <c r="O170" s="744">
        <f>IFERROR((Sch_I_SB[[#This Row],[Proposed: Direct FTE]]+Sch_I_SB[[#This Row],[Proposed: Admin FTE]])*Sch_I_SB[[#This Row],[Proposed: Annual FTE salary $]]*(Sch_I_SB[[#This Row],[Proposed: Number of months]]/12),0)</f>
        <v>0</v>
      </c>
      <c r="P170" s="745"/>
      <c r="Q170" s="746">
        <f>Sch_I_SB[[#This Row],[Proposed: Benefits Rate %]]*Sch_I_SB[[#This Row],[Proposed: Total salary expense $]]</f>
        <v>0</v>
      </c>
      <c r="R170" s="747">
        <f>Sch_I_SB[[#This Row],[Proposed: Total salary expense $]]+Sch_I_SB[[#This Row],[Proposed: Benefits $]]</f>
        <v>0</v>
      </c>
      <c r="S170" s="742"/>
      <c r="T170" s="743"/>
      <c r="U170" s="743"/>
      <c r="V170" s="743"/>
      <c r="W170" s="744">
        <f>IFERROR((Sch_I_SB[[#This Row],[Prior Approved: Direct FTE]]+Sch_I_SB[[#This Row],[Prior Approved: Admin FTE]])*Sch_I_SB[[#This Row],[Prior Approved: Annual FTE salary $]]*(Sch_I_SB[[#This Row],[Prior Approved: Number of months]]/12),0)</f>
        <v>0</v>
      </c>
      <c r="X170" s="745"/>
      <c r="Y170" s="753">
        <f>Sch_I_SB[[#This Row],[Prior Approved: Total salary expense $]]*Sch_I_SB[[#This Row],[Prior Approved: Benefits Rate %]]</f>
        <v>0</v>
      </c>
      <c r="Z170" s="747">
        <f>+Sch_I_SB[[#This Row],[Prior Approved: Total salary expense $]]+Sch_I_SB[[#This Row],[Prior Approved: Benefits $]]</f>
        <v>0</v>
      </c>
      <c r="AA170" s="748">
        <f>IFERROR(Sch_I_SB[[#This Row],[Proposed: Direct FTE]]-Sch_I_SB[[#This Row],[Prior Approved: Direct FTE]],0)</f>
        <v>0</v>
      </c>
      <c r="AB170" s="744">
        <f>IFERROR(Sch_I_SB[[#This Row],[Proposed: Admin FTE]]-Sch_I_SB[[#This Row],[Prior Approved: Admin FTE]],0)</f>
        <v>0</v>
      </c>
      <c r="AC170" s="747">
        <f>IFERROR(Sch_I_SB[[#This Row],[Proposed: Total S&amp;B $]]-Sch_I_SB[[#This Row],[Prior Approved: Total S&amp;B $]],0)</f>
        <v>0</v>
      </c>
      <c r="AE170" s="749">
        <f>+Sch_I_SB[[#This Row],[Proposed: Direct FTE]]*(Sch_I_SB[[#This Row],[Proposed: Number of months]]/12)</f>
        <v>0</v>
      </c>
      <c r="AF170" s="750">
        <f>+Sch_I_SB[[#This Row],[Proposed: Admin FTE]]*(Sch_I_SB[[#This Row],[Proposed: Number of months]]/12)</f>
        <v>0</v>
      </c>
      <c r="AG170" s="749">
        <f>+Sch_I_SB[[#This Row],[Prior Approved: Direct FTE]]*(Sch_I_SB[[#This Row],[Prior Approved: Number of months]]/12)</f>
        <v>0</v>
      </c>
      <c r="AH170" s="751">
        <f>+Sch_I_SB[[#This Row],[Prior Approved: Admin FTE]]*(Sch_I_SB[[#This Row],[Prior Approved: Number of months]]/12)</f>
        <v>0</v>
      </c>
      <c r="AI170" s="752">
        <f t="shared" si="3"/>
        <v>0</v>
      </c>
      <c r="AJ170" s="751">
        <f t="shared" si="3"/>
        <v>0</v>
      </c>
    </row>
    <row r="171" spans="1:36">
      <c r="A171" s="723">
        <v>168</v>
      </c>
      <c r="B171" s="723">
        <f>+'Budget Summ Amt'!$L$6</f>
        <v>0</v>
      </c>
      <c r="C171" s="779">
        <f>+'Budget Summ Amt'!$D$6</f>
        <v>0</v>
      </c>
      <c r="D171" s="741"/>
      <c r="E171" s="725"/>
      <c r="F171" s="725"/>
      <c r="G171" s="726"/>
      <c r="H171" s="727"/>
      <c r="I171" s="728"/>
      <c r="J171" s="813"/>
      <c r="K171" s="742"/>
      <c r="L171" s="743"/>
      <c r="M171" s="743"/>
      <c r="N171" s="743"/>
      <c r="O171" s="744">
        <f>IFERROR((Sch_I_SB[[#This Row],[Proposed: Direct FTE]]+Sch_I_SB[[#This Row],[Proposed: Admin FTE]])*Sch_I_SB[[#This Row],[Proposed: Annual FTE salary $]]*(Sch_I_SB[[#This Row],[Proposed: Number of months]]/12),0)</f>
        <v>0</v>
      </c>
      <c r="P171" s="745"/>
      <c r="Q171" s="746">
        <f>Sch_I_SB[[#This Row],[Proposed: Benefits Rate %]]*Sch_I_SB[[#This Row],[Proposed: Total salary expense $]]</f>
        <v>0</v>
      </c>
      <c r="R171" s="747">
        <f>Sch_I_SB[[#This Row],[Proposed: Total salary expense $]]+Sch_I_SB[[#This Row],[Proposed: Benefits $]]</f>
        <v>0</v>
      </c>
      <c r="S171" s="742"/>
      <c r="T171" s="743"/>
      <c r="U171" s="743"/>
      <c r="V171" s="743"/>
      <c r="W171" s="744">
        <f>IFERROR((Sch_I_SB[[#This Row],[Prior Approved: Direct FTE]]+Sch_I_SB[[#This Row],[Prior Approved: Admin FTE]])*Sch_I_SB[[#This Row],[Prior Approved: Annual FTE salary $]]*(Sch_I_SB[[#This Row],[Prior Approved: Number of months]]/12),0)</f>
        <v>0</v>
      </c>
      <c r="X171" s="745"/>
      <c r="Y171" s="753">
        <f>Sch_I_SB[[#This Row],[Prior Approved: Total salary expense $]]*Sch_I_SB[[#This Row],[Prior Approved: Benefits Rate %]]</f>
        <v>0</v>
      </c>
      <c r="Z171" s="747">
        <f>+Sch_I_SB[[#This Row],[Prior Approved: Total salary expense $]]+Sch_I_SB[[#This Row],[Prior Approved: Benefits $]]</f>
        <v>0</v>
      </c>
      <c r="AA171" s="748">
        <f>IFERROR(Sch_I_SB[[#This Row],[Proposed: Direct FTE]]-Sch_I_SB[[#This Row],[Prior Approved: Direct FTE]],0)</f>
        <v>0</v>
      </c>
      <c r="AB171" s="744">
        <f>IFERROR(Sch_I_SB[[#This Row],[Proposed: Admin FTE]]-Sch_I_SB[[#This Row],[Prior Approved: Admin FTE]],0)</f>
        <v>0</v>
      </c>
      <c r="AC171" s="747">
        <f>IFERROR(Sch_I_SB[[#This Row],[Proposed: Total S&amp;B $]]-Sch_I_SB[[#This Row],[Prior Approved: Total S&amp;B $]],0)</f>
        <v>0</v>
      </c>
      <c r="AE171" s="749">
        <f>+Sch_I_SB[[#This Row],[Proposed: Direct FTE]]*(Sch_I_SB[[#This Row],[Proposed: Number of months]]/12)</f>
        <v>0</v>
      </c>
      <c r="AF171" s="750">
        <f>+Sch_I_SB[[#This Row],[Proposed: Admin FTE]]*(Sch_I_SB[[#This Row],[Proposed: Number of months]]/12)</f>
        <v>0</v>
      </c>
      <c r="AG171" s="749">
        <f>+Sch_I_SB[[#This Row],[Prior Approved: Direct FTE]]*(Sch_I_SB[[#This Row],[Prior Approved: Number of months]]/12)</f>
        <v>0</v>
      </c>
      <c r="AH171" s="751">
        <f>+Sch_I_SB[[#This Row],[Prior Approved: Admin FTE]]*(Sch_I_SB[[#This Row],[Prior Approved: Number of months]]/12)</f>
        <v>0</v>
      </c>
      <c r="AI171" s="752">
        <f t="shared" si="3"/>
        <v>0</v>
      </c>
      <c r="AJ171" s="751">
        <f t="shared" si="3"/>
        <v>0</v>
      </c>
    </row>
    <row r="172" spans="1:36">
      <c r="A172" s="723">
        <v>169</v>
      </c>
      <c r="B172" s="723">
        <f>+'Budget Summ Amt'!$L$6</f>
        <v>0</v>
      </c>
      <c r="C172" s="779">
        <f>+'Budget Summ Amt'!$D$6</f>
        <v>0</v>
      </c>
      <c r="D172" s="741"/>
      <c r="E172" s="725"/>
      <c r="F172" s="725"/>
      <c r="G172" s="726"/>
      <c r="H172" s="727"/>
      <c r="I172" s="728"/>
      <c r="J172" s="813"/>
      <c r="K172" s="742"/>
      <c r="L172" s="743"/>
      <c r="M172" s="743"/>
      <c r="N172" s="743"/>
      <c r="O172" s="744">
        <f>IFERROR((Sch_I_SB[[#This Row],[Proposed: Direct FTE]]+Sch_I_SB[[#This Row],[Proposed: Admin FTE]])*Sch_I_SB[[#This Row],[Proposed: Annual FTE salary $]]*(Sch_I_SB[[#This Row],[Proposed: Number of months]]/12),0)</f>
        <v>0</v>
      </c>
      <c r="P172" s="745"/>
      <c r="Q172" s="746">
        <f>Sch_I_SB[[#This Row],[Proposed: Benefits Rate %]]*Sch_I_SB[[#This Row],[Proposed: Total salary expense $]]</f>
        <v>0</v>
      </c>
      <c r="R172" s="747">
        <f>Sch_I_SB[[#This Row],[Proposed: Total salary expense $]]+Sch_I_SB[[#This Row],[Proposed: Benefits $]]</f>
        <v>0</v>
      </c>
      <c r="S172" s="742"/>
      <c r="T172" s="743"/>
      <c r="U172" s="743"/>
      <c r="V172" s="743"/>
      <c r="W172" s="744">
        <f>IFERROR((Sch_I_SB[[#This Row],[Prior Approved: Direct FTE]]+Sch_I_SB[[#This Row],[Prior Approved: Admin FTE]])*Sch_I_SB[[#This Row],[Prior Approved: Annual FTE salary $]]*(Sch_I_SB[[#This Row],[Prior Approved: Number of months]]/12),0)</f>
        <v>0</v>
      </c>
      <c r="X172" s="745"/>
      <c r="Y172" s="753">
        <f>Sch_I_SB[[#This Row],[Prior Approved: Total salary expense $]]*Sch_I_SB[[#This Row],[Prior Approved: Benefits Rate %]]</f>
        <v>0</v>
      </c>
      <c r="Z172" s="747">
        <f>+Sch_I_SB[[#This Row],[Prior Approved: Total salary expense $]]+Sch_I_SB[[#This Row],[Prior Approved: Benefits $]]</f>
        <v>0</v>
      </c>
      <c r="AA172" s="748">
        <f>IFERROR(Sch_I_SB[[#This Row],[Proposed: Direct FTE]]-Sch_I_SB[[#This Row],[Prior Approved: Direct FTE]],0)</f>
        <v>0</v>
      </c>
      <c r="AB172" s="744">
        <f>IFERROR(Sch_I_SB[[#This Row],[Proposed: Admin FTE]]-Sch_I_SB[[#This Row],[Prior Approved: Admin FTE]],0)</f>
        <v>0</v>
      </c>
      <c r="AC172" s="747">
        <f>IFERROR(Sch_I_SB[[#This Row],[Proposed: Total S&amp;B $]]-Sch_I_SB[[#This Row],[Prior Approved: Total S&amp;B $]],0)</f>
        <v>0</v>
      </c>
      <c r="AE172" s="749">
        <f>+Sch_I_SB[[#This Row],[Proposed: Direct FTE]]*(Sch_I_SB[[#This Row],[Proposed: Number of months]]/12)</f>
        <v>0</v>
      </c>
      <c r="AF172" s="750">
        <f>+Sch_I_SB[[#This Row],[Proposed: Admin FTE]]*(Sch_I_SB[[#This Row],[Proposed: Number of months]]/12)</f>
        <v>0</v>
      </c>
      <c r="AG172" s="749">
        <f>+Sch_I_SB[[#This Row],[Prior Approved: Direct FTE]]*(Sch_I_SB[[#This Row],[Prior Approved: Number of months]]/12)</f>
        <v>0</v>
      </c>
      <c r="AH172" s="751">
        <f>+Sch_I_SB[[#This Row],[Prior Approved: Admin FTE]]*(Sch_I_SB[[#This Row],[Prior Approved: Number of months]]/12)</f>
        <v>0</v>
      </c>
      <c r="AI172" s="752">
        <f t="shared" si="3"/>
        <v>0</v>
      </c>
      <c r="AJ172" s="751">
        <f t="shared" si="3"/>
        <v>0</v>
      </c>
    </row>
    <row r="173" spans="1:36">
      <c r="A173" s="723">
        <v>170</v>
      </c>
      <c r="B173" s="723">
        <f>+'Budget Summ Amt'!$L$6</f>
        <v>0</v>
      </c>
      <c r="C173" s="779">
        <f>+'Budget Summ Amt'!$D$6</f>
        <v>0</v>
      </c>
      <c r="D173" s="741"/>
      <c r="E173" s="725"/>
      <c r="F173" s="725"/>
      <c r="G173" s="726"/>
      <c r="H173" s="727"/>
      <c r="I173" s="728"/>
      <c r="J173" s="813"/>
      <c r="K173" s="742"/>
      <c r="L173" s="743"/>
      <c r="M173" s="743"/>
      <c r="N173" s="743"/>
      <c r="O173" s="744">
        <f>IFERROR((Sch_I_SB[[#This Row],[Proposed: Direct FTE]]+Sch_I_SB[[#This Row],[Proposed: Admin FTE]])*Sch_I_SB[[#This Row],[Proposed: Annual FTE salary $]]*(Sch_I_SB[[#This Row],[Proposed: Number of months]]/12),0)</f>
        <v>0</v>
      </c>
      <c r="P173" s="745"/>
      <c r="Q173" s="746">
        <f>Sch_I_SB[[#This Row],[Proposed: Benefits Rate %]]*Sch_I_SB[[#This Row],[Proposed: Total salary expense $]]</f>
        <v>0</v>
      </c>
      <c r="R173" s="747">
        <f>Sch_I_SB[[#This Row],[Proposed: Total salary expense $]]+Sch_I_SB[[#This Row],[Proposed: Benefits $]]</f>
        <v>0</v>
      </c>
      <c r="S173" s="742"/>
      <c r="T173" s="743"/>
      <c r="U173" s="743"/>
      <c r="V173" s="743"/>
      <c r="W173" s="744">
        <f>IFERROR((Sch_I_SB[[#This Row],[Prior Approved: Direct FTE]]+Sch_I_SB[[#This Row],[Prior Approved: Admin FTE]])*Sch_I_SB[[#This Row],[Prior Approved: Annual FTE salary $]]*(Sch_I_SB[[#This Row],[Prior Approved: Number of months]]/12),0)</f>
        <v>0</v>
      </c>
      <c r="X173" s="745"/>
      <c r="Y173" s="753">
        <f>Sch_I_SB[[#This Row],[Prior Approved: Total salary expense $]]*Sch_I_SB[[#This Row],[Prior Approved: Benefits Rate %]]</f>
        <v>0</v>
      </c>
      <c r="Z173" s="747">
        <f>+Sch_I_SB[[#This Row],[Prior Approved: Total salary expense $]]+Sch_I_SB[[#This Row],[Prior Approved: Benefits $]]</f>
        <v>0</v>
      </c>
      <c r="AA173" s="748">
        <f>IFERROR(Sch_I_SB[[#This Row],[Proposed: Direct FTE]]-Sch_I_SB[[#This Row],[Prior Approved: Direct FTE]],0)</f>
        <v>0</v>
      </c>
      <c r="AB173" s="744">
        <f>IFERROR(Sch_I_SB[[#This Row],[Proposed: Admin FTE]]-Sch_I_SB[[#This Row],[Prior Approved: Admin FTE]],0)</f>
        <v>0</v>
      </c>
      <c r="AC173" s="747">
        <f>IFERROR(Sch_I_SB[[#This Row],[Proposed: Total S&amp;B $]]-Sch_I_SB[[#This Row],[Prior Approved: Total S&amp;B $]],0)</f>
        <v>0</v>
      </c>
      <c r="AE173" s="749">
        <f>+Sch_I_SB[[#This Row],[Proposed: Direct FTE]]*(Sch_I_SB[[#This Row],[Proposed: Number of months]]/12)</f>
        <v>0</v>
      </c>
      <c r="AF173" s="750">
        <f>+Sch_I_SB[[#This Row],[Proposed: Admin FTE]]*(Sch_I_SB[[#This Row],[Proposed: Number of months]]/12)</f>
        <v>0</v>
      </c>
      <c r="AG173" s="749">
        <f>+Sch_I_SB[[#This Row],[Prior Approved: Direct FTE]]*(Sch_I_SB[[#This Row],[Prior Approved: Number of months]]/12)</f>
        <v>0</v>
      </c>
      <c r="AH173" s="751">
        <f>+Sch_I_SB[[#This Row],[Prior Approved: Admin FTE]]*(Sch_I_SB[[#This Row],[Prior Approved: Number of months]]/12)</f>
        <v>0</v>
      </c>
      <c r="AI173" s="752">
        <f t="shared" si="3"/>
        <v>0</v>
      </c>
      <c r="AJ173" s="751">
        <f t="shared" si="3"/>
        <v>0</v>
      </c>
    </row>
    <row r="174" spans="1:36">
      <c r="A174" s="723">
        <v>171</v>
      </c>
      <c r="B174" s="723">
        <f>+'Budget Summ Amt'!$L$6</f>
        <v>0</v>
      </c>
      <c r="C174" s="779">
        <f>+'Budget Summ Amt'!$D$6</f>
        <v>0</v>
      </c>
      <c r="D174" s="741"/>
      <c r="E174" s="725"/>
      <c r="F174" s="725"/>
      <c r="G174" s="726"/>
      <c r="H174" s="727"/>
      <c r="I174" s="728"/>
      <c r="J174" s="813"/>
      <c r="K174" s="742"/>
      <c r="L174" s="743"/>
      <c r="M174" s="743"/>
      <c r="N174" s="743"/>
      <c r="O174" s="744">
        <f>IFERROR((Sch_I_SB[[#This Row],[Proposed: Direct FTE]]+Sch_I_SB[[#This Row],[Proposed: Admin FTE]])*Sch_I_SB[[#This Row],[Proposed: Annual FTE salary $]]*(Sch_I_SB[[#This Row],[Proposed: Number of months]]/12),0)</f>
        <v>0</v>
      </c>
      <c r="P174" s="745"/>
      <c r="Q174" s="746">
        <f>Sch_I_SB[[#This Row],[Proposed: Benefits Rate %]]*Sch_I_SB[[#This Row],[Proposed: Total salary expense $]]</f>
        <v>0</v>
      </c>
      <c r="R174" s="747">
        <f>Sch_I_SB[[#This Row],[Proposed: Total salary expense $]]+Sch_I_SB[[#This Row],[Proposed: Benefits $]]</f>
        <v>0</v>
      </c>
      <c r="S174" s="742"/>
      <c r="T174" s="743"/>
      <c r="U174" s="743"/>
      <c r="V174" s="743"/>
      <c r="W174" s="744">
        <f>IFERROR((Sch_I_SB[[#This Row],[Prior Approved: Direct FTE]]+Sch_I_SB[[#This Row],[Prior Approved: Admin FTE]])*Sch_I_SB[[#This Row],[Prior Approved: Annual FTE salary $]]*(Sch_I_SB[[#This Row],[Prior Approved: Number of months]]/12),0)</f>
        <v>0</v>
      </c>
      <c r="X174" s="745"/>
      <c r="Y174" s="753">
        <f>Sch_I_SB[[#This Row],[Prior Approved: Total salary expense $]]*Sch_I_SB[[#This Row],[Prior Approved: Benefits Rate %]]</f>
        <v>0</v>
      </c>
      <c r="Z174" s="747">
        <f>+Sch_I_SB[[#This Row],[Prior Approved: Total salary expense $]]+Sch_I_SB[[#This Row],[Prior Approved: Benefits $]]</f>
        <v>0</v>
      </c>
      <c r="AA174" s="748">
        <f>IFERROR(Sch_I_SB[[#This Row],[Proposed: Direct FTE]]-Sch_I_SB[[#This Row],[Prior Approved: Direct FTE]],0)</f>
        <v>0</v>
      </c>
      <c r="AB174" s="744">
        <f>IFERROR(Sch_I_SB[[#This Row],[Proposed: Admin FTE]]-Sch_I_SB[[#This Row],[Prior Approved: Admin FTE]],0)</f>
        <v>0</v>
      </c>
      <c r="AC174" s="747">
        <f>IFERROR(Sch_I_SB[[#This Row],[Proposed: Total S&amp;B $]]-Sch_I_SB[[#This Row],[Prior Approved: Total S&amp;B $]],0)</f>
        <v>0</v>
      </c>
      <c r="AE174" s="749">
        <f>+Sch_I_SB[[#This Row],[Proposed: Direct FTE]]*(Sch_I_SB[[#This Row],[Proposed: Number of months]]/12)</f>
        <v>0</v>
      </c>
      <c r="AF174" s="750">
        <f>+Sch_I_SB[[#This Row],[Proposed: Admin FTE]]*(Sch_I_SB[[#This Row],[Proposed: Number of months]]/12)</f>
        <v>0</v>
      </c>
      <c r="AG174" s="749">
        <f>+Sch_I_SB[[#This Row],[Prior Approved: Direct FTE]]*(Sch_I_SB[[#This Row],[Prior Approved: Number of months]]/12)</f>
        <v>0</v>
      </c>
      <c r="AH174" s="751">
        <f>+Sch_I_SB[[#This Row],[Prior Approved: Admin FTE]]*(Sch_I_SB[[#This Row],[Prior Approved: Number of months]]/12)</f>
        <v>0</v>
      </c>
      <c r="AI174" s="752">
        <f t="shared" si="3"/>
        <v>0</v>
      </c>
      <c r="AJ174" s="751">
        <f t="shared" si="3"/>
        <v>0</v>
      </c>
    </row>
    <row r="175" spans="1:36">
      <c r="A175" s="723">
        <v>172</v>
      </c>
      <c r="B175" s="723">
        <f>+'Budget Summ Amt'!$L$6</f>
        <v>0</v>
      </c>
      <c r="C175" s="779">
        <f>+'Budget Summ Amt'!$D$6</f>
        <v>0</v>
      </c>
      <c r="D175" s="741"/>
      <c r="E175" s="725"/>
      <c r="F175" s="725"/>
      <c r="G175" s="726"/>
      <c r="H175" s="727"/>
      <c r="I175" s="728"/>
      <c r="J175" s="813"/>
      <c r="K175" s="742"/>
      <c r="L175" s="743"/>
      <c r="M175" s="743"/>
      <c r="N175" s="743"/>
      <c r="O175" s="744">
        <f>IFERROR((Sch_I_SB[[#This Row],[Proposed: Direct FTE]]+Sch_I_SB[[#This Row],[Proposed: Admin FTE]])*Sch_I_SB[[#This Row],[Proposed: Annual FTE salary $]]*(Sch_I_SB[[#This Row],[Proposed: Number of months]]/12),0)</f>
        <v>0</v>
      </c>
      <c r="P175" s="745"/>
      <c r="Q175" s="746">
        <f>Sch_I_SB[[#This Row],[Proposed: Benefits Rate %]]*Sch_I_SB[[#This Row],[Proposed: Total salary expense $]]</f>
        <v>0</v>
      </c>
      <c r="R175" s="747">
        <f>Sch_I_SB[[#This Row],[Proposed: Total salary expense $]]+Sch_I_SB[[#This Row],[Proposed: Benefits $]]</f>
        <v>0</v>
      </c>
      <c r="S175" s="742"/>
      <c r="T175" s="743"/>
      <c r="U175" s="743"/>
      <c r="V175" s="743"/>
      <c r="W175" s="744">
        <f>IFERROR((Sch_I_SB[[#This Row],[Prior Approved: Direct FTE]]+Sch_I_SB[[#This Row],[Prior Approved: Admin FTE]])*Sch_I_SB[[#This Row],[Prior Approved: Annual FTE salary $]]*(Sch_I_SB[[#This Row],[Prior Approved: Number of months]]/12),0)</f>
        <v>0</v>
      </c>
      <c r="X175" s="745"/>
      <c r="Y175" s="753">
        <f>Sch_I_SB[[#This Row],[Prior Approved: Total salary expense $]]*Sch_I_SB[[#This Row],[Prior Approved: Benefits Rate %]]</f>
        <v>0</v>
      </c>
      <c r="Z175" s="747">
        <f>+Sch_I_SB[[#This Row],[Prior Approved: Total salary expense $]]+Sch_I_SB[[#This Row],[Prior Approved: Benefits $]]</f>
        <v>0</v>
      </c>
      <c r="AA175" s="748">
        <f>IFERROR(Sch_I_SB[[#This Row],[Proposed: Direct FTE]]-Sch_I_SB[[#This Row],[Prior Approved: Direct FTE]],0)</f>
        <v>0</v>
      </c>
      <c r="AB175" s="744">
        <f>IFERROR(Sch_I_SB[[#This Row],[Proposed: Admin FTE]]-Sch_I_SB[[#This Row],[Prior Approved: Admin FTE]],0)</f>
        <v>0</v>
      </c>
      <c r="AC175" s="747">
        <f>IFERROR(Sch_I_SB[[#This Row],[Proposed: Total S&amp;B $]]-Sch_I_SB[[#This Row],[Prior Approved: Total S&amp;B $]],0)</f>
        <v>0</v>
      </c>
      <c r="AE175" s="749">
        <f>+Sch_I_SB[[#This Row],[Proposed: Direct FTE]]*(Sch_I_SB[[#This Row],[Proposed: Number of months]]/12)</f>
        <v>0</v>
      </c>
      <c r="AF175" s="750">
        <f>+Sch_I_SB[[#This Row],[Proposed: Admin FTE]]*(Sch_I_SB[[#This Row],[Proposed: Number of months]]/12)</f>
        <v>0</v>
      </c>
      <c r="AG175" s="749">
        <f>+Sch_I_SB[[#This Row],[Prior Approved: Direct FTE]]*(Sch_I_SB[[#This Row],[Prior Approved: Number of months]]/12)</f>
        <v>0</v>
      </c>
      <c r="AH175" s="751">
        <f>+Sch_I_SB[[#This Row],[Prior Approved: Admin FTE]]*(Sch_I_SB[[#This Row],[Prior Approved: Number of months]]/12)</f>
        <v>0</v>
      </c>
      <c r="AI175" s="752">
        <f t="shared" si="3"/>
        <v>0</v>
      </c>
      <c r="AJ175" s="751">
        <f t="shared" si="3"/>
        <v>0</v>
      </c>
    </row>
    <row r="176" spans="1:36">
      <c r="A176" s="723">
        <v>173</v>
      </c>
      <c r="B176" s="723">
        <f>+'Budget Summ Amt'!$L$6</f>
        <v>0</v>
      </c>
      <c r="C176" s="779">
        <f>+'Budget Summ Amt'!$D$6</f>
        <v>0</v>
      </c>
      <c r="D176" s="741"/>
      <c r="E176" s="725"/>
      <c r="F176" s="725"/>
      <c r="G176" s="726"/>
      <c r="H176" s="727"/>
      <c r="I176" s="728"/>
      <c r="J176" s="813"/>
      <c r="K176" s="742"/>
      <c r="L176" s="743"/>
      <c r="M176" s="743"/>
      <c r="N176" s="743"/>
      <c r="O176" s="744">
        <f>IFERROR((Sch_I_SB[[#This Row],[Proposed: Direct FTE]]+Sch_I_SB[[#This Row],[Proposed: Admin FTE]])*Sch_I_SB[[#This Row],[Proposed: Annual FTE salary $]]*(Sch_I_SB[[#This Row],[Proposed: Number of months]]/12),0)</f>
        <v>0</v>
      </c>
      <c r="P176" s="745"/>
      <c r="Q176" s="746">
        <f>Sch_I_SB[[#This Row],[Proposed: Benefits Rate %]]*Sch_I_SB[[#This Row],[Proposed: Total salary expense $]]</f>
        <v>0</v>
      </c>
      <c r="R176" s="747">
        <f>Sch_I_SB[[#This Row],[Proposed: Total salary expense $]]+Sch_I_SB[[#This Row],[Proposed: Benefits $]]</f>
        <v>0</v>
      </c>
      <c r="S176" s="742"/>
      <c r="T176" s="743"/>
      <c r="U176" s="743"/>
      <c r="V176" s="743"/>
      <c r="W176" s="744">
        <f>IFERROR((Sch_I_SB[[#This Row],[Prior Approved: Direct FTE]]+Sch_I_SB[[#This Row],[Prior Approved: Admin FTE]])*Sch_I_SB[[#This Row],[Prior Approved: Annual FTE salary $]]*(Sch_I_SB[[#This Row],[Prior Approved: Number of months]]/12),0)</f>
        <v>0</v>
      </c>
      <c r="X176" s="745"/>
      <c r="Y176" s="753">
        <f>Sch_I_SB[[#This Row],[Prior Approved: Total salary expense $]]*Sch_I_SB[[#This Row],[Prior Approved: Benefits Rate %]]</f>
        <v>0</v>
      </c>
      <c r="Z176" s="747">
        <f>+Sch_I_SB[[#This Row],[Prior Approved: Total salary expense $]]+Sch_I_SB[[#This Row],[Prior Approved: Benefits $]]</f>
        <v>0</v>
      </c>
      <c r="AA176" s="748">
        <f>IFERROR(Sch_I_SB[[#This Row],[Proposed: Direct FTE]]-Sch_I_SB[[#This Row],[Prior Approved: Direct FTE]],0)</f>
        <v>0</v>
      </c>
      <c r="AB176" s="744">
        <f>IFERROR(Sch_I_SB[[#This Row],[Proposed: Admin FTE]]-Sch_I_SB[[#This Row],[Prior Approved: Admin FTE]],0)</f>
        <v>0</v>
      </c>
      <c r="AC176" s="747">
        <f>IFERROR(Sch_I_SB[[#This Row],[Proposed: Total S&amp;B $]]-Sch_I_SB[[#This Row],[Prior Approved: Total S&amp;B $]],0)</f>
        <v>0</v>
      </c>
      <c r="AE176" s="749">
        <f>+Sch_I_SB[[#This Row],[Proposed: Direct FTE]]*(Sch_I_SB[[#This Row],[Proposed: Number of months]]/12)</f>
        <v>0</v>
      </c>
      <c r="AF176" s="750">
        <f>+Sch_I_SB[[#This Row],[Proposed: Admin FTE]]*(Sch_I_SB[[#This Row],[Proposed: Number of months]]/12)</f>
        <v>0</v>
      </c>
      <c r="AG176" s="749">
        <f>+Sch_I_SB[[#This Row],[Prior Approved: Direct FTE]]*(Sch_I_SB[[#This Row],[Prior Approved: Number of months]]/12)</f>
        <v>0</v>
      </c>
      <c r="AH176" s="751">
        <f>+Sch_I_SB[[#This Row],[Prior Approved: Admin FTE]]*(Sch_I_SB[[#This Row],[Prior Approved: Number of months]]/12)</f>
        <v>0</v>
      </c>
      <c r="AI176" s="752">
        <f t="shared" si="3"/>
        <v>0</v>
      </c>
      <c r="AJ176" s="751">
        <f t="shared" si="3"/>
        <v>0</v>
      </c>
    </row>
    <row r="177" spans="1:36">
      <c r="A177" s="723">
        <v>174</v>
      </c>
      <c r="B177" s="723">
        <f>+'Budget Summ Amt'!$L$6</f>
        <v>0</v>
      </c>
      <c r="C177" s="779">
        <f>+'Budget Summ Amt'!$D$6</f>
        <v>0</v>
      </c>
      <c r="D177" s="741"/>
      <c r="E177" s="725"/>
      <c r="F177" s="725"/>
      <c r="G177" s="726"/>
      <c r="H177" s="727"/>
      <c r="I177" s="728"/>
      <c r="J177" s="813"/>
      <c r="K177" s="742"/>
      <c r="L177" s="743"/>
      <c r="M177" s="743"/>
      <c r="N177" s="743"/>
      <c r="O177" s="744">
        <f>IFERROR((Sch_I_SB[[#This Row],[Proposed: Direct FTE]]+Sch_I_SB[[#This Row],[Proposed: Admin FTE]])*Sch_I_SB[[#This Row],[Proposed: Annual FTE salary $]]*(Sch_I_SB[[#This Row],[Proposed: Number of months]]/12),0)</f>
        <v>0</v>
      </c>
      <c r="P177" s="745"/>
      <c r="Q177" s="746">
        <f>Sch_I_SB[[#This Row],[Proposed: Benefits Rate %]]*Sch_I_SB[[#This Row],[Proposed: Total salary expense $]]</f>
        <v>0</v>
      </c>
      <c r="R177" s="747">
        <f>Sch_I_SB[[#This Row],[Proposed: Total salary expense $]]+Sch_I_SB[[#This Row],[Proposed: Benefits $]]</f>
        <v>0</v>
      </c>
      <c r="S177" s="742"/>
      <c r="T177" s="743"/>
      <c r="U177" s="743"/>
      <c r="V177" s="743"/>
      <c r="W177" s="744">
        <f>IFERROR((Sch_I_SB[[#This Row],[Prior Approved: Direct FTE]]+Sch_I_SB[[#This Row],[Prior Approved: Admin FTE]])*Sch_I_SB[[#This Row],[Prior Approved: Annual FTE salary $]]*(Sch_I_SB[[#This Row],[Prior Approved: Number of months]]/12),0)</f>
        <v>0</v>
      </c>
      <c r="X177" s="745"/>
      <c r="Y177" s="753">
        <f>Sch_I_SB[[#This Row],[Prior Approved: Total salary expense $]]*Sch_I_SB[[#This Row],[Prior Approved: Benefits Rate %]]</f>
        <v>0</v>
      </c>
      <c r="Z177" s="747">
        <f>+Sch_I_SB[[#This Row],[Prior Approved: Total salary expense $]]+Sch_I_SB[[#This Row],[Prior Approved: Benefits $]]</f>
        <v>0</v>
      </c>
      <c r="AA177" s="748">
        <f>IFERROR(Sch_I_SB[[#This Row],[Proposed: Direct FTE]]-Sch_I_SB[[#This Row],[Prior Approved: Direct FTE]],0)</f>
        <v>0</v>
      </c>
      <c r="AB177" s="744">
        <f>IFERROR(Sch_I_SB[[#This Row],[Proposed: Admin FTE]]-Sch_I_SB[[#This Row],[Prior Approved: Admin FTE]],0)</f>
        <v>0</v>
      </c>
      <c r="AC177" s="747">
        <f>IFERROR(Sch_I_SB[[#This Row],[Proposed: Total S&amp;B $]]-Sch_I_SB[[#This Row],[Prior Approved: Total S&amp;B $]],0)</f>
        <v>0</v>
      </c>
      <c r="AE177" s="749">
        <f>+Sch_I_SB[[#This Row],[Proposed: Direct FTE]]*(Sch_I_SB[[#This Row],[Proposed: Number of months]]/12)</f>
        <v>0</v>
      </c>
      <c r="AF177" s="750">
        <f>+Sch_I_SB[[#This Row],[Proposed: Admin FTE]]*(Sch_I_SB[[#This Row],[Proposed: Number of months]]/12)</f>
        <v>0</v>
      </c>
      <c r="AG177" s="749">
        <f>+Sch_I_SB[[#This Row],[Prior Approved: Direct FTE]]*(Sch_I_SB[[#This Row],[Prior Approved: Number of months]]/12)</f>
        <v>0</v>
      </c>
      <c r="AH177" s="751">
        <f>+Sch_I_SB[[#This Row],[Prior Approved: Admin FTE]]*(Sch_I_SB[[#This Row],[Prior Approved: Number of months]]/12)</f>
        <v>0</v>
      </c>
      <c r="AI177" s="752">
        <f t="shared" si="3"/>
        <v>0</v>
      </c>
      <c r="AJ177" s="751">
        <f t="shared" si="3"/>
        <v>0</v>
      </c>
    </row>
    <row r="178" spans="1:36">
      <c r="A178" s="723">
        <v>175</v>
      </c>
      <c r="B178" s="723">
        <f>+'Budget Summ Amt'!$L$6</f>
        <v>0</v>
      </c>
      <c r="C178" s="779">
        <f>+'Budget Summ Amt'!$D$6</f>
        <v>0</v>
      </c>
      <c r="D178" s="741"/>
      <c r="E178" s="725"/>
      <c r="F178" s="725"/>
      <c r="G178" s="726"/>
      <c r="H178" s="727"/>
      <c r="I178" s="728"/>
      <c r="J178" s="813"/>
      <c r="K178" s="742"/>
      <c r="L178" s="743"/>
      <c r="M178" s="743"/>
      <c r="N178" s="743"/>
      <c r="O178" s="744">
        <f>IFERROR((Sch_I_SB[[#This Row],[Proposed: Direct FTE]]+Sch_I_SB[[#This Row],[Proposed: Admin FTE]])*Sch_I_SB[[#This Row],[Proposed: Annual FTE salary $]]*(Sch_I_SB[[#This Row],[Proposed: Number of months]]/12),0)</f>
        <v>0</v>
      </c>
      <c r="P178" s="745"/>
      <c r="Q178" s="746">
        <f>Sch_I_SB[[#This Row],[Proposed: Benefits Rate %]]*Sch_I_SB[[#This Row],[Proposed: Total salary expense $]]</f>
        <v>0</v>
      </c>
      <c r="R178" s="747">
        <f>Sch_I_SB[[#This Row],[Proposed: Total salary expense $]]+Sch_I_SB[[#This Row],[Proposed: Benefits $]]</f>
        <v>0</v>
      </c>
      <c r="S178" s="742"/>
      <c r="T178" s="743"/>
      <c r="U178" s="743"/>
      <c r="V178" s="743"/>
      <c r="W178" s="744">
        <f>IFERROR((Sch_I_SB[[#This Row],[Prior Approved: Direct FTE]]+Sch_I_SB[[#This Row],[Prior Approved: Admin FTE]])*Sch_I_SB[[#This Row],[Prior Approved: Annual FTE salary $]]*(Sch_I_SB[[#This Row],[Prior Approved: Number of months]]/12),0)</f>
        <v>0</v>
      </c>
      <c r="X178" s="745"/>
      <c r="Y178" s="753">
        <f>Sch_I_SB[[#This Row],[Prior Approved: Total salary expense $]]*Sch_I_SB[[#This Row],[Prior Approved: Benefits Rate %]]</f>
        <v>0</v>
      </c>
      <c r="Z178" s="747">
        <f>+Sch_I_SB[[#This Row],[Prior Approved: Total salary expense $]]+Sch_I_SB[[#This Row],[Prior Approved: Benefits $]]</f>
        <v>0</v>
      </c>
      <c r="AA178" s="748">
        <f>IFERROR(Sch_I_SB[[#This Row],[Proposed: Direct FTE]]-Sch_I_SB[[#This Row],[Prior Approved: Direct FTE]],0)</f>
        <v>0</v>
      </c>
      <c r="AB178" s="744">
        <f>IFERROR(Sch_I_SB[[#This Row],[Proposed: Admin FTE]]-Sch_I_SB[[#This Row],[Prior Approved: Admin FTE]],0)</f>
        <v>0</v>
      </c>
      <c r="AC178" s="747">
        <f>IFERROR(Sch_I_SB[[#This Row],[Proposed: Total S&amp;B $]]-Sch_I_SB[[#This Row],[Prior Approved: Total S&amp;B $]],0)</f>
        <v>0</v>
      </c>
      <c r="AE178" s="749">
        <f>+Sch_I_SB[[#This Row],[Proposed: Direct FTE]]*(Sch_I_SB[[#This Row],[Proposed: Number of months]]/12)</f>
        <v>0</v>
      </c>
      <c r="AF178" s="750">
        <f>+Sch_I_SB[[#This Row],[Proposed: Admin FTE]]*(Sch_I_SB[[#This Row],[Proposed: Number of months]]/12)</f>
        <v>0</v>
      </c>
      <c r="AG178" s="749">
        <f>+Sch_I_SB[[#This Row],[Prior Approved: Direct FTE]]*(Sch_I_SB[[#This Row],[Prior Approved: Number of months]]/12)</f>
        <v>0</v>
      </c>
      <c r="AH178" s="751">
        <f>+Sch_I_SB[[#This Row],[Prior Approved: Admin FTE]]*(Sch_I_SB[[#This Row],[Prior Approved: Number of months]]/12)</f>
        <v>0</v>
      </c>
      <c r="AI178" s="752">
        <f t="shared" si="3"/>
        <v>0</v>
      </c>
      <c r="AJ178" s="751">
        <f t="shared" si="3"/>
        <v>0</v>
      </c>
    </row>
    <row r="179" spans="1:36">
      <c r="A179" s="723">
        <v>176</v>
      </c>
      <c r="B179" s="723">
        <f>+'Budget Summ Amt'!$L$6</f>
        <v>0</v>
      </c>
      <c r="C179" s="779">
        <f>+'Budget Summ Amt'!$D$6</f>
        <v>0</v>
      </c>
      <c r="D179" s="741"/>
      <c r="E179" s="725"/>
      <c r="F179" s="725"/>
      <c r="G179" s="726"/>
      <c r="H179" s="727"/>
      <c r="I179" s="728"/>
      <c r="J179" s="813"/>
      <c r="K179" s="742"/>
      <c r="L179" s="743"/>
      <c r="M179" s="743"/>
      <c r="N179" s="743"/>
      <c r="O179" s="744">
        <f>IFERROR((Sch_I_SB[[#This Row],[Proposed: Direct FTE]]+Sch_I_SB[[#This Row],[Proposed: Admin FTE]])*Sch_I_SB[[#This Row],[Proposed: Annual FTE salary $]]*(Sch_I_SB[[#This Row],[Proposed: Number of months]]/12),0)</f>
        <v>0</v>
      </c>
      <c r="P179" s="745"/>
      <c r="Q179" s="746">
        <f>Sch_I_SB[[#This Row],[Proposed: Benefits Rate %]]*Sch_I_SB[[#This Row],[Proposed: Total salary expense $]]</f>
        <v>0</v>
      </c>
      <c r="R179" s="747">
        <f>Sch_I_SB[[#This Row],[Proposed: Total salary expense $]]+Sch_I_SB[[#This Row],[Proposed: Benefits $]]</f>
        <v>0</v>
      </c>
      <c r="S179" s="742"/>
      <c r="T179" s="743"/>
      <c r="U179" s="743"/>
      <c r="V179" s="743"/>
      <c r="W179" s="744">
        <f>IFERROR((Sch_I_SB[[#This Row],[Prior Approved: Direct FTE]]+Sch_I_SB[[#This Row],[Prior Approved: Admin FTE]])*Sch_I_SB[[#This Row],[Prior Approved: Annual FTE salary $]]*(Sch_I_SB[[#This Row],[Prior Approved: Number of months]]/12),0)</f>
        <v>0</v>
      </c>
      <c r="X179" s="745"/>
      <c r="Y179" s="753">
        <f>Sch_I_SB[[#This Row],[Prior Approved: Total salary expense $]]*Sch_I_SB[[#This Row],[Prior Approved: Benefits Rate %]]</f>
        <v>0</v>
      </c>
      <c r="Z179" s="747">
        <f>+Sch_I_SB[[#This Row],[Prior Approved: Total salary expense $]]+Sch_I_SB[[#This Row],[Prior Approved: Benefits $]]</f>
        <v>0</v>
      </c>
      <c r="AA179" s="748">
        <f>IFERROR(Sch_I_SB[[#This Row],[Proposed: Direct FTE]]-Sch_I_SB[[#This Row],[Prior Approved: Direct FTE]],0)</f>
        <v>0</v>
      </c>
      <c r="AB179" s="744">
        <f>IFERROR(Sch_I_SB[[#This Row],[Proposed: Admin FTE]]-Sch_I_SB[[#This Row],[Prior Approved: Admin FTE]],0)</f>
        <v>0</v>
      </c>
      <c r="AC179" s="747">
        <f>IFERROR(Sch_I_SB[[#This Row],[Proposed: Total S&amp;B $]]-Sch_I_SB[[#This Row],[Prior Approved: Total S&amp;B $]],0)</f>
        <v>0</v>
      </c>
      <c r="AE179" s="749">
        <f>+Sch_I_SB[[#This Row],[Proposed: Direct FTE]]*(Sch_I_SB[[#This Row],[Proposed: Number of months]]/12)</f>
        <v>0</v>
      </c>
      <c r="AF179" s="750">
        <f>+Sch_I_SB[[#This Row],[Proposed: Admin FTE]]*(Sch_I_SB[[#This Row],[Proposed: Number of months]]/12)</f>
        <v>0</v>
      </c>
      <c r="AG179" s="749">
        <f>+Sch_I_SB[[#This Row],[Prior Approved: Direct FTE]]*(Sch_I_SB[[#This Row],[Prior Approved: Number of months]]/12)</f>
        <v>0</v>
      </c>
      <c r="AH179" s="751">
        <f>+Sch_I_SB[[#This Row],[Prior Approved: Admin FTE]]*(Sch_I_SB[[#This Row],[Prior Approved: Number of months]]/12)</f>
        <v>0</v>
      </c>
      <c r="AI179" s="752">
        <f t="shared" si="3"/>
        <v>0</v>
      </c>
      <c r="AJ179" s="751">
        <f t="shared" si="3"/>
        <v>0</v>
      </c>
    </row>
    <row r="180" spans="1:36">
      <c r="A180" s="723">
        <v>177</v>
      </c>
      <c r="B180" s="723">
        <f>+'Budget Summ Amt'!$L$6</f>
        <v>0</v>
      </c>
      <c r="C180" s="779">
        <f>+'Budget Summ Amt'!$D$6</f>
        <v>0</v>
      </c>
      <c r="D180" s="741"/>
      <c r="E180" s="725"/>
      <c r="F180" s="725"/>
      <c r="G180" s="726"/>
      <c r="H180" s="727"/>
      <c r="I180" s="728"/>
      <c r="J180" s="813"/>
      <c r="K180" s="742"/>
      <c r="L180" s="743"/>
      <c r="M180" s="743"/>
      <c r="N180" s="743"/>
      <c r="O180" s="744">
        <f>IFERROR((Sch_I_SB[[#This Row],[Proposed: Direct FTE]]+Sch_I_SB[[#This Row],[Proposed: Admin FTE]])*Sch_I_SB[[#This Row],[Proposed: Annual FTE salary $]]*(Sch_I_SB[[#This Row],[Proposed: Number of months]]/12),0)</f>
        <v>0</v>
      </c>
      <c r="P180" s="745"/>
      <c r="Q180" s="746">
        <f>Sch_I_SB[[#This Row],[Proposed: Benefits Rate %]]*Sch_I_SB[[#This Row],[Proposed: Total salary expense $]]</f>
        <v>0</v>
      </c>
      <c r="R180" s="747">
        <f>Sch_I_SB[[#This Row],[Proposed: Total salary expense $]]+Sch_I_SB[[#This Row],[Proposed: Benefits $]]</f>
        <v>0</v>
      </c>
      <c r="S180" s="742"/>
      <c r="T180" s="743"/>
      <c r="U180" s="743"/>
      <c r="V180" s="743"/>
      <c r="W180" s="744">
        <f>IFERROR((Sch_I_SB[[#This Row],[Prior Approved: Direct FTE]]+Sch_I_SB[[#This Row],[Prior Approved: Admin FTE]])*Sch_I_SB[[#This Row],[Prior Approved: Annual FTE salary $]]*(Sch_I_SB[[#This Row],[Prior Approved: Number of months]]/12),0)</f>
        <v>0</v>
      </c>
      <c r="X180" s="745"/>
      <c r="Y180" s="753">
        <f>Sch_I_SB[[#This Row],[Prior Approved: Total salary expense $]]*Sch_I_SB[[#This Row],[Prior Approved: Benefits Rate %]]</f>
        <v>0</v>
      </c>
      <c r="Z180" s="747">
        <f>+Sch_I_SB[[#This Row],[Prior Approved: Total salary expense $]]+Sch_I_SB[[#This Row],[Prior Approved: Benefits $]]</f>
        <v>0</v>
      </c>
      <c r="AA180" s="748">
        <f>IFERROR(Sch_I_SB[[#This Row],[Proposed: Direct FTE]]-Sch_I_SB[[#This Row],[Prior Approved: Direct FTE]],0)</f>
        <v>0</v>
      </c>
      <c r="AB180" s="744">
        <f>IFERROR(Sch_I_SB[[#This Row],[Proposed: Admin FTE]]-Sch_I_SB[[#This Row],[Prior Approved: Admin FTE]],0)</f>
        <v>0</v>
      </c>
      <c r="AC180" s="747">
        <f>IFERROR(Sch_I_SB[[#This Row],[Proposed: Total S&amp;B $]]-Sch_I_SB[[#This Row],[Prior Approved: Total S&amp;B $]],0)</f>
        <v>0</v>
      </c>
      <c r="AE180" s="749">
        <f>+Sch_I_SB[[#This Row],[Proposed: Direct FTE]]*(Sch_I_SB[[#This Row],[Proposed: Number of months]]/12)</f>
        <v>0</v>
      </c>
      <c r="AF180" s="750">
        <f>+Sch_I_SB[[#This Row],[Proposed: Admin FTE]]*(Sch_I_SB[[#This Row],[Proposed: Number of months]]/12)</f>
        <v>0</v>
      </c>
      <c r="AG180" s="749">
        <f>+Sch_I_SB[[#This Row],[Prior Approved: Direct FTE]]*(Sch_I_SB[[#This Row],[Prior Approved: Number of months]]/12)</f>
        <v>0</v>
      </c>
      <c r="AH180" s="751">
        <f>+Sch_I_SB[[#This Row],[Prior Approved: Admin FTE]]*(Sch_I_SB[[#This Row],[Prior Approved: Number of months]]/12)</f>
        <v>0</v>
      </c>
      <c r="AI180" s="752">
        <f t="shared" si="3"/>
        <v>0</v>
      </c>
      <c r="AJ180" s="751">
        <f t="shared" si="3"/>
        <v>0</v>
      </c>
    </row>
    <row r="181" spans="1:36">
      <c r="A181" s="723">
        <v>178</v>
      </c>
      <c r="B181" s="723">
        <f>+'Budget Summ Amt'!$L$6</f>
        <v>0</v>
      </c>
      <c r="C181" s="779">
        <f>+'Budget Summ Amt'!$D$6</f>
        <v>0</v>
      </c>
      <c r="D181" s="741"/>
      <c r="E181" s="725"/>
      <c r="F181" s="725"/>
      <c r="G181" s="726"/>
      <c r="H181" s="727"/>
      <c r="I181" s="728"/>
      <c r="J181" s="813"/>
      <c r="K181" s="742"/>
      <c r="L181" s="743"/>
      <c r="M181" s="743"/>
      <c r="N181" s="743"/>
      <c r="O181" s="744">
        <f>IFERROR((Sch_I_SB[[#This Row],[Proposed: Direct FTE]]+Sch_I_SB[[#This Row],[Proposed: Admin FTE]])*Sch_I_SB[[#This Row],[Proposed: Annual FTE salary $]]*(Sch_I_SB[[#This Row],[Proposed: Number of months]]/12),0)</f>
        <v>0</v>
      </c>
      <c r="P181" s="745"/>
      <c r="Q181" s="746">
        <f>Sch_I_SB[[#This Row],[Proposed: Benefits Rate %]]*Sch_I_SB[[#This Row],[Proposed: Total salary expense $]]</f>
        <v>0</v>
      </c>
      <c r="R181" s="747">
        <f>Sch_I_SB[[#This Row],[Proposed: Total salary expense $]]+Sch_I_SB[[#This Row],[Proposed: Benefits $]]</f>
        <v>0</v>
      </c>
      <c r="S181" s="742"/>
      <c r="T181" s="743"/>
      <c r="U181" s="743"/>
      <c r="V181" s="743"/>
      <c r="W181" s="744">
        <f>IFERROR((Sch_I_SB[[#This Row],[Prior Approved: Direct FTE]]+Sch_I_SB[[#This Row],[Prior Approved: Admin FTE]])*Sch_I_SB[[#This Row],[Prior Approved: Annual FTE salary $]]*(Sch_I_SB[[#This Row],[Prior Approved: Number of months]]/12),0)</f>
        <v>0</v>
      </c>
      <c r="X181" s="745"/>
      <c r="Y181" s="753">
        <f>Sch_I_SB[[#This Row],[Prior Approved: Total salary expense $]]*Sch_I_SB[[#This Row],[Prior Approved: Benefits Rate %]]</f>
        <v>0</v>
      </c>
      <c r="Z181" s="747">
        <f>+Sch_I_SB[[#This Row],[Prior Approved: Total salary expense $]]+Sch_I_SB[[#This Row],[Prior Approved: Benefits $]]</f>
        <v>0</v>
      </c>
      <c r="AA181" s="748">
        <f>IFERROR(Sch_I_SB[[#This Row],[Proposed: Direct FTE]]-Sch_I_SB[[#This Row],[Prior Approved: Direct FTE]],0)</f>
        <v>0</v>
      </c>
      <c r="AB181" s="744">
        <f>IFERROR(Sch_I_SB[[#This Row],[Proposed: Admin FTE]]-Sch_I_SB[[#This Row],[Prior Approved: Admin FTE]],0)</f>
        <v>0</v>
      </c>
      <c r="AC181" s="747">
        <f>IFERROR(Sch_I_SB[[#This Row],[Proposed: Total S&amp;B $]]-Sch_I_SB[[#This Row],[Prior Approved: Total S&amp;B $]],0)</f>
        <v>0</v>
      </c>
      <c r="AE181" s="749">
        <f>+Sch_I_SB[[#This Row],[Proposed: Direct FTE]]*(Sch_I_SB[[#This Row],[Proposed: Number of months]]/12)</f>
        <v>0</v>
      </c>
      <c r="AF181" s="750">
        <f>+Sch_I_SB[[#This Row],[Proposed: Admin FTE]]*(Sch_I_SB[[#This Row],[Proposed: Number of months]]/12)</f>
        <v>0</v>
      </c>
      <c r="AG181" s="749">
        <f>+Sch_I_SB[[#This Row],[Prior Approved: Direct FTE]]*(Sch_I_SB[[#This Row],[Prior Approved: Number of months]]/12)</f>
        <v>0</v>
      </c>
      <c r="AH181" s="751">
        <f>+Sch_I_SB[[#This Row],[Prior Approved: Admin FTE]]*(Sch_I_SB[[#This Row],[Prior Approved: Number of months]]/12)</f>
        <v>0</v>
      </c>
      <c r="AI181" s="752">
        <f t="shared" si="3"/>
        <v>0</v>
      </c>
      <c r="AJ181" s="751">
        <f t="shared" si="3"/>
        <v>0</v>
      </c>
    </row>
    <row r="182" spans="1:36">
      <c r="A182" s="723">
        <v>179</v>
      </c>
      <c r="B182" s="723">
        <f>+'Budget Summ Amt'!$L$6</f>
        <v>0</v>
      </c>
      <c r="C182" s="779">
        <f>+'Budget Summ Amt'!$D$6</f>
        <v>0</v>
      </c>
      <c r="D182" s="741"/>
      <c r="E182" s="725"/>
      <c r="F182" s="725"/>
      <c r="G182" s="726"/>
      <c r="H182" s="727"/>
      <c r="I182" s="728"/>
      <c r="J182" s="813"/>
      <c r="K182" s="742"/>
      <c r="L182" s="743"/>
      <c r="M182" s="743"/>
      <c r="N182" s="743"/>
      <c r="O182" s="744">
        <f>IFERROR((Sch_I_SB[[#This Row],[Proposed: Direct FTE]]+Sch_I_SB[[#This Row],[Proposed: Admin FTE]])*Sch_I_SB[[#This Row],[Proposed: Annual FTE salary $]]*(Sch_I_SB[[#This Row],[Proposed: Number of months]]/12),0)</f>
        <v>0</v>
      </c>
      <c r="P182" s="745"/>
      <c r="Q182" s="746">
        <f>Sch_I_SB[[#This Row],[Proposed: Benefits Rate %]]*Sch_I_SB[[#This Row],[Proposed: Total salary expense $]]</f>
        <v>0</v>
      </c>
      <c r="R182" s="747">
        <f>Sch_I_SB[[#This Row],[Proposed: Total salary expense $]]+Sch_I_SB[[#This Row],[Proposed: Benefits $]]</f>
        <v>0</v>
      </c>
      <c r="S182" s="742"/>
      <c r="T182" s="743"/>
      <c r="U182" s="743"/>
      <c r="V182" s="743"/>
      <c r="W182" s="744">
        <f>IFERROR((Sch_I_SB[[#This Row],[Prior Approved: Direct FTE]]+Sch_I_SB[[#This Row],[Prior Approved: Admin FTE]])*Sch_I_SB[[#This Row],[Prior Approved: Annual FTE salary $]]*(Sch_I_SB[[#This Row],[Prior Approved: Number of months]]/12),0)</f>
        <v>0</v>
      </c>
      <c r="X182" s="745"/>
      <c r="Y182" s="753">
        <f>Sch_I_SB[[#This Row],[Prior Approved: Total salary expense $]]*Sch_I_SB[[#This Row],[Prior Approved: Benefits Rate %]]</f>
        <v>0</v>
      </c>
      <c r="Z182" s="747">
        <f>+Sch_I_SB[[#This Row],[Prior Approved: Total salary expense $]]+Sch_I_SB[[#This Row],[Prior Approved: Benefits $]]</f>
        <v>0</v>
      </c>
      <c r="AA182" s="748">
        <f>IFERROR(Sch_I_SB[[#This Row],[Proposed: Direct FTE]]-Sch_I_SB[[#This Row],[Prior Approved: Direct FTE]],0)</f>
        <v>0</v>
      </c>
      <c r="AB182" s="744">
        <f>IFERROR(Sch_I_SB[[#This Row],[Proposed: Admin FTE]]-Sch_I_SB[[#This Row],[Prior Approved: Admin FTE]],0)</f>
        <v>0</v>
      </c>
      <c r="AC182" s="747">
        <f>IFERROR(Sch_I_SB[[#This Row],[Proposed: Total S&amp;B $]]-Sch_I_SB[[#This Row],[Prior Approved: Total S&amp;B $]],0)</f>
        <v>0</v>
      </c>
      <c r="AE182" s="749">
        <f>+Sch_I_SB[[#This Row],[Proposed: Direct FTE]]*(Sch_I_SB[[#This Row],[Proposed: Number of months]]/12)</f>
        <v>0</v>
      </c>
      <c r="AF182" s="750">
        <f>+Sch_I_SB[[#This Row],[Proposed: Admin FTE]]*(Sch_I_SB[[#This Row],[Proposed: Number of months]]/12)</f>
        <v>0</v>
      </c>
      <c r="AG182" s="749">
        <f>+Sch_I_SB[[#This Row],[Prior Approved: Direct FTE]]*(Sch_I_SB[[#This Row],[Prior Approved: Number of months]]/12)</f>
        <v>0</v>
      </c>
      <c r="AH182" s="751">
        <f>+Sch_I_SB[[#This Row],[Prior Approved: Admin FTE]]*(Sch_I_SB[[#This Row],[Prior Approved: Number of months]]/12)</f>
        <v>0</v>
      </c>
      <c r="AI182" s="752">
        <f t="shared" si="3"/>
        <v>0</v>
      </c>
      <c r="AJ182" s="751">
        <f t="shared" si="3"/>
        <v>0</v>
      </c>
    </row>
    <row r="183" spans="1:36">
      <c r="A183" s="723">
        <v>180</v>
      </c>
      <c r="B183" s="723">
        <f>+'Budget Summ Amt'!$L$6</f>
        <v>0</v>
      </c>
      <c r="C183" s="779">
        <f>+'Budget Summ Amt'!$D$6</f>
        <v>0</v>
      </c>
      <c r="D183" s="741"/>
      <c r="E183" s="725"/>
      <c r="F183" s="725"/>
      <c r="G183" s="726"/>
      <c r="H183" s="727"/>
      <c r="I183" s="728"/>
      <c r="J183" s="813"/>
      <c r="K183" s="742"/>
      <c r="L183" s="743"/>
      <c r="M183" s="743"/>
      <c r="N183" s="743"/>
      <c r="O183" s="744">
        <f>IFERROR((Sch_I_SB[[#This Row],[Proposed: Direct FTE]]+Sch_I_SB[[#This Row],[Proposed: Admin FTE]])*Sch_I_SB[[#This Row],[Proposed: Annual FTE salary $]]*(Sch_I_SB[[#This Row],[Proposed: Number of months]]/12),0)</f>
        <v>0</v>
      </c>
      <c r="P183" s="745"/>
      <c r="Q183" s="746">
        <f>Sch_I_SB[[#This Row],[Proposed: Benefits Rate %]]*Sch_I_SB[[#This Row],[Proposed: Total salary expense $]]</f>
        <v>0</v>
      </c>
      <c r="R183" s="747">
        <f>Sch_I_SB[[#This Row],[Proposed: Total salary expense $]]+Sch_I_SB[[#This Row],[Proposed: Benefits $]]</f>
        <v>0</v>
      </c>
      <c r="S183" s="742"/>
      <c r="T183" s="743"/>
      <c r="U183" s="743"/>
      <c r="V183" s="743"/>
      <c r="W183" s="744">
        <f>IFERROR((Sch_I_SB[[#This Row],[Prior Approved: Direct FTE]]+Sch_I_SB[[#This Row],[Prior Approved: Admin FTE]])*Sch_I_SB[[#This Row],[Prior Approved: Annual FTE salary $]]*(Sch_I_SB[[#This Row],[Prior Approved: Number of months]]/12),0)</f>
        <v>0</v>
      </c>
      <c r="X183" s="745"/>
      <c r="Y183" s="753">
        <f>Sch_I_SB[[#This Row],[Prior Approved: Total salary expense $]]*Sch_I_SB[[#This Row],[Prior Approved: Benefits Rate %]]</f>
        <v>0</v>
      </c>
      <c r="Z183" s="747">
        <f>+Sch_I_SB[[#This Row],[Prior Approved: Total salary expense $]]+Sch_I_SB[[#This Row],[Prior Approved: Benefits $]]</f>
        <v>0</v>
      </c>
      <c r="AA183" s="748">
        <f>IFERROR(Sch_I_SB[[#This Row],[Proposed: Direct FTE]]-Sch_I_SB[[#This Row],[Prior Approved: Direct FTE]],0)</f>
        <v>0</v>
      </c>
      <c r="AB183" s="744">
        <f>IFERROR(Sch_I_SB[[#This Row],[Proposed: Admin FTE]]-Sch_I_SB[[#This Row],[Prior Approved: Admin FTE]],0)</f>
        <v>0</v>
      </c>
      <c r="AC183" s="747">
        <f>IFERROR(Sch_I_SB[[#This Row],[Proposed: Total S&amp;B $]]-Sch_I_SB[[#This Row],[Prior Approved: Total S&amp;B $]],0)</f>
        <v>0</v>
      </c>
      <c r="AE183" s="749">
        <f>+Sch_I_SB[[#This Row],[Proposed: Direct FTE]]*(Sch_I_SB[[#This Row],[Proposed: Number of months]]/12)</f>
        <v>0</v>
      </c>
      <c r="AF183" s="750">
        <f>+Sch_I_SB[[#This Row],[Proposed: Admin FTE]]*(Sch_I_SB[[#This Row],[Proposed: Number of months]]/12)</f>
        <v>0</v>
      </c>
      <c r="AG183" s="749">
        <f>+Sch_I_SB[[#This Row],[Prior Approved: Direct FTE]]*(Sch_I_SB[[#This Row],[Prior Approved: Number of months]]/12)</f>
        <v>0</v>
      </c>
      <c r="AH183" s="751">
        <f>+Sch_I_SB[[#This Row],[Prior Approved: Admin FTE]]*(Sch_I_SB[[#This Row],[Prior Approved: Number of months]]/12)</f>
        <v>0</v>
      </c>
      <c r="AI183" s="752">
        <f t="shared" si="3"/>
        <v>0</v>
      </c>
      <c r="AJ183" s="751">
        <f t="shared" si="3"/>
        <v>0</v>
      </c>
    </row>
    <row r="184" spans="1:36">
      <c r="A184" s="723">
        <v>181</v>
      </c>
      <c r="B184" s="723">
        <f>+'Budget Summ Amt'!$L$6</f>
        <v>0</v>
      </c>
      <c r="C184" s="779">
        <f>+'Budget Summ Amt'!$D$6</f>
        <v>0</v>
      </c>
      <c r="D184" s="741"/>
      <c r="E184" s="725"/>
      <c r="F184" s="725"/>
      <c r="G184" s="726"/>
      <c r="H184" s="727"/>
      <c r="I184" s="728"/>
      <c r="J184" s="813"/>
      <c r="K184" s="742"/>
      <c r="L184" s="743"/>
      <c r="M184" s="743"/>
      <c r="N184" s="743"/>
      <c r="O184" s="744">
        <f>IFERROR((Sch_I_SB[[#This Row],[Proposed: Direct FTE]]+Sch_I_SB[[#This Row],[Proposed: Admin FTE]])*Sch_I_SB[[#This Row],[Proposed: Annual FTE salary $]]*(Sch_I_SB[[#This Row],[Proposed: Number of months]]/12),0)</f>
        <v>0</v>
      </c>
      <c r="P184" s="745"/>
      <c r="Q184" s="746">
        <f>Sch_I_SB[[#This Row],[Proposed: Benefits Rate %]]*Sch_I_SB[[#This Row],[Proposed: Total salary expense $]]</f>
        <v>0</v>
      </c>
      <c r="R184" s="747">
        <f>Sch_I_SB[[#This Row],[Proposed: Total salary expense $]]+Sch_I_SB[[#This Row],[Proposed: Benefits $]]</f>
        <v>0</v>
      </c>
      <c r="S184" s="742"/>
      <c r="T184" s="743"/>
      <c r="U184" s="743"/>
      <c r="V184" s="743"/>
      <c r="W184" s="744">
        <f>IFERROR((Sch_I_SB[[#This Row],[Prior Approved: Direct FTE]]+Sch_I_SB[[#This Row],[Prior Approved: Admin FTE]])*Sch_I_SB[[#This Row],[Prior Approved: Annual FTE salary $]]*(Sch_I_SB[[#This Row],[Prior Approved: Number of months]]/12),0)</f>
        <v>0</v>
      </c>
      <c r="X184" s="745"/>
      <c r="Y184" s="753">
        <f>Sch_I_SB[[#This Row],[Prior Approved: Total salary expense $]]*Sch_I_SB[[#This Row],[Prior Approved: Benefits Rate %]]</f>
        <v>0</v>
      </c>
      <c r="Z184" s="747">
        <f>+Sch_I_SB[[#This Row],[Prior Approved: Total salary expense $]]+Sch_I_SB[[#This Row],[Prior Approved: Benefits $]]</f>
        <v>0</v>
      </c>
      <c r="AA184" s="748">
        <f>IFERROR(Sch_I_SB[[#This Row],[Proposed: Direct FTE]]-Sch_I_SB[[#This Row],[Prior Approved: Direct FTE]],0)</f>
        <v>0</v>
      </c>
      <c r="AB184" s="744">
        <f>IFERROR(Sch_I_SB[[#This Row],[Proposed: Admin FTE]]-Sch_I_SB[[#This Row],[Prior Approved: Admin FTE]],0)</f>
        <v>0</v>
      </c>
      <c r="AC184" s="747">
        <f>IFERROR(Sch_I_SB[[#This Row],[Proposed: Total S&amp;B $]]-Sch_I_SB[[#This Row],[Prior Approved: Total S&amp;B $]],0)</f>
        <v>0</v>
      </c>
      <c r="AE184" s="749">
        <f>+Sch_I_SB[[#This Row],[Proposed: Direct FTE]]*(Sch_I_SB[[#This Row],[Proposed: Number of months]]/12)</f>
        <v>0</v>
      </c>
      <c r="AF184" s="750">
        <f>+Sch_I_SB[[#This Row],[Proposed: Admin FTE]]*(Sch_I_SB[[#This Row],[Proposed: Number of months]]/12)</f>
        <v>0</v>
      </c>
      <c r="AG184" s="749">
        <f>+Sch_I_SB[[#This Row],[Prior Approved: Direct FTE]]*(Sch_I_SB[[#This Row],[Prior Approved: Number of months]]/12)</f>
        <v>0</v>
      </c>
      <c r="AH184" s="751">
        <f>+Sch_I_SB[[#This Row],[Prior Approved: Admin FTE]]*(Sch_I_SB[[#This Row],[Prior Approved: Number of months]]/12)</f>
        <v>0</v>
      </c>
      <c r="AI184" s="752">
        <f t="shared" si="3"/>
        <v>0</v>
      </c>
      <c r="AJ184" s="751">
        <f t="shared" si="3"/>
        <v>0</v>
      </c>
    </row>
    <row r="185" spans="1:36">
      <c r="A185" s="723">
        <v>182</v>
      </c>
      <c r="B185" s="723">
        <f>+'Budget Summ Amt'!$L$6</f>
        <v>0</v>
      </c>
      <c r="C185" s="779">
        <f>+'Budget Summ Amt'!$D$6</f>
        <v>0</v>
      </c>
      <c r="D185" s="741"/>
      <c r="E185" s="725"/>
      <c r="F185" s="725"/>
      <c r="G185" s="726"/>
      <c r="H185" s="727"/>
      <c r="I185" s="728"/>
      <c r="J185" s="813"/>
      <c r="K185" s="742"/>
      <c r="L185" s="743"/>
      <c r="M185" s="743"/>
      <c r="N185" s="743"/>
      <c r="O185" s="744">
        <f>IFERROR((Sch_I_SB[[#This Row],[Proposed: Direct FTE]]+Sch_I_SB[[#This Row],[Proposed: Admin FTE]])*Sch_I_SB[[#This Row],[Proposed: Annual FTE salary $]]*(Sch_I_SB[[#This Row],[Proposed: Number of months]]/12),0)</f>
        <v>0</v>
      </c>
      <c r="P185" s="745"/>
      <c r="Q185" s="746">
        <f>Sch_I_SB[[#This Row],[Proposed: Benefits Rate %]]*Sch_I_SB[[#This Row],[Proposed: Total salary expense $]]</f>
        <v>0</v>
      </c>
      <c r="R185" s="747">
        <f>Sch_I_SB[[#This Row],[Proposed: Total salary expense $]]+Sch_I_SB[[#This Row],[Proposed: Benefits $]]</f>
        <v>0</v>
      </c>
      <c r="S185" s="742"/>
      <c r="T185" s="743"/>
      <c r="U185" s="743"/>
      <c r="V185" s="743"/>
      <c r="W185" s="744">
        <f>IFERROR((Sch_I_SB[[#This Row],[Prior Approved: Direct FTE]]+Sch_I_SB[[#This Row],[Prior Approved: Admin FTE]])*Sch_I_SB[[#This Row],[Prior Approved: Annual FTE salary $]]*(Sch_I_SB[[#This Row],[Prior Approved: Number of months]]/12),0)</f>
        <v>0</v>
      </c>
      <c r="X185" s="745"/>
      <c r="Y185" s="753">
        <f>Sch_I_SB[[#This Row],[Prior Approved: Total salary expense $]]*Sch_I_SB[[#This Row],[Prior Approved: Benefits Rate %]]</f>
        <v>0</v>
      </c>
      <c r="Z185" s="747">
        <f>+Sch_I_SB[[#This Row],[Prior Approved: Total salary expense $]]+Sch_I_SB[[#This Row],[Prior Approved: Benefits $]]</f>
        <v>0</v>
      </c>
      <c r="AA185" s="748">
        <f>IFERROR(Sch_I_SB[[#This Row],[Proposed: Direct FTE]]-Sch_I_SB[[#This Row],[Prior Approved: Direct FTE]],0)</f>
        <v>0</v>
      </c>
      <c r="AB185" s="744">
        <f>IFERROR(Sch_I_SB[[#This Row],[Proposed: Admin FTE]]-Sch_I_SB[[#This Row],[Prior Approved: Admin FTE]],0)</f>
        <v>0</v>
      </c>
      <c r="AC185" s="747">
        <f>IFERROR(Sch_I_SB[[#This Row],[Proposed: Total S&amp;B $]]-Sch_I_SB[[#This Row],[Prior Approved: Total S&amp;B $]],0)</f>
        <v>0</v>
      </c>
      <c r="AE185" s="749">
        <f>+Sch_I_SB[[#This Row],[Proposed: Direct FTE]]*(Sch_I_SB[[#This Row],[Proposed: Number of months]]/12)</f>
        <v>0</v>
      </c>
      <c r="AF185" s="750">
        <f>+Sch_I_SB[[#This Row],[Proposed: Admin FTE]]*(Sch_I_SB[[#This Row],[Proposed: Number of months]]/12)</f>
        <v>0</v>
      </c>
      <c r="AG185" s="749">
        <f>+Sch_I_SB[[#This Row],[Prior Approved: Direct FTE]]*(Sch_I_SB[[#This Row],[Prior Approved: Number of months]]/12)</f>
        <v>0</v>
      </c>
      <c r="AH185" s="751">
        <f>+Sch_I_SB[[#This Row],[Prior Approved: Admin FTE]]*(Sch_I_SB[[#This Row],[Prior Approved: Number of months]]/12)</f>
        <v>0</v>
      </c>
      <c r="AI185" s="752">
        <f t="shared" si="3"/>
        <v>0</v>
      </c>
      <c r="AJ185" s="751">
        <f t="shared" si="3"/>
        <v>0</v>
      </c>
    </row>
    <row r="186" spans="1:36">
      <c r="A186" s="723">
        <v>183</v>
      </c>
      <c r="B186" s="723">
        <f>+'Budget Summ Amt'!$L$6</f>
        <v>0</v>
      </c>
      <c r="C186" s="779">
        <f>+'Budget Summ Amt'!$D$6</f>
        <v>0</v>
      </c>
      <c r="D186" s="741"/>
      <c r="E186" s="725"/>
      <c r="F186" s="725"/>
      <c r="G186" s="726"/>
      <c r="H186" s="727"/>
      <c r="I186" s="728"/>
      <c r="J186" s="813"/>
      <c r="K186" s="742"/>
      <c r="L186" s="743"/>
      <c r="M186" s="743"/>
      <c r="N186" s="743"/>
      <c r="O186" s="744">
        <f>IFERROR((Sch_I_SB[[#This Row],[Proposed: Direct FTE]]+Sch_I_SB[[#This Row],[Proposed: Admin FTE]])*Sch_I_SB[[#This Row],[Proposed: Annual FTE salary $]]*(Sch_I_SB[[#This Row],[Proposed: Number of months]]/12),0)</f>
        <v>0</v>
      </c>
      <c r="P186" s="745"/>
      <c r="Q186" s="746">
        <f>Sch_I_SB[[#This Row],[Proposed: Benefits Rate %]]*Sch_I_SB[[#This Row],[Proposed: Total salary expense $]]</f>
        <v>0</v>
      </c>
      <c r="R186" s="747">
        <f>Sch_I_SB[[#This Row],[Proposed: Total salary expense $]]+Sch_I_SB[[#This Row],[Proposed: Benefits $]]</f>
        <v>0</v>
      </c>
      <c r="S186" s="742"/>
      <c r="T186" s="743"/>
      <c r="U186" s="743"/>
      <c r="V186" s="743"/>
      <c r="W186" s="744">
        <f>IFERROR((Sch_I_SB[[#This Row],[Prior Approved: Direct FTE]]+Sch_I_SB[[#This Row],[Prior Approved: Admin FTE]])*Sch_I_SB[[#This Row],[Prior Approved: Annual FTE salary $]]*(Sch_I_SB[[#This Row],[Prior Approved: Number of months]]/12),0)</f>
        <v>0</v>
      </c>
      <c r="X186" s="745"/>
      <c r="Y186" s="753">
        <f>Sch_I_SB[[#This Row],[Prior Approved: Total salary expense $]]*Sch_I_SB[[#This Row],[Prior Approved: Benefits Rate %]]</f>
        <v>0</v>
      </c>
      <c r="Z186" s="747">
        <f>+Sch_I_SB[[#This Row],[Prior Approved: Total salary expense $]]+Sch_I_SB[[#This Row],[Prior Approved: Benefits $]]</f>
        <v>0</v>
      </c>
      <c r="AA186" s="748">
        <f>IFERROR(Sch_I_SB[[#This Row],[Proposed: Direct FTE]]-Sch_I_SB[[#This Row],[Prior Approved: Direct FTE]],0)</f>
        <v>0</v>
      </c>
      <c r="AB186" s="744">
        <f>IFERROR(Sch_I_SB[[#This Row],[Proposed: Admin FTE]]-Sch_I_SB[[#This Row],[Prior Approved: Admin FTE]],0)</f>
        <v>0</v>
      </c>
      <c r="AC186" s="747">
        <f>IFERROR(Sch_I_SB[[#This Row],[Proposed: Total S&amp;B $]]-Sch_I_SB[[#This Row],[Prior Approved: Total S&amp;B $]],0)</f>
        <v>0</v>
      </c>
      <c r="AE186" s="749">
        <f>+Sch_I_SB[[#This Row],[Proposed: Direct FTE]]*(Sch_I_SB[[#This Row],[Proposed: Number of months]]/12)</f>
        <v>0</v>
      </c>
      <c r="AF186" s="750">
        <f>+Sch_I_SB[[#This Row],[Proposed: Admin FTE]]*(Sch_I_SB[[#This Row],[Proposed: Number of months]]/12)</f>
        <v>0</v>
      </c>
      <c r="AG186" s="749">
        <f>+Sch_I_SB[[#This Row],[Prior Approved: Direct FTE]]*(Sch_I_SB[[#This Row],[Prior Approved: Number of months]]/12)</f>
        <v>0</v>
      </c>
      <c r="AH186" s="751">
        <f>+Sch_I_SB[[#This Row],[Prior Approved: Admin FTE]]*(Sch_I_SB[[#This Row],[Prior Approved: Number of months]]/12)</f>
        <v>0</v>
      </c>
      <c r="AI186" s="752">
        <f t="shared" si="3"/>
        <v>0</v>
      </c>
      <c r="AJ186" s="751">
        <f t="shared" si="3"/>
        <v>0</v>
      </c>
    </row>
    <row r="187" spans="1:36">
      <c r="A187" s="723">
        <v>184</v>
      </c>
      <c r="B187" s="723">
        <f>+'Budget Summ Amt'!$L$6</f>
        <v>0</v>
      </c>
      <c r="C187" s="779">
        <f>+'Budget Summ Amt'!$D$6</f>
        <v>0</v>
      </c>
      <c r="D187" s="741"/>
      <c r="E187" s="725"/>
      <c r="F187" s="725"/>
      <c r="G187" s="726"/>
      <c r="H187" s="727"/>
      <c r="I187" s="728"/>
      <c r="J187" s="813"/>
      <c r="K187" s="742"/>
      <c r="L187" s="743"/>
      <c r="M187" s="743"/>
      <c r="N187" s="743"/>
      <c r="O187" s="744">
        <f>IFERROR((Sch_I_SB[[#This Row],[Proposed: Direct FTE]]+Sch_I_SB[[#This Row],[Proposed: Admin FTE]])*Sch_I_SB[[#This Row],[Proposed: Annual FTE salary $]]*(Sch_I_SB[[#This Row],[Proposed: Number of months]]/12),0)</f>
        <v>0</v>
      </c>
      <c r="P187" s="745"/>
      <c r="Q187" s="746">
        <f>Sch_I_SB[[#This Row],[Proposed: Benefits Rate %]]*Sch_I_SB[[#This Row],[Proposed: Total salary expense $]]</f>
        <v>0</v>
      </c>
      <c r="R187" s="747">
        <f>Sch_I_SB[[#This Row],[Proposed: Total salary expense $]]+Sch_I_SB[[#This Row],[Proposed: Benefits $]]</f>
        <v>0</v>
      </c>
      <c r="S187" s="742"/>
      <c r="T187" s="743"/>
      <c r="U187" s="743"/>
      <c r="V187" s="743"/>
      <c r="W187" s="744">
        <f>IFERROR((Sch_I_SB[[#This Row],[Prior Approved: Direct FTE]]+Sch_I_SB[[#This Row],[Prior Approved: Admin FTE]])*Sch_I_SB[[#This Row],[Prior Approved: Annual FTE salary $]]*(Sch_I_SB[[#This Row],[Prior Approved: Number of months]]/12),0)</f>
        <v>0</v>
      </c>
      <c r="X187" s="745"/>
      <c r="Y187" s="753">
        <f>Sch_I_SB[[#This Row],[Prior Approved: Total salary expense $]]*Sch_I_SB[[#This Row],[Prior Approved: Benefits Rate %]]</f>
        <v>0</v>
      </c>
      <c r="Z187" s="747">
        <f>+Sch_I_SB[[#This Row],[Prior Approved: Total salary expense $]]+Sch_I_SB[[#This Row],[Prior Approved: Benefits $]]</f>
        <v>0</v>
      </c>
      <c r="AA187" s="748">
        <f>IFERROR(Sch_I_SB[[#This Row],[Proposed: Direct FTE]]-Sch_I_SB[[#This Row],[Prior Approved: Direct FTE]],0)</f>
        <v>0</v>
      </c>
      <c r="AB187" s="744">
        <f>IFERROR(Sch_I_SB[[#This Row],[Proposed: Admin FTE]]-Sch_I_SB[[#This Row],[Prior Approved: Admin FTE]],0)</f>
        <v>0</v>
      </c>
      <c r="AC187" s="747">
        <f>IFERROR(Sch_I_SB[[#This Row],[Proposed: Total S&amp;B $]]-Sch_I_SB[[#This Row],[Prior Approved: Total S&amp;B $]],0)</f>
        <v>0</v>
      </c>
      <c r="AE187" s="749">
        <f>+Sch_I_SB[[#This Row],[Proposed: Direct FTE]]*(Sch_I_SB[[#This Row],[Proposed: Number of months]]/12)</f>
        <v>0</v>
      </c>
      <c r="AF187" s="750">
        <f>+Sch_I_SB[[#This Row],[Proposed: Admin FTE]]*(Sch_I_SB[[#This Row],[Proposed: Number of months]]/12)</f>
        <v>0</v>
      </c>
      <c r="AG187" s="749">
        <f>+Sch_I_SB[[#This Row],[Prior Approved: Direct FTE]]*(Sch_I_SB[[#This Row],[Prior Approved: Number of months]]/12)</f>
        <v>0</v>
      </c>
      <c r="AH187" s="751">
        <f>+Sch_I_SB[[#This Row],[Prior Approved: Admin FTE]]*(Sch_I_SB[[#This Row],[Prior Approved: Number of months]]/12)</f>
        <v>0</v>
      </c>
      <c r="AI187" s="752">
        <f t="shared" si="3"/>
        <v>0</v>
      </c>
      <c r="AJ187" s="751">
        <f t="shared" si="3"/>
        <v>0</v>
      </c>
    </row>
    <row r="188" spans="1:36">
      <c r="A188" s="723">
        <v>185</v>
      </c>
      <c r="B188" s="723">
        <f>+'Budget Summ Amt'!$L$6</f>
        <v>0</v>
      </c>
      <c r="C188" s="779">
        <f>+'Budget Summ Amt'!$D$6</f>
        <v>0</v>
      </c>
      <c r="D188" s="741"/>
      <c r="E188" s="725"/>
      <c r="F188" s="725"/>
      <c r="G188" s="726"/>
      <c r="H188" s="727"/>
      <c r="I188" s="728"/>
      <c r="J188" s="813"/>
      <c r="K188" s="742"/>
      <c r="L188" s="743"/>
      <c r="M188" s="743"/>
      <c r="N188" s="743"/>
      <c r="O188" s="744">
        <f>IFERROR((Sch_I_SB[[#This Row],[Proposed: Direct FTE]]+Sch_I_SB[[#This Row],[Proposed: Admin FTE]])*Sch_I_SB[[#This Row],[Proposed: Annual FTE salary $]]*(Sch_I_SB[[#This Row],[Proposed: Number of months]]/12),0)</f>
        <v>0</v>
      </c>
      <c r="P188" s="745"/>
      <c r="Q188" s="746">
        <f>Sch_I_SB[[#This Row],[Proposed: Benefits Rate %]]*Sch_I_SB[[#This Row],[Proposed: Total salary expense $]]</f>
        <v>0</v>
      </c>
      <c r="R188" s="747">
        <f>Sch_I_SB[[#This Row],[Proposed: Total salary expense $]]+Sch_I_SB[[#This Row],[Proposed: Benefits $]]</f>
        <v>0</v>
      </c>
      <c r="S188" s="742"/>
      <c r="T188" s="743"/>
      <c r="U188" s="743"/>
      <c r="V188" s="743"/>
      <c r="W188" s="744">
        <f>IFERROR((Sch_I_SB[[#This Row],[Prior Approved: Direct FTE]]+Sch_I_SB[[#This Row],[Prior Approved: Admin FTE]])*Sch_I_SB[[#This Row],[Prior Approved: Annual FTE salary $]]*(Sch_I_SB[[#This Row],[Prior Approved: Number of months]]/12),0)</f>
        <v>0</v>
      </c>
      <c r="X188" s="745"/>
      <c r="Y188" s="753">
        <f>Sch_I_SB[[#This Row],[Prior Approved: Total salary expense $]]*Sch_I_SB[[#This Row],[Prior Approved: Benefits Rate %]]</f>
        <v>0</v>
      </c>
      <c r="Z188" s="747">
        <f>+Sch_I_SB[[#This Row],[Prior Approved: Total salary expense $]]+Sch_I_SB[[#This Row],[Prior Approved: Benefits $]]</f>
        <v>0</v>
      </c>
      <c r="AA188" s="748">
        <f>IFERROR(Sch_I_SB[[#This Row],[Proposed: Direct FTE]]-Sch_I_SB[[#This Row],[Prior Approved: Direct FTE]],0)</f>
        <v>0</v>
      </c>
      <c r="AB188" s="744">
        <f>IFERROR(Sch_I_SB[[#This Row],[Proposed: Admin FTE]]-Sch_I_SB[[#This Row],[Prior Approved: Admin FTE]],0)</f>
        <v>0</v>
      </c>
      <c r="AC188" s="747">
        <f>IFERROR(Sch_I_SB[[#This Row],[Proposed: Total S&amp;B $]]-Sch_I_SB[[#This Row],[Prior Approved: Total S&amp;B $]],0)</f>
        <v>0</v>
      </c>
      <c r="AE188" s="749">
        <f>+Sch_I_SB[[#This Row],[Proposed: Direct FTE]]*(Sch_I_SB[[#This Row],[Proposed: Number of months]]/12)</f>
        <v>0</v>
      </c>
      <c r="AF188" s="750">
        <f>+Sch_I_SB[[#This Row],[Proposed: Admin FTE]]*(Sch_I_SB[[#This Row],[Proposed: Number of months]]/12)</f>
        <v>0</v>
      </c>
      <c r="AG188" s="749">
        <f>+Sch_I_SB[[#This Row],[Prior Approved: Direct FTE]]*(Sch_I_SB[[#This Row],[Prior Approved: Number of months]]/12)</f>
        <v>0</v>
      </c>
      <c r="AH188" s="751">
        <f>+Sch_I_SB[[#This Row],[Prior Approved: Admin FTE]]*(Sch_I_SB[[#This Row],[Prior Approved: Number of months]]/12)</f>
        <v>0</v>
      </c>
      <c r="AI188" s="752">
        <f t="shared" si="3"/>
        <v>0</v>
      </c>
      <c r="AJ188" s="751">
        <f t="shared" si="3"/>
        <v>0</v>
      </c>
    </row>
    <row r="189" spans="1:36">
      <c r="A189" s="723">
        <v>186</v>
      </c>
      <c r="B189" s="723">
        <f>+'Budget Summ Amt'!$L$6</f>
        <v>0</v>
      </c>
      <c r="C189" s="779">
        <f>+'Budget Summ Amt'!$D$6</f>
        <v>0</v>
      </c>
      <c r="D189" s="741"/>
      <c r="E189" s="725"/>
      <c r="F189" s="725"/>
      <c r="G189" s="726"/>
      <c r="H189" s="727"/>
      <c r="I189" s="728"/>
      <c r="J189" s="813"/>
      <c r="K189" s="742"/>
      <c r="L189" s="743"/>
      <c r="M189" s="743"/>
      <c r="N189" s="743"/>
      <c r="O189" s="744">
        <f>IFERROR((Sch_I_SB[[#This Row],[Proposed: Direct FTE]]+Sch_I_SB[[#This Row],[Proposed: Admin FTE]])*Sch_I_SB[[#This Row],[Proposed: Annual FTE salary $]]*(Sch_I_SB[[#This Row],[Proposed: Number of months]]/12),0)</f>
        <v>0</v>
      </c>
      <c r="P189" s="745"/>
      <c r="Q189" s="746">
        <f>Sch_I_SB[[#This Row],[Proposed: Benefits Rate %]]*Sch_I_SB[[#This Row],[Proposed: Total salary expense $]]</f>
        <v>0</v>
      </c>
      <c r="R189" s="747">
        <f>Sch_I_SB[[#This Row],[Proposed: Total salary expense $]]+Sch_I_SB[[#This Row],[Proposed: Benefits $]]</f>
        <v>0</v>
      </c>
      <c r="S189" s="742"/>
      <c r="T189" s="743"/>
      <c r="U189" s="743"/>
      <c r="V189" s="743"/>
      <c r="W189" s="744">
        <f>IFERROR((Sch_I_SB[[#This Row],[Prior Approved: Direct FTE]]+Sch_I_SB[[#This Row],[Prior Approved: Admin FTE]])*Sch_I_SB[[#This Row],[Prior Approved: Annual FTE salary $]]*(Sch_I_SB[[#This Row],[Prior Approved: Number of months]]/12),0)</f>
        <v>0</v>
      </c>
      <c r="X189" s="745"/>
      <c r="Y189" s="753">
        <f>Sch_I_SB[[#This Row],[Prior Approved: Total salary expense $]]*Sch_I_SB[[#This Row],[Prior Approved: Benefits Rate %]]</f>
        <v>0</v>
      </c>
      <c r="Z189" s="747">
        <f>+Sch_I_SB[[#This Row],[Prior Approved: Total salary expense $]]+Sch_I_SB[[#This Row],[Prior Approved: Benefits $]]</f>
        <v>0</v>
      </c>
      <c r="AA189" s="748">
        <f>IFERROR(Sch_I_SB[[#This Row],[Proposed: Direct FTE]]-Sch_I_SB[[#This Row],[Prior Approved: Direct FTE]],0)</f>
        <v>0</v>
      </c>
      <c r="AB189" s="744">
        <f>IFERROR(Sch_I_SB[[#This Row],[Proposed: Admin FTE]]-Sch_I_SB[[#This Row],[Prior Approved: Admin FTE]],0)</f>
        <v>0</v>
      </c>
      <c r="AC189" s="747">
        <f>IFERROR(Sch_I_SB[[#This Row],[Proposed: Total S&amp;B $]]-Sch_I_SB[[#This Row],[Prior Approved: Total S&amp;B $]],0)</f>
        <v>0</v>
      </c>
      <c r="AE189" s="749">
        <f>+Sch_I_SB[[#This Row],[Proposed: Direct FTE]]*(Sch_I_SB[[#This Row],[Proposed: Number of months]]/12)</f>
        <v>0</v>
      </c>
      <c r="AF189" s="750">
        <f>+Sch_I_SB[[#This Row],[Proposed: Admin FTE]]*(Sch_I_SB[[#This Row],[Proposed: Number of months]]/12)</f>
        <v>0</v>
      </c>
      <c r="AG189" s="749">
        <f>+Sch_I_SB[[#This Row],[Prior Approved: Direct FTE]]*(Sch_I_SB[[#This Row],[Prior Approved: Number of months]]/12)</f>
        <v>0</v>
      </c>
      <c r="AH189" s="751">
        <f>+Sch_I_SB[[#This Row],[Prior Approved: Admin FTE]]*(Sch_I_SB[[#This Row],[Prior Approved: Number of months]]/12)</f>
        <v>0</v>
      </c>
      <c r="AI189" s="752">
        <f t="shared" si="3"/>
        <v>0</v>
      </c>
      <c r="AJ189" s="751">
        <f t="shared" si="3"/>
        <v>0</v>
      </c>
    </row>
    <row r="190" spans="1:36">
      <c r="A190" s="723">
        <v>187</v>
      </c>
      <c r="B190" s="723">
        <f>+'Budget Summ Amt'!$L$6</f>
        <v>0</v>
      </c>
      <c r="C190" s="779">
        <f>+'Budget Summ Amt'!$D$6</f>
        <v>0</v>
      </c>
      <c r="D190" s="741"/>
      <c r="E190" s="725"/>
      <c r="F190" s="725"/>
      <c r="G190" s="726"/>
      <c r="H190" s="727"/>
      <c r="I190" s="728"/>
      <c r="J190" s="813"/>
      <c r="K190" s="742"/>
      <c r="L190" s="743"/>
      <c r="M190" s="743"/>
      <c r="N190" s="743"/>
      <c r="O190" s="744">
        <f>IFERROR((Sch_I_SB[[#This Row],[Proposed: Direct FTE]]+Sch_I_SB[[#This Row],[Proposed: Admin FTE]])*Sch_I_SB[[#This Row],[Proposed: Annual FTE salary $]]*(Sch_I_SB[[#This Row],[Proposed: Number of months]]/12),0)</f>
        <v>0</v>
      </c>
      <c r="P190" s="745"/>
      <c r="Q190" s="746">
        <f>Sch_I_SB[[#This Row],[Proposed: Benefits Rate %]]*Sch_I_SB[[#This Row],[Proposed: Total salary expense $]]</f>
        <v>0</v>
      </c>
      <c r="R190" s="747">
        <f>Sch_I_SB[[#This Row],[Proposed: Total salary expense $]]+Sch_I_SB[[#This Row],[Proposed: Benefits $]]</f>
        <v>0</v>
      </c>
      <c r="S190" s="742"/>
      <c r="T190" s="743"/>
      <c r="U190" s="743"/>
      <c r="V190" s="743"/>
      <c r="W190" s="744">
        <f>IFERROR((Sch_I_SB[[#This Row],[Prior Approved: Direct FTE]]+Sch_I_SB[[#This Row],[Prior Approved: Admin FTE]])*Sch_I_SB[[#This Row],[Prior Approved: Annual FTE salary $]]*(Sch_I_SB[[#This Row],[Prior Approved: Number of months]]/12),0)</f>
        <v>0</v>
      </c>
      <c r="X190" s="745"/>
      <c r="Y190" s="753">
        <f>Sch_I_SB[[#This Row],[Prior Approved: Total salary expense $]]*Sch_I_SB[[#This Row],[Prior Approved: Benefits Rate %]]</f>
        <v>0</v>
      </c>
      <c r="Z190" s="747">
        <f>+Sch_I_SB[[#This Row],[Prior Approved: Total salary expense $]]+Sch_I_SB[[#This Row],[Prior Approved: Benefits $]]</f>
        <v>0</v>
      </c>
      <c r="AA190" s="748">
        <f>IFERROR(Sch_I_SB[[#This Row],[Proposed: Direct FTE]]-Sch_I_SB[[#This Row],[Prior Approved: Direct FTE]],0)</f>
        <v>0</v>
      </c>
      <c r="AB190" s="744">
        <f>IFERROR(Sch_I_SB[[#This Row],[Proposed: Admin FTE]]-Sch_I_SB[[#This Row],[Prior Approved: Admin FTE]],0)</f>
        <v>0</v>
      </c>
      <c r="AC190" s="747">
        <f>IFERROR(Sch_I_SB[[#This Row],[Proposed: Total S&amp;B $]]-Sch_I_SB[[#This Row],[Prior Approved: Total S&amp;B $]],0)</f>
        <v>0</v>
      </c>
      <c r="AE190" s="749">
        <f>+Sch_I_SB[[#This Row],[Proposed: Direct FTE]]*(Sch_I_SB[[#This Row],[Proposed: Number of months]]/12)</f>
        <v>0</v>
      </c>
      <c r="AF190" s="750">
        <f>+Sch_I_SB[[#This Row],[Proposed: Admin FTE]]*(Sch_I_SB[[#This Row],[Proposed: Number of months]]/12)</f>
        <v>0</v>
      </c>
      <c r="AG190" s="749">
        <f>+Sch_I_SB[[#This Row],[Prior Approved: Direct FTE]]*(Sch_I_SB[[#This Row],[Prior Approved: Number of months]]/12)</f>
        <v>0</v>
      </c>
      <c r="AH190" s="751">
        <f>+Sch_I_SB[[#This Row],[Prior Approved: Admin FTE]]*(Sch_I_SB[[#This Row],[Prior Approved: Number of months]]/12)</f>
        <v>0</v>
      </c>
      <c r="AI190" s="752">
        <f t="shared" si="3"/>
        <v>0</v>
      </c>
      <c r="AJ190" s="751">
        <f t="shared" si="3"/>
        <v>0</v>
      </c>
    </row>
    <row r="191" spans="1:36">
      <c r="A191" s="723">
        <v>188</v>
      </c>
      <c r="B191" s="723">
        <f>+'Budget Summ Amt'!$L$6</f>
        <v>0</v>
      </c>
      <c r="C191" s="779">
        <f>+'Budget Summ Amt'!$D$6</f>
        <v>0</v>
      </c>
      <c r="D191" s="741"/>
      <c r="E191" s="725"/>
      <c r="F191" s="725"/>
      <c r="G191" s="726"/>
      <c r="H191" s="727"/>
      <c r="I191" s="728"/>
      <c r="J191" s="813"/>
      <c r="K191" s="742"/>
      <c r="L191" s="743"/>
      <c r="M191" s="743"/>
      <c r="N191" s="743"/>
      <c r="O191" s="744">
        <f>IFERROR((Sch_I_SB[[#This Row],[Proposed: Direct FTE]]+Sch_I_SB[[#This Row],[Proposed: Admin FTE]])*Sch_I_SB[[#This Row],[Proposed: Annual FTE salary $]]*(Sch_I_SB[[#This Row],[Proposed: Number of months]]/12),0)</f>
        <v>0</v>
      </c>
      <c r="P191" s="745"/>
      <c r="Q191" s="746">
        <f>Sch_I_SB[[#This Row],[Proposed: Benefits Rate %]]*Sch_I_SB[[#This Row],[Proposed: Total salary expense $]]</f>
        <v>0</v>
      </c>
      <c r="R191" s="747">
        <f>Sch_I_SB[[#This Row],[Proposed: Total salary expense $]]+Sch_I_SB[[#This Row],[Proposed: Benefits $]]</f>
        <v>0</v>
      </c>
      <c r="S191" s="742"/>
      <c r="T191" s="743"/>
      <c r="U191" s="743"/>
      <c r="V191" s="743"/>
      <c r="W191" s="744">
        <f>IFERROR((Sch_I_SB[[#This Row],[Prior Approved: Direct FTE]]+Sch_I_SB[[#This Row],[Prior Approved: Admin FTE]])*Sch_I_SB[[#This Row],[Prior Approved: Annual FTE salary $]]*(Sch_I_SB[[#This Row],[Prior Approved: Number of months]]/12),0)</f>
        <v>0</v>
      </c>
      <c r="X191" s="745"/>
      <c r="Y191" s="753">
        <f>Sch_I_SB[[#This Row],[Prior Approved: Total salary expense $]]*Sch_I_SB[[#This Row],[Prior Approved: Benefits Rate %]]</f>
        <v>0</v>
      </c>
      <c r="Z191" s="747">
        <f>+Sch_I_SB[[#This Row],[Prior Approved: Total salary expense $]]+Sch_I_SB[[#This Row],[Prior Approved: Benefits $]]</f>
        <v>0</v>
      </c>
      <c r="AA191" s="748">
        <f>IFERROR(Sch_I_SB[[#This Row],[Proposed: Direct FTE]]-Sch_I_SB[[#This Row],[Prior Approved: Direct FTE]],0)</f>
        <v>0</v>
      </c>
      <c r="AB191" s="744">
        <f>IFERROR(Sch_I_SB[[#This Row],[Proposed: Admin FTE]]-Sch_I_SB[[#This Row],[Prior Approved: Admin FTE]],0)</f>
        <v>0</v>
      </c>
      <c r="AC191" s="747">
        <f>IFERROR(Sch_I_SB[[#This Row],[Proposed: Total S&amp;B $]]-Sch_I_SB[[#This Row],[Prior Approved: Total S&amp;B $]],0)</f>
        <v>0</v>
      </c>
      <c r="AE191" s="749">
        <f>+Sch_I_SB[[#This Row],[Proposed: Direct FTE]]*(Sch_I_SB[[#This Row],[Proposed: Number of months]]/12)</f>
        <v>0</v>
      </c>
      <c r="AF191" s="750">
        <f>+Sch_I_SB[[#This Row],[Proposed: Admin FTE]]*(Sch_I_SB[[#This Row],[Proposed: Number of months]]/12)</f>
        <v>0</v>
      </c>
      <c r="AG191" s="749">
        <f>+Sch_I_SB[[#This Row],[Prior Approved: Direct FTE]]*(Sch_I_SB[[#This Row],[Prior Approved: Number of months]]/12)</f>
        <v>0</v>
      </c>
      <c r="AH191" s="751">
        <f>+Sch_I_SB[[#This Row],[Prior Approved: Admin FTE]]*(Sch_I_SB[[#This Row],[Prior Approved: Number of months]]/12)</f>
        <v>0</v>
      </c>
      <c r="AI191" s="752">
        <f t="shared" si="3"/>
        <v>0</v>
      </c>
      <c r="AJ191" s="751">
        <f t="shared" si="3"/>
        <v>0</v>
      </c>
    </row>
    <row r="192" spans="1:36">
      <c r="A192" s="723">
        <v>189</v>
      </c>
      <c r="B192" s="723">
        <f>+'Budget Summ Amt'!$L$6</f>
        <v>0</v>
      </c>
      <c r="C192" s="779">
        <f>+'Budget Summ Amt'!$D$6</f>
        <v>0</v>
      </c>
      <c r="D192" s="741"/>
      <c r="E192" s="725"/>
      <c r="F192" s="725"/>
      <c r="G192" s="726"/>
      <c r="H192" s="727"/>
      <c r="I192" s="728"/>
      <c r="J192" s="813"/>
      <c r="K192" s="742"/>
      <c r="L192" s="743"/>
      <c r="M192" s="743"/>
      <c r="N192" s="743"/>
      <c r="O192" s="744">
        <f>IFERROR((Sch_I_SB[[#This Row],[Proposed: Direct FTE]]+Sch_I_SB[[#This Row],[Proposed: Admin FTE]])*Sch_I_SB[[#This Row],[Proposed: Annual FTE salary $]]*(Sch_I_SB[[#This Row],[Proposed: Number of months]]/12),0)</f>
        <v>0</v>
      </c>
      <c r="P192" s="745"/>
      <c r="Q192" s="746">
        <f>Sch_I_SB[[#This Row],[Proposed: Benefits Rate %]]*Sch_I_SB[[#This Row],[Proposed: Total salary expense $]]</f>
        <v>0</v>
      </c>
      <c r="R192" s="747">
        <f>Sch_I_SB[[#This Row],[Proposed: Total salary expense $]]+Sch_I_SB[[#This Row],[Proposed: Benefits $]]</f>
        <v>0</v>
      </c>
      <c r="S192" s="742"/>
      <c r="T192" s="743"/>
      <c r="U192" s="743"/>
      <c r="V192" s="743"/>
      <c r="W192" s="744">
        <f>IFERROR((Sch_I_SB[[#This Row],[Prior Approved: Direct FTE]]+Sch_I_SB[[#This Row],[Prior Approved: Admin FTE]])*Sch_I_SB[[#This Row],[Prior Approved: Annual FTE salary $]]*(Sch_I_SB[[#This Row],[Prior Approved: Number of months]]/12),0)</f>
        <v>0</v>
      </c>
      <c r="X192" s="745"/>
      <c r="Y192" s="753">
        <f>Sch_I_SB[[#This Row],[Prior Approved: Total salary expense $]]*Sch_I_SB[[#This Row],[Prior Approved: Benefits Rate %]]</f>
        <v>0</v>
      </c>
      <c r="Z192" s="747">
        <f>+Sch_I_SB[[#This Row],[Prior Approved: Total salary expense $]]+Sch_I_SB[[#This Row],[Prior Approved: Benefits $]]</f>
        <v>0</v>
      </c>
      <c r="AA192" s="748">
        <f>IFERROR(Sch_I_SB[[#This Row],[Proposed: Direct FTE]]-Sch_I_SB[[#This Row],[Prior Approved: Direct FTE]],0)</f>
        <v>0</v>
      </c>
      <c r="AB192" s="744">
        <f>IFERROR(Sch_I_SB[[#This Row],[Proposed: Admin FTE]]-Sch_I_SB[[#This Row],[Prior Approved: Admin FTE]],0)</f>
        <v>0</v>
      </c>
      <c r="AC192" s="747">
        <f>IFERROR(Sch_I_SB[[#This Row],[Proposed: Total S&amp;B $]]-Sch_I_SB[[#This Row],[Prior Approved: Total S&amp;B $]],0)</f>
        <v>0</v>
      </c>
      <c r="AE192" s="749">
        <f>+Sch_I_SB[[#This Row],[Proposed: Direct FTE]]*(Sch_I_SB[[#This Row],[Proposed: Number of months]]/12)</f>
        <v>0</v>
      </c>
      <c r="AF192" s="750">
        <f>+Sch_I_SB[[#This Row],[Proposed: Admin FTE]]*(Sch_I_SB[[#This Row],[Proposed: Number of months]]/12)</f>
        <v>0</v>
      </c>
      <c r="AG192" s="749">
        <f>+Sch_I_SB[[#This Row],[Prior Approved: Direct FTE]]*(Sch_I_SB[[#This Row],[Prior Approved: Number of months]]/12)</f>
        <v>0</v>
      </c>
      <c r="AH192" s="751">
        <f>+Sch_I_SB[[#This Row],[Prior Approved: Admin FTE]]*(Sch_I_SB[[#This Row],[Prior Approved: Number of months]]/12)</f>
        <v>0</v>
      </c>
      <c r="AI192" s="752">
        <f t="shared" si="3"/>
        <v>0</v>
      </c>
      <c r="AJ192" s="751">
        <f t="shared" si="3"/>
        <v>0</v>
      </c>
    </row>
    <row r="193" spans="1:36">
      <c r="A193" s="723">
        <v>190</v>
      </c>
      <c r="B193" s="723">
        <f>+'Budget Summ Amt'!$L$6</f>
        <v>0</v>
      </c>
      <c r="C193" s="779">
        <f>+'Budget Summ Amt'!$D$6</f>
        <v>0</v>
      </c>
      <c r="D193" s="741"/>
      <c r="E193" s="725"/>
      <c r="F193" s="725"/>
      <c r="G193" s="726"/>
      <c r="H193" s="727"/>
      <c r="I193" s="728"/>
      <c r="J193" s="813"/>
      <c r="K193" s="742"/>
      <c r="L193" s="743"/>
      <c r="M193" s="743"/>
      <c r="N193" s="743"/>
      <c r="O193" s="744">
        <f>IFERROR((Sch_I_SB[[#This Row],[Proposed: Direct FTE]]+Sch_I_SB[[#This Row],[Proposed: Admin FTE]])*Sch_I_SB[[#This Row],[Proposed: Annual FTE salary $]]*(Sch_I_SB[[#This Row],[Proposed: Number of months]]/12),0)</f>
        <v>0</v>
      </c>
      <c r="P193" s="745"/>
      <c r="Q193" s="746">
        <f>Sch_I_SB[[#This Row],[Proposed: Benefits Rate %]]*Sch_I_SB[[#This Row],[Proposed: Total salary expense $]]</f>
        <v>0</v>
      </c>
      <c r="R193" s="747">
        <f>Sch_I_SB[[#This Row],[Proposed: Total salary expense $]]+Sch_I_SB[[#This Row],[Proposed: Benefits $]]</f>
        <v>0</v>
      </c>
      <c r="S193" s="742"/>
      <c r="T193" s="743"/>
      <c r="U193" s="743"/>
      <c r="V193" s="743"/>
      <c r="W193" s="744">
        <f>IFERROR((Sch_I_SB[[#This Row],[Prior Approved: Direct FTE]]+Sch_I_SB[[#This Row],[Prior Approved: Admin FTE]])*Sch_I_SB[[#This Row],[Prior Approved: Annual FTE salary $]]*(Sch_I_SB[[#This Row],[Prior Approved: Number of months]]/12),0)</f>
        <v>0</v>
      </c>
      <c r="X193" s="745"/>
      <c r="Y193" s="753">
        <f>Sch_I_SB[[#This Row],[Prior Approved: Total salary expense $]]*Sch_I_SB[[#This Row],[Prior Approved: Benefits Rate %]]</f>
        <v>0</v>
      </c>
      <c r="Z193" s="747">
        <f>+Sch_I_SB[[#This Row],[Prior Approved: Total salary expense $]]+Sch_I_SB[[#This Row],[Prior Approved: Benefits $]]</f>
        <v>0</v>
      </c>
      <c r="AA193" s="748">
        <f>IFERROR(Sch_I_SB[[#This Row],[Proposed: Direct FTE]]-Sch_I_SB[[#This Row],[Prior Approved: Direct FTE]],0)</f>
        <v>0</v>
      </c>
      <c r="AB193" s="744">
        <f>IFERROR(Sch_I_SB[[#This Row],[Proposed: Admin FTE]]-Sch_I_SB[[#This Row],[Prior Approved: Admin FTE]],0)</f>
        <v>0</v>
      </c>
      <c r="AC193" s="747">
        <f>IFERROR(Sch_I_SB[[#This Row],[Proposed: Total S&amp;B $]]-Sch_I_SB[[#This Row],[Prior Approved: Total S&amp;B $]],0)</f>
        <v>0</v>
      </c>
      <c r="AE193" s="749">
        <f>+Sch_I_SB[[#This Row],[Proposed: Direct FTE]]*(Sch_I_SB[[#This Row],[Proposed: Number of months]]/12)</f>
        <v>0</v>
      </c>
      <c r="AF193" s="750">
        <f>+Sch_I_SB[[#This Row],[Proposed: Admin FTE]]*(Sch_I_SB[[#This Row],[Proposed: Number of months]]/12)</f>
        <v>0</v>
      </c>
      <c r="AG193" s="749">
        <f>+Sch_I_SB[[#This Row],[Prior Approved: Direct FTE]]*(Sch_I_SB[[#This Row],[Prior Approved: Number of months]]/12)</f>
        <v>0</v>
      </c>
      <c r="AH193" s="751">
        <f>+Sch_I_SB[[#This Row],[Prior Approved: Admin FTE]]*(Sch_I_SB[[#This Row],[Prior Approved: Number of months]]/12)</f>
        <v>0</v>
      </c>
      <c r="AI193" s="752">
        <f t="shared" si="3"/>
        <v>0</v>
      </c>
      <c r="AJ193" s="751">
        <f t="shared" si="3"/>
        <v>0</v>
      </c>
    </row>
    <row r="194" spans="1:36">
      <c r="A194" s="723">
        <v>191</v>
      </c>
      <c r="B194" s="723">
        <f>+'Budget Summ Amt'!$L$6</f>
        <v>0</v>
      </c>
      <c r="C194" s="779">
        <f>+'Budget Summ Amt'!$D$6</f>
        <v>0</v>
      </c>
      <c r="D194" s="741"/>
      <c r="E194" s="725"/>
      <c r="F194" s="725"/>
      <c r="G194" s="726"/>
      <c r="H194" s="727"/>
      <c r="I194" s="728"/>
      <c r="J194" s="813"/>
      <c r="K194" s="742"/>
      <c r="L194" s="743"/>
      <c r="M194" s="743"/>
      <c r="N194" s="743"/>
      <c r="O194" s="744">
        <f>IFERROR((Sch_I_SB[[#This Row],[Proposed: Direct FTE]]+Sch_I_SB[[#This Row],[Proposed: Admin FTE]])*Sch_I_SB[[#This Row],[Proposed: Annual FTE salary $]]*(Sch_I_SB[[#This Row],[Proposed: Number of months]]/12),0)</f>
        <v>0</v>
      </c>
      <c r="P194" s="745"/>
      <c r="Q194" s="746">
        <f>Sch_I_SB[[#This Row],[Proposed: Benefits Rate %]]*Sch_I_SB[[#This Row],[Proposed: Total salary expense $]]</f>
        <v>0</v>
      </c>
      <c r="R194" s="747">
        <f>Sch_I_SB[[#This Row],[Proposed: Total salary expense $]]+Sch_I_SB[[#This Row],[Proposed: Benefits $]]</f>
        <v>0</v>
      </c>
      <c r="S194" s="742"/>
      <c r="T194" s="743"/>
      <c r="U194" s="743"/>
      <c r="V194" s="743"/>
      <c r="W194" s="744">
        <f>IFERROR((Sch_I_SB[[#This Row],[Prior Approved: Direct FTE]]+Sch_I_SB[[#This Row],[Prior Approved: Admin FTE]])*Sch_I_SB[[#This Row],[Prior Approved: Annual FTE salary $]]*(Sch_I_SB[[#This Row],[Prior Approved: Number of months]]/12),0)</f>
        <v>0</v>
      </c>
      <c r="X194" s="745"/>
      <c r="Y194" s="753">
        <f>Sch_I_SB[[#This Row],[Prior Approved: Total salary expense $]]*Sch_I_SB[[#This Row],[Prior Approved: Benefits Rate %]]</f>
        <v>0</v>
      </c>
      <c r="Z194" s="747">
        <f>+Sch_I_SB[[#This Row],[Prior Approved: Total salary expense $]]+Sch_I_SB[[#This Row],[Prior Approved: Benefits $]]</f>
        <v>0</v>
      </c>
      <c r="AA194" s="748">
        <f>IFERROR(Sch_I_SB[[#This Row],[Proposed: Direct FTE]]-Sch_I_SB[[#This Row],[Prior Approved: Direct FTE]],0)</f>
        <v>0</v>
      </c>
      <c r="AB194" s="744">
        <f>IFERROR(Sch_I_SB[[#This Row],[Proposed: Admin FTE]]-Sch_I_SB[[#This Row],[Prior Approved: Admin FTE]],0)</f>
        <v>0</v>
      </c>
      <c r="AC194" s="747">
        <f>IFERROR(Sch_I_SB[[#This Row],[Proposed: Total S&amp;B $]]-Sch_I_SB[[#This Row],[Prior Approved: Total S&amp;B $]],0)</f>
        <v>0</v>
      </c>
      <c r="AE194" s="749">
        <f>+Sch_I_SB[[#This Row],[Proposed: Direct FTE]]*(Sch_I_SB[[#This Row],[Proposed: Number of months]]/12)</f>
        <v>0</v>
      </c>
      <c r="AF194" s="750">
        <f>+Sch_I_SB[[#This Row],[Proposed: Admin FTE]]*(Sch_I_SB[[#This Row],[Proposed: Number of months]]/12)</f>
        <v>0</v>
      </c>
      <c r="AG194" s="749">
        <f>+Sch_I_SB[[#This Row],[Prior Approved: Direct FTE]]*(Sch_I_SB[[#This Row],[Prior Approved: Number of months]]/12)</f>
        <v>0</v>
      </c>
      <c r="AH194" s="751">
        <f>+Sch_I_SB[[#This Row],[Prior Approved: Admin FTE]]*(Sch_I_SB[[#This Row],[Prior Approved: Number of months]]/12)</f>
        <v>0</v>
      </c>
      <c r="AI194" s="752">
        <f t="shared" si="3"/>
        <v>0</v>
      </c>
      <c r="AJ194" s="751">
        <f t="shared" si="3"/>
        <v>0</v>
      </c>
    </row>
    <row r="195" spans="1:36">
      <c r="A195" s="723">
        <v>192</v>
      </c>
      <c r="B195" s="723">
        <f>+'Budget Summ Amt'!$L$6</f>
        <v>0</v>
      </c>
      <c r="C195" s="779">
        <f>+'Budget Summ Amt'!$D$6</f>
        <v>0</v>
      </c>
      <c r="D195" s="741"/>
      <c r="E195" s="725"/>
      <c r="F195" s="725"/>
      <c r="G195" s="726"/>
      <c r="H195" s="727"/>
      <c r="I195" s="728"/>
      <c r="J195" s="813"/>
      <c r="K195" s="742"/>
      <c r="L195" s="743"/>
      <c r="M195" s="743"/>
      <c r="N195" s="743"/>
      <c r="O195" s="744">
        <f>IFERROR((Sch_I_SB[[#This Row],[Proposed: Direct FTE]]+Sch_I_SB[[#This Row],[Proposed: Admin FTE]])*Sch_I_SB[[#This Row],[Proposed: Annual FTE salary $]]*(Sch_I_SB[[#This Row],[Proposed: Number of months]]/12),0)</f>
        <v>0</v>
      </c>
      <c r="P195" s="745"/>
      <c r="Q195" s="746">
        <f>Sch_I_SB[[#This Row],[Proposed: Benefits Rate %]]*Sch_I_SB[[#This Row],[Proposed: Total salary expense $]]</f>
        <v>0</v>
      </c>
      <c r="R195" s="747">
        <f>Sch_I_SB[[#This Row],[Proposed: Total salary expense $]]+Sch_I_SB[[#This Row],[Proposed: Benefits $]]</f>
        <v>0</v>
      </c>
      <c r="S195" s="742"/>
      <c r="T195" s="743"/>
      <c r="U195" s="743"/>
      <c r="V195" s="743"/>
      <c r="W195" s="744">
        <f>IFERROR((Sch_I_SB[[#This Row],[Prior Approved: Direct FTE]]+Sch_I_SB[[#This Row],[Prior Approved: Admin FTE]])*Sch_I_SB[[#This Row],[Prior Approved: Annual FTE salary $]]*(Sch_I_SB[[#This Row],[Prior Approved: Number of months]]/12),0)</f>
        <v>0</v>
      </c>
      <c r="X195" s="745"/>
      <c r="Y195" s="753">
        <f>Sch_I_SB[[#This Row],[Prior Approved: Total salary expense $]]*Sch_I_SB[[#This Row],[Prior Approved: Benefits Rate %]]</f>
        <v>0</v>
      </c>
      <c r="Z195" s="747">
        <f>+Sch_I_SB[[#This Row],[Prior Approved: Total salary expense $]]+Sch_I_SB[[#This Row],[Prior Approved: Benefits $]]</f>
        <v>0</v>
      </c>
      <c r="AA195" s="748">
        <f>IFERROR(Sch_I_SB[[#This Row],[Proposed: Direct FTE]]-Sch_I_SB[[#This Row],[Prior Approved: Direct FTE]],0)</f>
        <v>0</v>
      </c>
      <c r="AB195" s="744">
        <f>IFERROR(Sch_I_SB[[#This Row],[Proposed: Admin FTE]]-Sch_I_SB[[#This Row],[Prior Approved: Admin FTE]],0)</f>
        <v>0</v>
      </c>
      <c r="AC195" s="747">
        <f>IFERROR(Sch_I_SB[[#This Row],[Proposed: Total S&amp;B $]]-Sch_I_SB[[#This Row],[Prior Approved: Total S&amp;B $]],0)</f>
        <v>0</v>
      </c>
      <c r="AE195" s="749">
        <f>+Sch_I_SB[[#This Row],[Proposed: Direct FTE]]*(Sch_I_SB[[#This Row],[Proposed: Number of months]]/12)</f>
        <v>0</v>
      </c>
      <c r="AF195" s="750">
        <f>+Sch_I_SB[[#This Row],[Proposed: Admin FTE]]*(Sch_I_SB[[#This Row],[Proposed: Number of months]]/12)</f>
        <v>0</v>
      </c>
      <c r="AG195" s="749">
        <f>+Sch_I_SB[[#This Row],[Prior Approved: Direct FTE]]*(Sch_I_SB[[#This Row],[Prior Approved: Number of months]]/12)</f>
        <v>0</v>
      </c>
      <c r="AH195" s="751">
        <f>+Sch_I_SB[[#This Row],[Prior Approved: Admin FTE]]*(Sch_I_SB[[#This Row],[Prior Approved: Number of months]]/12)</f>
        <v>0</v>
      </c>
      <c r="AI195" s="752">
        <f t="shared" si="3"/>
        <v>0</v>
      </c>
      <c r="AJ195" s="751">
        <f t="shared" si="3"/>
        <v>0</v>
      </c>
    </row>
    <row r="196" spans="1:36">
      <c r="A196" s="723">
        <v>193</v>
      </c>
      <c r="B196" s="723">
        <f>+'Budget Summ Amt'!$L$6</f>
        <v>0</v>
      </c>
      <c r="C196" s="779">
        <f>+'Budget Summ Amt'!$D$6</f>
        <v>0</v>
      </c>
      <c r="D196" s="741"/>
      <c r="E196" s="725"/>
      <c r="F196" s="725"/>
      <c r="G196" s="726"/>
      <c r="H196" s="727"/>
      <c r="I196" s="728"/>
      <c r="J196" s="813"/>
      <c r="K196" s="742"/>
      <c r="L196" s="743"/>
      <c r="M196" s="743"/>
      <c r="N196" s="743"/>
      <c r="O196" s="744">
        <f>IFERROR((Sch_I_SB[[#This Row],[Proposed: Direct FTE]]+Sch_I_SB[[#This Row],[Proposed: Admin FTE]])*Sch_I_SB[[#This Row],[Proposed: Annual FTE salary $]]*(Sch_I_SB[[#This Row],[Proposed: Number of months]]/12),0)</f>
        <v>0</v>
      </c>
      <c r="P196" s="745"/>
      <c r="Q196" s="746">
        <f>Sch_I_SB[[#This Row],[Proposed: Benefits Rate %]]*Sch_I_SB[[#This Row],[Proposed: Total salary expense $]]</f>
        <v>0</v>
      </c>
      <c r="R196" s="747">
        <f>Sch_I_SB[[#This Row],[Proposed: Total salary expense $]]+Sch_I_SB[[#This Row],[Proposed: Benefits $]]</f>
        <v>0</v>
      </c>
      <c r="S196" s="742"/>
      <c r="T196" s="743"/>
      <c r="U196" s="743"/>
      <c r="V196" s="743"/>
      <c r="W196" s="744">
        <f>IFERROR((Sch_I_SB[[#This Row],[Prior Approved: Direct FTE]]+Sch_I_SB[[#This Row],[Prior Approved: Admin FTE]])*Sch_I_SB[[#This Row],[Prior Approved: Annual FTE salary $]]*(Sch_I_SB[[#This Row],[Prior Approved: Number of months]]/12),0)</f>
        <v>0</v>
      </c>
      <c r="X196" s="745"/>
      <c r="Y196" s="753">
        <f>Sch_I_SB[[#This Row],[Prior Approved: Total salary expense $]]*Sch_I_SB[[#This Row],[Prior Approved: Benefits Rate %]]</f>
        <v>0</v>
      </c>
      <c r="Z196" s="747">
        <f>+Sch_I_SB[[#This Row],[Prior Approved: Total salary expense $]]+Sch_I_SB[[#This Row],[Prior Approved: Benefits $]]</f>
        <v>0</v>
      </c>
      <c r="AA196" s="748">
        <f>IFERROR(Sch_I_SB[[#This Row],[Proposed: Direct FTE]]-Sch_I_SB[[#This Row],[Prior Approved: Direct FTE]],0)</f>
        <v>0</v>
      </c>
      <c r="AB196" s="744">
        <f>IFERROR(Sch_I_SB[[#This Row],[Proposed: Admin FTE]]-Sch_I_SB[[#This Row],[Prior Approved: Admin FTE]],0)</f>
        <v>0</v>
      </c>
      <c r="AC196" s="747">
        <f>IFERROR(Sch_I_SB[[#This Row],[Proposed: Total S&amp;B $]]-Sch_I_SB[[#This Row],[Prior Approved: Total S&amp;B $]],0)</f>
        <v>0</v>
      </c>
      <c r="AE196" s="749">
        <f>+Sch_I_SB[[#This Row],[Proposed: Direct FTE]]*(Sch_I_SB[[#This Row],[Proposed: Number of months]]/12)</f>
        <v>0</v>
      </c>
      <c r="AF196" s="750">
        <f>+Sch_I_SB[[#This Row],[Proposed: Admin FTE]]*(Sch_I_SB[[#This Row],[Proposed: Number of months]]/12)</f>
        <v>0</v>
      </c>
      <c r="AG196" s="749">
        <f>+Sch_I_SB[[#This Row],[Prior Approved: Direct FTE]]*(Sch_I_SB[[#This Row],[Prior Approved: Number of months]]/12)</f>
        <v>0</v>
      </c>
      <c r="AH196" s="751">
        <f>+Sch_I_SB[[#This Row],[Prior Approved: Admin FTE]]*(Sch_I_SB[[#This Row],[Prior Approved: Number of months]]/12)</f>
        <v>0</v>
      </c>
      <c r="AI196" s="752">
        <f t="shared" si="3"/>
        <v>0</v>
      </c>
      <c r="AJ196" s="751">
        <f t="shared" si="3"/>
        <v>0</v>
      </c>
    </row>
    <row r="197" spans="1:36">
      <c r="A197" s="723">
        <v>194</v>
      </c>
      <c r="B197" s="723">
        <f>+'Budget Summ Amt'!$L$6</f>
        <v>0</v>
      </c>
      <c r="C197" s="779">
        <f>+'Budget Summ Amt'!$D$6</f>
        <v>0</v>
      </c>
      <c r="D197" s="741"/>
      <c r="E197" s="725"/>
      <c r="F197" s="725"/>
      <c r="G197" s="726"/>
      <c r="H197" s="727"/>
      <c r="I197" s="728"/>
      <c r="J197" s="813"/>
      <c r="K197" s="742"/>
      <c r="L197" s="743"/>
      <c r="M197" s="743"/>
      <c r="N197" s="743"/>
      <c r="O197" s="744">
        <f>IFERROR((Sch_I_SB[[#This Row],[Proposed: Direct FTE]]+Sch_I_SB[[#This Row],[Proposed: Admin FTE]])*Sch_I_SB[[#This Row],[Proposed: Annual FTE salary $]]*(Sch_I_SB[[#This Row],[Proposed: Number of months]]/12),0)</f>
        <v>0</v>
      </c>
      <c r="P197" s="745"/>
      <c r="Q197" s="746">
        <f>Sch_I_SB[[#This Row],[Proposed: Benefits Rate %]]*Sch_I_SB[[#This Row],[Proposed: Total salary expense $]]</f>
        <v>0</v>
      </c>
      <c r="R197" s="747">
        <f>Sch_I_SB[[#This Row],[Proposed: Total salary expense $]]+Sch_I_SB[[#This Row],[Proposed: Benefits $]]</f>
        <v>0</v>
      </c>
      <c r="S197" s="742"/>
      <c r="T197" s="743"/>
      <c r="U197" s="743"/>
      <c r="V197" s="743"/>
      <c r="W197" s="744">
        <f>IFERROR((Sch_I_SB[[#This Row],[Prior Approved: Direct FTE]]+Sch_I_SB[[#This Row],[Prior Approved: Admin FTE]])*Sch_I_SB[[#This Row],[Prior Approved: Annual FTE salary $]]*(Sch_I_SB[[#This Row],[Prior Approved: Number of months]]/12),0)</f>
        <v>0</v>
      </c>
      <c r="X197" s="745"/>
      <c r="Y197" s="753">
        <f>Sch_I_SB[[#This Row],[Prior Approved: Total salary expense $]]*Sch_I_SB[[#This Row],[Prior Approved: Benefits Rate %]]</f>
        <v>0</v>
      </c>
      <c r="Z197" s="747">
        <f>+Sch_I_SB[[#This Row],[Prior Approved: Total salary expense $]]+Sch_I_SB[[#This Row],[Prior Approved: Benefits $]]</f>
        <v>0</v>
      </c>
      <c r="AA197" s="748">
        <f>IFERROR(Sch_I_SB[[#This Row],[Proposed: Direct FTE]]-Sch_I_SB[[#This Row],[Prior Approved: Direct FTE]],0)</f>
        <v>0</v>
      </c>
      <c r="AB197" s="744">
        <f>IFERROR(Sch_I_SB[[#This Row],[Proposed: Admin FTE]]-Sch_I_SB[[#This Row],[Prior Approved: Admin FTE]],0)</f>
        <v>0</v>
      </c>
      <c r="AC197" s="747">
        <f>IFERROR(Sch_I_SB[[#This Row],[Proposed: Total S&amp;B $]]-Sch_I_SB[[#This Row],[Prior Approved: Total S&amp;B $]],0)</f>
        <v>0</v>
      </c>
      <c r="AE197" s="749">
        <f>+Sch_I_SB[[#This Row],[Proposed: Direct FTE]]*(Sch_I_SB[[#This Row],[Proposed: Number of months]]/12)</f>
        <v>0</v>
      </c>
      <c r="AF197" s="750">
        <f>+Sch_I_SB[[#This Row],[Proposed: Admin FTE]]*(Sch_I_SB[[#This Row],[Proposed: Number of months]]/12)</f>
        <v>0</v>
      </c>
      <c r="AG197" s="749">
        <f>+Sch_I_SB[[#This Row],[Prior Approved: Direct FTE]]*(Sch_I_SB[[#This Row],[Prior Approved: Number of months]]/12)</f>
        <v>0</v>
      </c>
      <c r="AH197" s="751">
        <f>+Sch_I_SB[[#This Row],[Prior Approved: Admin FTE]]*(Sch_I_SB[[#This Row],[Prior Approved: Number of months]]/12)</f>
        <v>0</v>
      </c>
      <c r="AI197" s="752">
        <f t="shared" si="3"/>
        <v>0</v>
      </c>
      <c r="AJ197" s="751">
        <f t="shared" si="3"/>
        <v>0</v>
      </c>
    </row>
    <row r="198" spans="1:36">
      <c r="A198" s="723">
        <v>195</v>
      </c>
      <c r="B198" s="723">
        <f>+'Budget Summ Amt'!$L$6</f>
        <v>0</v>
      </c>
      <c r="C198" s="779">
        <f>+'Budget Summ Amt'!$D$6</f>
        <v>0</v>
      </c>
      <c r="D198" s="741"/>
      <c r="E198" s="725"/>
      <c r="F198" s="725"/>
      <c r="G198" s="726"/>
      <c r="H198" s="727"/>
      <c r="I198" s="728"/>
      <c r="J198" s="813"/>
      <c r="K198" s="742"/>
      <c r="L198" s="743"/>
      <c r="M198" s="743"/>
      <c r="N198" s="743"/>
      <c r="O198" s="744">
        <f>IFERROR((Sch_I_SB[[#This Row],[Proposed: Direct FTE]]+Sch_I_SB[[#This Row],[Proposed: Admin FTE]])*Sch_I_SB[[#This Row],[Proposed: Annual FTE salary $]]*(Sch_I_SB[[#This Row],[Proposed: Number of months]]/12),0)</f>
        <v>0</v>
      </c>
      <c r="P198" s="745"/>
      <c r="Q198" s="746">
        <f>Sch_I_SB[[#This Row],[Proposed: Benefits Rate %]]*Sch_I_SB[[#This Row],[Proposed: Total salary expense $]]</f>
        <v>0</v>
      </c>
      <c r="R198" s="747">
        <f>Sch_I_SB[[#This Row],[Proposed: Total salary expense $]]+Sch_I_SB[[#This Row],[Proposed: Benefits $]]</f>
        <v>0</v>
      </c>
      <c r="S198" s="742"/>
      <c r="T198" s="743"/>
      <c r="U198" s="743"/>
      <c r="V198" s="743"/>
      <c r="W198" s="744">
        <f>IFERROR((Sch_I_SB[[#This Row],[Prior Approved: Direct FTE]]+Sch_I_SB[[#This Row],[Prior Approved: Admin FTE]])*Sch_I_SB[[#This Row],[Prior Approved: Annual FTE salary $]]*(Sch_I_SB[[#This Row],[Prior Approved: Number of months]]/12),0)</f>
        <v>0</v>
      </c>
      <c r="X198" s="745"/>
      <c r="Y198" s="753">
        <f>Sch_I_SB[[#This Row],[Prior Approved: Total salary expense $]]*Sch_I_SB[[#This Row],[Prior Approved: Benefits Rate %]]</f>
        <v>0</v>
      </c>
      <c r="Z198" s="747">
        <f>+Sch_I_SB[[#This Row],[Prior Approved: Total salary expense $]]+Sch_I_SB[[#This Row],[Prior Approved: Benefits $]]</f>
        <v>0</v>
      </c>
      <c r="AA198" s="748">
        <f>IFERROR(Sch_I_SB[[#This Row],[Proposed: Direct FTE]]-Sch_I_SB[[#This Row],[Prior Approved: Direct FTE]],0)</f>
        <v>0</v>
      </c>
      <c r="AB198" s="744">
        <f>IFERROR(Sch_I_SB[[#This Row],[Proposed: Admin FTE]]-Sch_I_SB[[#This Row],[Prior Approved: Admin FTE]],0)</f>
        <v>0</v>
      </c>
      <c r="AC198" s="747">
        <f>IFERROR(Sch_I_SB[[#This Row],[Proposed: Total S&amp;B $]]-Sch_I_SB[[#This Row],[Prior Approved: Total S&amp;B $]],0)</f>
        <v>0</v>
      </c>
      <c r="AE198" s="749">
        <f>+Sch_I_SB[[#This Row],[Proposed: Direct FTE]]*(Sch_I_SB[[#This Row],[Proposed: Number of months]]/12)</f>
        <v>0</v>
      </c>
      <c r="AF198" s="750">
        <f>+Sch_I_SB[[#This Row],[Proposed: Admin FTE]]*(Sch_I_SB[[#This Row],[Proposed: Number of months]]/12)</f>
        <v>0</v>
      </c>
      <c r="AG198" s="749">
        <f>+Sch_I_SB[[#This Row],[Prior Approved: Direct FTE]]*(Sch_I_SB[[#This Row],[Prior Approved: Number of months]]/12)</f>
        <v>0</v>
      </c>
      <c r="AH198" s="751">
        <f>+Sch_I_SB[[#This Row],[Prior Approved: Admin FTE]]*(Sch_I_SB[[#This Row],[Prior Approved: Number of months]]/12)</f>
        <v>0</v>
      </c>
      <c r="AI198" s="752">
        <f t="shared" si="3"/>
        <v>0</v>
      </c>
      <c r="AJ198" s="751">
        <f t="shared" si="3"/>
        <v>0</v>
      </c>
    </row>
    <row r="199" spans="1:36">
      <c r="A199" s="723">
        <v>196</v>
      </c>
      <c r="B199" s="723">
        <f>+'Budget Summ Amt'!$L$6</f>
        <v>0</v>
      </c>
      <c r="C199" s="779">
        <f>+'Budget Summ Amt'!$D$6</f>
        <v>0</v>
      </c>
      <c r="D199" s="741"/>
      <c r="E199" s="725"/>
      <c r="F199" s="725"/>
      <c r="G199" s="726"/>
      <c r="H199" s="727"/>
      <c r="I199" s="728"/>
      <c r="J199" s="813"/>
      <c r="K199" s="742"/>
      <c r="L199" s="743"/>
      <c r="M199" s="743"/>
      <c r="N199" s="743"/>
      <c r="O199" s="744">
        <f>IFERROR((Sch_I_SB[[#This Row],[Proposed: Direct FTE]]+Sch_I_SB[[#This Row],[Proposed: Admin FTE]])*Sch_I_SB[[#This Row],[Proposed: Annual FTE salary $]]*(Sch_I_SB[[#This Row],[Proposed: Number of months]]/12),0)</f>
        <v>0</v>
      </c>
      <c r="P199" s="745"/>
      <c r="Q199" s="746">
        <f>Sch_I_SB[[#This Row],[Proposed: Benefits Rate %]]*Sch_I_SB[[#This Row],[Proposed: Total salary expense $]]</f>
        <v>0</v>
      </c>
      <c r="R199" s="747">
        <f>Sch_I_SB[[#This Row],[Proposed: Total salary expense $]]+Sch_I_SB[[#This Row],[Proposed: Benefits $]]</f>
        <v>0</v>
      </c>
      <c r="S199" s="742"/>
      <c r="T199" s="743"/>
      <c r="U199" s="743"/>
      <c r="V199" s="743"/>
      <c r="W199" s="744">
        <f>IFERROR((Sch_I_SB[[#This Row],[Prior Approved: Direct FTE]]+Sch_I_SB[[#This Row],[Prior Approved: Admin FTE]])*Sch_I_SB[[#This Row],[Prior Approved: Annual FTE salary $]]*(Sch_I_SB[[#This Row],[Prior Approved: Number of months]]/12),0)</f>
        <v>0</v>
      </c>
      <c r="X199" s="745"/>
      <c r="Y199" s="753">
        <f>Sch_I_SB[[#This Row],[Prior Approved: Total salary expense $]]*Sch_I_SB[[#This Row],[Prior Approved: Benefits Rate %]]</f>
        <v>0</v>
      </c>
      <c r="Z199" s="747">
        <f>+Sch_I_SB[[#This Row],[Prior Approved: Total salary expense $]]+Sch_I_SB[[#This Row],[Prior Approved: Benefits $]]</f>
        <v>0</v>
      </c>
      <c r="AA199" s="748">
        <f>IFERROR(Sch_I_SB[[#This Row],[Proposed: Direct FTE]]-Sch_I_SB[[#This Row],[Prior Approved: Direct FTE]],0)</f>
        <v>0</v>
      </c>
      <c r="AB199" s="744">
        <f>IFERROR(Sch_I_SB[[#This Row],[Proposed: Admin FTE]]-Sch_I_SB[[#This Row],[Prior Approved: Admin FTE]],0)</f>
        <v>0</v>
      </c>
      <c r="AC199" s="747">
        <f>IFERROR(Sch_I_SB[[#This Row],[Proposed: Total S&amp;B $]]-Sch_I_SB[[#This Row],[Prior Approved: Total S&amp;B $]],0)</f>
        <v>0</v>
      </c>
      <c r="AE199" s="749">
        <f>+Sch_I_SB[[#This Row],[Proposed: Direct FTE]]*(Sch_I_SB[[#This Row],[Proposed: Number of months]]/12)</f>
        <v>0</v>
      </c>
      <c r="AF199" s="750">
        <f>+Sch_I_SB[[#This Row],[Proposed: Admin FTE]]*(Sch_I_SB[[#This Row],[Proposed: Number of months]]/12)</f>
        <v>0</v>
      </c>
      <c r="AG199" s="749">
        <f>+Sch_I_SB[[#This Row],[Prior Approved: Direct FTE]]*(Sch_I_SB[[#This Row],[Prior Approved: Number of months]]/12)</f>
        <v>0</v>
      </c>
      <c r="AH199" s="751">
        <f>+Sch_I_SB[[#This Row],[Prior Approved: Admin FTE]]*(Sch_I_SB[[#This Row],[Prior Approved: Number of months]]/12)</f>
        <v>0</v>
      </c>
      <c r="AI199" s="752">
        <f t="shared" si="3"/>
        <v>0</v>
      </c>
      <c r="AJ199" s="751">
        <f t="shared" si="3"/>
        <v>0</v>
      </c>
    </row>
    <row r="200" spans="1:36">
      <c r="A200" s="723">
        <v>197</v>
      </c>
      <c r="B200" s="723">
        <f>+'Budget Summ Amt'!$L$6</f>
        <v>0</v>
      </c>
      <c r="C200" s="779">
        <f>+'Budget Summ Amt'!$D$6</f>
        <v>0</v>
      </c>
      <c r="D200" s="741"/>
      <c r="E200" s="725"/>
      <c r="F200" s="725"/>
      <c r="G200" s="726"/>
      <c r="H200" s="727"/>
      <c r="I200" s="728"/>
      <c r="J200" s="813"/>
      <c r="K200" s="742"/>
      <c r="L200" s="743"/>
      <c r="M200" s="743"/>
      <c r="N200" s="743"/>
      <c r="O200" s="744">
        <f>IFERROR((Sch_I_SB[[#This Row],[Proposed: Direct FTE]]+Sch_I_SB[[#This Row],[Proposed: Admin FTE]])*Sch_I_SB[[#This Row],[Proposed: Annual FTE salary $]]*(Sch_I_SB[[#This Row],[Proposed: Number of months]]/12),0)</f>
        <v>0</v>
      </c>
      <c r="P200" s="745"/>
      <c r="Q200" s="746">
        <f>Sch_I_SB[[#This Row],[Proposed: Benefits Rate %]]*Sch_I_SB[[#This Row],[Proposed: Total salary expense $]]</f>
        <v>0</v>
      </c>
      <c r="R200" s="747">
        <f>Sch_I_SB[[#This Row],[Proposed: Total salary expense $]]+Sch_I_SB[[#This Row],[Proposed: Benefits $]]</f>
        <v>0</v>
      </c>
      <c r="S200" s="742"/>
      <c r="T200" s="743"/>
      <c r="U200" s="743"/>
      <c r="V200" s="743"/>
      <c r="W200" s="744">
        <f>IFERROR((Sch_I_SB[[#This Row],[Prior Approved: Direct FTE]]+Sch_I_SB[[#This Row],[Prior Approved: Admin FTE]])*Sch_I_SB[[#This Row],[Prior Approved: Annual FTE salary $]]*(Sch_I_SB[[#This Row],[Prior Approved: Number of months]]/12),0)</f>
        <v>0</v>
      </c>
      <c r="X200" s="745"/>
      <c r="Y200" s="753">
        <f>Sch_I_SB[[#This Row],[Prior Approved: Total salary expense $]]*Sch_I_SB[[#This Row],[Prior Approved: Benefits Rate %]]</f>
        <v>0</v>
      </c>
      <c r="Z200" s="747">
        <f>+Sch_I_SB[[#This Row],[Prior Approved: Total salary expense $]]+Sch_I_SB[[#This Row],[Prior Approved: Benefits $]]</f>
        <v>0</v>
      </c>
      <c r="AA200" s="748">
        <f>IFERROR(Sch_I_SB[[#This Row],[Proposed: Direct FTE]]-Sch_I_SB[[#This Row],[Prior Approved: Direct FTE]],0)</f>
        <v>0</v>
      </c>
      <c r="AB200" s="744">
        <f>IFERROR(Sch_I_SB[[#This Row],[Proposed: Admin FTE]]-Sch_I_SB[[#This Row],[Prior Approved: Admin FTE]],0)</f>
        <v>0</v>
      </c>
      <c r="AC200" s="747">
        <f>IFERROR(Sch_I_SB[[#This Row],[Proposed: Total S&amp;B $]]-Sch_I_SB[[#This Row],[Prior Approved: Total S&amp;B $]],0)</f>
        <v>0</v>
      </c>
      <c r="AE200" s="749">
        <f>+Sch_I_SB[[#This Row],[Proposed: Direct FTE]]*(Sch_I_SB[[#This Row],[Proposed: Number of months]]/12)</f>
        <v>0</v>
      </c>
      <c r="AF200" s="750">
        <f>+Sch_I_SB[[#This Row],[Proposed: Admin FTE]]*(Sch_I_SB[[#This Row],[Proposed: Number of months]]/12)</f>
        <v>0</v>
      </c>
      <c r="AG200" s="749">
        <f>+Sch_I_SB[[#This Row],[Prior Approved: Direct FTE]]*(Sch_I_SB[[#This Row],[Prior Approved: Number of months]]/12)</f>
        <v>0</v>
      </c>
      <c r="AH200" s="751">
        <f>+Sch_I_SB[[#This Row],[Prior Approved: Admin FTE]]*(Sch_I_SB[[#This Row],[Prior Approved: Number of months]]/12)</f>
        <v>0</v>
      </c>
      <c r="AI200" s="752">
        <f t="shared" si="3"/>
        <v>0</v>
      </c>
      <c r="AJ200" s="751">
        <f t="shared" si="3"/>
        <v>0</v>
      </c>
    </row>
    <row r="201" spans="1:36">
      <c r="A201" s="723">
        <v>198</v>
      </c>
      <c r="B201" s="723">
        <f>+'Budget Summ Amt'!$L$6</f>
        <v>0</v>
      </c>
      <c r="C201" s="779">
        <f>+'Budget Summ Amt'!$D$6</f>
        <v>0</v>
      </c>
      <c r="D201" s="741"/>
      <c r="E201" s="725"/>
      <c r="F201" s="725"/>
      <c r="G201" s="726"/>
      <c r="H201" s="727"/>
      <c r="I201" s="728"/>
      <c r="J201" s="813"/>
      <c r="K201" s="742"/>
      <c r="L201" s="743"/>
      <c r="M201" s="743"/>
      <c r="N201" s="743"/>
      <c r="O201" s="744">
        <f>IFERROR((Sch_I_SB[[#This Row],[Proposed: Direct FTE]]+Sch_I_SB[[#This Row],[Proposed: Admin FTE]])*Sch_I_SB[[#This Row],[Proposed: Annual FTE salary $]]*(Sch_I_SB[[#This Row],[Proposed: Number of months]]/12),0)</f>
        <v>0</v>
      </c>
      <c r="P201" s="745"/>
      <c r="Q201" s="746">
        <f>Sch_I_SB[[#This Row],[Proposed: Benefits Rate %]]*Sch_I_SB[[#This Row],[Proposed: Total salary expense $]]</f>
        <v>0</v>
      </c>
      <c r="R201" s="747">
        <f>Sch_I_SB[[#This Row],[Proposed: Total salary expense $]]+Sch_I_SB[[#This Row],[Proposed: Benefits $]]</f>
        <v>0</v>
      </c>
      <c r="S201" s="742"/>
      <c r="T201" s="743"/>
      <c r="U201" s="743"/>
      <c r="V201" s="743"/>
      <c r="W201" s="744">
        <f>IFERROR((Sch_I_SB[[#This Row],[Prior Approved: Direct FTE]]+Sch_I_SB[[#This Row],[Prior Approved: Admin FTE]])*Sch_I_SB[[#This Row],[Prior Approved: Annual FTE salary $]]*(Sch_I_SB[[#This Row],[Prior Approved: Number of months]]/12),0)</f>
        <v>0</v>
      </c>
      <c r="X201" s="745"/>
      <c r="Y201" s="753">
        <f>Sch_I_SB[[#This Row],[Prior Approved: Total salary expense $]]*Sch_I_SB[[#This Row],[Prior Approved: Benefits Rate %]]</f>
        <v>0</v>
      </c>
      <c r="Z201" s="747">
        <f>+Sch_I_SB[[#This Row],[Prior Approved: Total salary expense $]]+Sch_I_SB[[#This Row],[Prior Approved: Benefits $]]</f>
        <v>0</v>
      </c>
      <c r="AA201" s="748">
        <f>IFERROR(Sch_I_SB[[#This Row],[Proposed: Direct FTE]]-Sch_I_SB[[#This Row],[Prior Approved: Direct FTE]],0)</f>
        <v>0</v>
      </c>
      <c r="AB201" s="744">
        <f>IFERROR(Sch_I_SB[[#This Row],[Proposed: Admin FTE]]-Sch_I_SB[[#This Row],[Prior Approved: Admin FTE]],0)</f>
        <v>0</v>
      </c>
      <c r="AC201" s="747">
        <f>IFERROR(Sch_I_SB[[#This Row],[Proposed: Total S&amp;B $]]-Sch_I_SB[[#This Row],[Prior Approved: Total S&amp;B $]],0)</f>
        <v>0</v>
      </c>
      <c r="AE201" s="749">
        <f>+Sch_I_SB[[#This Row],[Proposed: Direct FTE]]*(Sch_I_SB[[#This Row],[Proposed: Number of months]]/12)</f>
        <v>0</v>
      </c>
      <c r="AF201" s="750">
        <f>+Sch_I_SB[[#This Row],[Proposed: Admin FTE]]*(Sch_I_SB[[#This Row],[Proposed: Number of months]]/12)</f>
        <v>0</v>
      </c>
      <c r="AG201" s="749">
        <f>+Sch_I_SB[[#This Row],[Prior Approved: Direct FTE]]*(Sch_I_SB[[#This Row],[Prior Approved: Number of months]]/12)</f>
        <v>0</v>
      </c>
      <c r="AH201" s="751">
        <f>+Sch_I_SB[[#This Row],[Prior Approved: Admin FTE]]*(Sch_I_SB[[#This Row],[Prior Approved: Number of months]]/12)</f>
        <v>0</v>
      </c>
      <c r="AI201" s="752">
        <f t="shared" si="3"/>
        <v>0</v>
      </c>
      <c r="AJ201" s="751">
        <f t="shared" si="3"/>
        <v>0</v>
      </c>
    </row>
    <row r="202" spans="1:36">
      <c r="A202" s="723">
        <v>199</v>
      </c>
      <c r="B202" s="723">
        <f>+'Budget Summ Amt'!$L$6</f>
        <v>0</v>
      </c>
      <c r="C202" s="779">
        <f>+'Budget Summ Amt'!$D$6</f>
        <v>0</v>
      </c>
      <c r="D202" s="741"/>
      <c r="E202" s="725"/>
      <c r="F202" s="725"/>
      <c r="G202" s="726"/>
      <c r="H202" s="727"/>
      <c r="I202" s="728"/>
      <c r="J202" s="813"/>
      <c r="K202" s="742"/>
      <c r="L202" s="743"/>
      <c r="M202" s="743"/>
      <c r="N202" s="743"/>
      <c r="O202" s="744">
        <f>IFERROR((Sch_I_SB[[#This Row],[Proposed: Direct FTE]]+Sch_I_SB[[#This Row],[Proposed: Admin FTE]])*Sch_I_SB[[#This Row],[Proposed: Annual FTE salary $]]*(Sch_I_SB[[#This Row],[Proposed: Number of months]]/12),0)</f>
        <v>0</v>
      </c>
      <c r="P202" s="745"/>
      <c r="Q202" s="746">
        <f>Sch_I_SB[[#This Row],[Proposed: Benefits Rate %]]*Sch_I_SB[[#This Row],[Proposed: Total salary expense $]]</f>
        <v>0</v>
      </c>
      <c r="R202" s="747">
        <f>Sch_I_SB[[#This Row],[Proposed: Total salary expense $]]+Sch_I_SB[[#This Row],[Proposed: Benefits $]]</f>
        <v>0</v>
      </c>
      <c r="S202" s="742"/>
      <c r="T202" s="743"/>
      <c r="U202" s="743"/>
      <c r="V202" s="743"/>
      <c r="W202" s="744">
        <f>IFERROR((Sch_I_SB[[#This Row],[Prior Approved: Direct FTE]]+Sch_I_SB[[#This Row],[Prior Approved: Admin FTE]])*Sch_I_SB[[#This Row],[Prior Approved: Annual FTE salary $]]*(Sch_I_SB[[#This Row],[Prior Approved: Number of months]]/12),0)</f>
        <v>0</v>
      </c>
      <c r="X202" s="745"/>
      <c r="Y202" s="753">
        <f>Sch_I_SB[[#This Row],[Prior Approved: Total salary expense $]]*Sch_I_SB[[#This Row],[Prior Approved: Benefits Rate %]]</f>
        <v>0</v>
      </c>
      <c r="Z202" s="747">
        <f>+Sch_I_SB[[#This Row],[Prior Approved: Total salary expense $]]+Sch_I_SB[[#This Row],[Prior Approved: Benefits $]]</f>
        <v>0</v>
      </c>
      <c r="AA202" s="748">
        <f>IFERROR(Sch_I_SB[[#This Row],[Proposed: Direct FTE]]-Sch_I_SB[[#This Row],[Prior Approved: Direct FTE]],0)</f>
        <v>0</v>
      </c>
      <c r="AB202" s="744">
        <f>IFERROR(Sch_I_SB[[#This Row],[Proposed: Admin FTE]]-Sch_I_SB[[#This Row],[Prior Approved: Admin FTE]],0)</f>
        <v>0</v>
      </c>
      <c r="AC202" s="747">
        <f>IFERROR(Sch_I_SB[[#This Row],[Proposed: Total S&amp;B $]]-Sch_I_SB[[#This Row],[Prior Approved: Total S&amp;B $]],0)</f>
        <v>0</v>
      </c>
      <c r="AE202" s="749">
        <f>+Sch_I_SB[[#This Row],[Proposed: Direct FTE]]*(Sch_I_SB[[#This Row],[Proposed: Number of months]]/12)</f>
        <v>0</v>
      </c>
      <c r="AF202" s="750">
        <f>+Sch_I_SB[[#This Row],[Proposed: Admin FTE]]*(Sch_I_SB[[#This Row],[Proposed: Number of months]]/12)</f>
        <v>0</v>
      </c>
      <c r="AG202" s="749">
        <f>+Sch_I_SB[[#This Row],[Prior Approved: Direct FTE]]*(Sch_I_SB[[#This Row],[Prior Approved: Number of months]]/12)</f>
        <v>0</v>
      </c>
      <c r="AH202" s="751">
        <f>+Sch_I_SB[[#This Row],[Prior Approved: Admin FTE]]*(Sch_I_SB[[#This Row],[Prior Approved: Number of months]]/12)</f>
        <v>0</v>
      </c>
      <c r="AI202" s="752">
        <f t="shared" si="3"/>
        <v>0</v>
      </c>
      <c r="AJ202" s="751">
        <f t="shared" si="3"/>
        <v>0</v>
      </c>
    </row>
    <row r="203" spans="1:36">
      <c r="A203" s="723">
        <v>200</v>
      </c>
      <c r="B203" s="723">
        <f>+'Budget Summ Amt'!$L$6</f>
        <v>0</v>
      </c>
      <c r="C203" s="779">
        <f>+'Budget Summ Amt'!$D$6</f>
        <v>0</v>
      </c>
      <c r="D203" s="741"/>
      <c r="E203" s="725"/>
      <c r="F203" s="725"/>
      <c r="G203" s="726"/>
      <c r="H203" s="727"/>
      <c r="I203" s="728"/>
      <c r="J203" s="813"/>
      <c r="K203" s="742"/>
      <c r="L203" s="743"/>
      <c r="M203" s="743"/>
      <c r="N203" s="743"/>
      <c r="O203" s="744">
        <f>IFERROR((Sch_I_SB[[#This Row],[Proposed: Direct FTE]]+Sch_I_SB[[#This Row],[Proposed: Admin FTE]])*Sch_I_SB[[#This Row],[Proposed: Annual FTE salary $]]*(Sch_I_SB[[#This Row],[Proposed: Number of months]]/12),0)</f>
        <v>0</v>
      </c>
      <c r="P203" s="745"/>
      <c r="Q203" s="746">
        <f>Sch_I_SB[[#This Row],[Proposed: Benefits Rate %]]*Sch_I_SB[[#This Row],[Proposed: Total salary expense $]]</f>
        <v>0</v>
      </c>
      <c r="R203" s="747">
        <f>Sch_I_SB[[#This Row],[Proposed: Total salary expense $]]+Sch_I_SB[[#This Row],[Proposed: Benefits $]]</f>
        <v>0</v>
      </c>
      <c r="S203" s="742"/>
      <c r="T203" s="743"/>
      <c r="U203" s="743"/>
      <c r="V203" s="743"/>
      <c r="W203" s="744">
        <f>IFERROR((Sch_I_SB[[#This Row],[Prior Approved: Direct FTE]]+Sch_I_SB[[#This Row],[Prior Approved: Admin FTE]])*Sch_I_SB[[#This Row],[Prior Approved: Annual FTE salary $]]*(Sch_I_SB[[#This Row],[Prior Approved: Number of months]]/12),0)</f>
        <v>0</v>
      </c>
      <c r="X203" s="745"/>
      <c r="Y203" s="753">
        <f>Sch_I_SB[[#This Row],[Prior Approved: Total salary expense $]]*Sch_I_SB[[#This Row],[Prior Approved: Benefits Rate %]]</f>
        <v>0</v>
      </c>
      <c r="Z203" s="747">
        <f>+Sch_I_SB[[#This Row],[Prior Approved: Total salary expense $]]+Sch_I_SB[[#This Row],[Prior Approved: Benefits $]]</f>
        <v>0</v>
      </c>
      <c r="AA203" s="748">
        <f>IFERROR(Sch_I_SB[[#This Row],[Proposed: Direct FTE]]-Sch_I_SB[[#This Row],[Prior Approved: Direct FTE]],0)</f>
        <v>0</v>
      </c>
      <c r="AB203" s="744">
        <f>IFERROR(Sch_I_SB[[#This Row],[Proposed: Admin FTE]]-Sch_I_SB[[#This Row],[Prior Approved: Admin FTE]],0)</f>
        <v>0</v>
      </c>
      <c r="AC203" s="747">
        <f>IFERROR(Sch_I_SB[[#This Row],[Proposed: Total S&amp;B $]]-Sch_I_SB[[#This Row],[Prior Approved: Total S&amp;B $]],0)</f>
        <v>0</v>
      </c>
      <c r="AE203" s="749">
        <f>+Sch_I_SB[[#This Row],[Proposed: Direct FTE]]*(Sch_I_SB[[#This Row],[Proposed: Number of months]]/12)</f>
        <v>0</v>
      </c>
      <c r="AF203" s="750">
        <f>+Sch_I_SB[[#This Row],[Proposed: Admin FTE]]*(Sch_I_SB[[#This Row],[Proposed: Number of months]]/12)</f>
        <v>0</v>
      </c>
      <c r="AG203" s="749">
        <f>+Sch_I_SB[[#This Row],[Prior Approved: Direct FTE]]*(Sch_I_SB[[#This Row],[Prior Approved: Number of months]]/12)</f>
        <v>0</v>
      </c>
      <c r="AH203" s="751">
        <f>+Sch_I_SB[[#This Row],[Prior Approved: Admin FTE]]*(Sch_I_SB[[#This Row],[Prior Approved: Number of months]]/12)</f>
        <v>0</v>
      </c>
      <c r="AI203" s="752">
        <f t="shared" si="3"/>
        <v>0</v>
      </c>
      <c r="AJ203" s="751">
        <f t="shared" si="3"/>
        <v>0</v>
      </c>
    </row>
    <row r="204" spans="1:36">
      <c r="A204" s="723">
        <v>201</v>
      </c>
      <c r="B204" s="723">
        <f>+'Budget Summ Amt'!$L$6</f>
        <v>0</v>
      </c>
      <c r="C204" s="779">
        <f>+'Budget Summ Amt'!$D$6</f>
        <v>0</v>
      </c>
      <c r="D204" s="741"/>
      <c r="E204" s="725"/>
      <c r="F204" s="725"/>
      <c r="G204" s="726"/>
      <c r="H204" s="727"/>
      <c r="I204" s="728"/>
      <c r="J204" s="813"/>
      <c r="K204" s="742"/>
      <c r="L204" s="743"/>
      <c r="M204" s="743"/>
      <c r="N204" s="743"/>
      <c r="O204" s="744">
        <f>IFERROR((Sch_I_SB[[#This Row],[Proposed: Direct FTE]]+Sch_I_SB[[#This Row],[Proposed: Admin FTE]])*Sch_I_SB[[#This Row],[Proposed: Annual FTE salary $]]*(Sch_I_SB[[#This Row],[Proposed: Number of months]]/12),0)</f>
        <v>0</v>
      </c>
      <c r="P204" s="745"/>
      <c r="Q204" s="746">
        <f>Sch_I_SB[[#This Row],[Proposed: Benefits Rate %]]*Sch_I_SB[[#This Row],[Proposed: Total salary expense $]]</f>
        <v>0</v>
      </c>
      <c r="R204" s="747">
        <f>Sch_I_SB[[#This Row],[Proposed: Total salary expense $]]+Sch_I_SB[[#This Row],[Proposed: Benefits $]]</f>
        <v>0</v>
      </c>
      <c r="S204" s="742"/>
      <c r="T204" s="743"/>
      <c r="U204" s="743"/>
      <c r="V204" s="743"/>
      <c r="W204" s="744">
        <f>IFERROR((Sch_I_SB[[#This Row],[Prior Approved: Direct FTE]]+Sch_I_SB[[#This Row],[Prior Approved: Admin FTE]])*Sch_I_SB[[#This Row],[Prior Approved: Annual FTE salary $]]*(Sch_I_SB[[#This Row],[Prior Approved: Number of months]]/12),0)</f>
        <v>0</v>
      </c>
      <c r="X204" s="745"/>
      <c r="Y204" s="753">
        <f>Sch_I_SB[[#This Row],[Prior Approved: Total salary expense $]]*Sch_I_SB[[#This Row],[Prior Approved: Benefits Rate %]]</f>
        <v>0</v>
      </c>
      <c r="Z204" s="747">
        <f>+Sch_I_SB[[#This Row],[Prior Approved: Total salary expense $]]+Sch_I_SB[[#This Row],[Prior Approved: Benefits $]]</f>
        <v>0</v>
      </c>
      <c r="AA204" s="748">
        <f>IFERROR(Sch_I_SB[[#This Row],[Proposed: Direct FTE]]-Sch_I_SB[[#This Row],[Prior Approved: Direct FTE]],0)</f>
        <v>0</v>
      </c>
      <c r="AB204" s="744">
        <f>IFERROR(Sch_I_SB[[#This Row],[Proposed: Admin FTE]]-Sch_I_SB[[#This Row],[Prior Approved: Admin FTE]],0)</f>
        <v>0</v>
      </c>
      <c r="AC204" s="747">
        <f>IFERROR(Sch_I_SB[[#This Row],[Proposed: Total S&amp;B $]]-Sch_I_SB[[#This Row],[Prior Approved: Total S&amp;B $]],0)</f>
        <v>0</v>
      </c>
      <c r="AE204" s="749">
        <f>+Sch_I_SB[[#This Row],[Proposed: Direct FTE]]*(Sch_I_SB[[#This Row],[Proposed: Number of months]]/12)</f>
        <v>0</v>
      </c>
      <c r="AF204" s="750">
        <f>+Sch_I_SB[[#This Row],[Proposed: Admin FTE]]*(Sch_I_SB[[#This Row],[Proposed: Number of months]]/12)</f>
        <v>0</v>
      </c>
      <c r="AG204" s="749">
        <f>+Sch_I_SB[[#This Row],[Prior Approved: Direct FTE]]*(Sch_I_SB[[#This Row],[Prior Approved: Number of months]]/12)</f>
        <v>0</v>
      </c>
      <c r="AH204" s="751">
        <f>+Sch_I_SB[[#This Row],[Prior Approved: Admin FTE]]*(Sch_I_SB[[#This Row],[Prior Approved: Number of months]]/12)</f>
        <v>0</v>
      </c>
      <c r="AI204" s="752">
        <f t="shared" si="3"/>
        <v>0</v>
      </c>
      <c r="AJ204" s="751">
        <f t="shared" si="3"/>
        <v>0</v>
      </c>
    </row>
    <row r="205" spans="1:36">
      <c r="A205" s="723">
        <v>202</v>
      </c>
      <c r="B205" s="723">
        <f>+'Budget Summ Amt'!$L$6</f>
        <v>0</v>
      </c>
      <c r="C205" s="779">
        <f>+'Budget Summ Amt'!$D$6</f>
        <v>0</v>
      </c>
      <c r="D205" s="741"/>
      <c r="E205" s="725"/>
      <c r="F205" s="725"/>
      <c r="G205" s="726"/>
      <c r="H205" s="727"/>
      <c r="I205" s="728"/>
      <c r="J205" s="813"/>
      <c r="K205" s="742"/>
      <c r="L205" s="743"/>
      <c r="M205" s="743"/>
      <c r="N205" s="743"/>
      <c r="O205" s="744">
        <f>IFERROR((Sch_I_SB[[#This Row],[Proposed: Direct FTE]]+Sch_I_SB[[#This Row],[Proposed: Admin FTE]])*Sch_I_SB[[#This Row],[Proposed: Annual FTE salary $]]*(Sch_I_SB[[#This Row],[Proposed: Number of months]]/12),0)</f>
        <v>0</v>
      </c>
      <c r="P205" s="745"/>
      <c r="Q205" s="746">
        <f>Sch_I_SB[[#This Row],[Proposed: Benefits Rate %]]*Sch_I_SB[[#This Row],[Proposed: Total salary expense $]]</f>
        <v>0</v>
      </c>
      <c r="R205" s="747">
        <f>Sch_I_SB[[#This Row],[Proposed: Total salary expense $]]+Sch_I_SB[[#This Row],[Proposed: Benefits $]]</f>
        <v>0</v>
      </c>
      <c r="S205" s="742"/>
      <c r="T205" s="743"/>
      <c r="U205" s="743"/>
      <c r="V205" s="743"/>
      <c r="W205" s="744">
        <f>IFERROR((Sch_I_SB[[#This Row],[Prior Approved: Direct FTE]]+Sch_I_SB[[#This Row],[Prior Approved: Admin FTE]])*Sch_I_SB[[#This Row],[Prior Approved: Annual FTE salary $]]*(Sch_I_SB[[#This Row],[Prior Approved: Number of months]]/12),0)</f>
        <v>0</v>
      </c>
      <c r="X205" s="745"/>
      <c r="Y205" s="753">
        <f>Sch_I_SB[[#This Row],[Prior Approved: Total salary expense $]]*Sch_I_SB[[#This Row],[Prior Approved: Benefits Rate %]]</f>
        <v>0</v>
      </c>
      <c r="Z205" s="747">
        <f>+Sch_I_SB[[#This Row],[Prior Approved: Total salary expense $]]+Sch_I_SB[[#This Row],[Prior Approved: Benefits $]]</f>
        <v>0</v>
      </c>
      <c r="AA205" s="748">
        <f>IFERROR(Sch_I_SB[[#This Row],[Proposed: Direct FTE]]-Sch_I_SB[[#This Row],[Prior Approved: Direct FTE]],0)</f>
        <v>0</v>
      </c>
      <c r="AB205" s="744">
        <f>IFERROR(Sch_I_SB[[#This Row],[Proposed: Admin FTE]]-Sch_I_SB[[#This Row],[Prior Approved: Admin FTE]],0)</f>
        <v>0</v>
      </c>
      <c r="AC205" s="747">
        <f>IFERROR(Sch_I_SB[[#This Row],[Proposed: Total S&amp;B $]]-Sch_I_SB[[#This Row],[Prior Approved: Total S&amp;B $]],0)</f>
        <v>0</v>
      </c>
      <c r="AE205" s="749">
        <f>+Sch_I_SB[[#This Row],[Proposed: Direct FTE]]*(Sch_I_SB[[#This Row],[Proposed: Number of months]]/12)</f>
        <v>0</v>
      </c>
      <c r="AF205" s="750">
        <f>+Sch_I_SB[[#This Row],[Proposed: Admin FTE]]*(Sch_I_SB[[#This Row],[Proposed: Number of months]]/12)</f>
        <v>0</v>
      </c>
      <c r="AG205" s="749">
        <f>+Sch_I_SB[[#This Row],[Prior Approved: Direct FTE]]*(Sch_I_SB[[#This Row],[Prior Approved: Number of months]]/12)</f>
        <v>0</v>
      </c>
      <c r="AH205" s="751">
        <f>+Sch_I_SB[[#This Row],[Prior Approved: Admin FTE]]*(Sch_I_SB[[#This Row],[Prior Approved: Number of months]]/12)</f>
        <v>0</v>
      </c>
      <c r="AI205" s="752">
        <f t="shared" si="3"/>
        <v>0</v>
      </c>
      <c r="AJ205" s="751">
        <f t="shared" si="3"/>
        <v>0</v>
      </c>
    </row>
    <row r="206" spans="1:36">
      <c r="A206" s="723">
        <v>203</v>
      </c>
      <c r="B206" s="723">
        <f>+'Budget Summ Amt'!$L$6</f>
        <v>0</v>
      </c>
      <c r="C206" s="779">
        <f>+'Budget Summ Amt'!$D$6</f>
        <v>0</v>
      </c>
      <c r="D206" s="741"/>
      <c r="E206" s="725"/>
      <c r="F206" s="725"/>
      <c r="G206" s="726"/>
      <c r="H206" s="727"/>
      <c r="I206" s="728"/>
      <c r="J206" s="813"/>
      <c r="K206" s="742"/>
      <c r="L206" s="743"/>
      <c r="M206" s="743"/>
      <c r="N206" s="743"/>
      <c r="O206" s="744">
        <f>IFERROR((Sch_I_SB[[#This Row],[Proposed: Direct FTE]]+Sch_I_SB[[#This Row],[Proposed: Admin FTE]])*Sch_I_SB[[#This Row],[Proposed: Annual FTE salary $]]*(Sch_I_SB[[#This Row],[Proposed: Number of months]]/12),0)</f>
        <v>0</v>
      </c>
      <c r="P206" s="745"/>
      <c r="Q206" s="746">
        <f>Sch_I_SB[[#This Row],[Proposed: Benefits Rate %]]*Sch_I_SB[[#This Row],[Proposed: Total salary expense $]]</f>
        <v>0</v>
      </c>
      <c r="R206" s="747">
        <f>Sch_I_SB[[#This Row],[Proposed: Total salary expense $]]+Sch_I_SB[[#This Row],[Proposed: Benefits $]]</f>
        <v>0</v>
      </c>
      <c r="S206" s="742"/>
      <c r="T206" s="743"/>
      <c r="U206" s="743"/>
      <c r="V206" s="743"/>
      <c r="W206" s="744">
        <f>IFERROR((Sch_I_SB[[#This Row],[Prior Approved: Direct FTE]]+Sch_I_SB[[#This Row],[Prior Approved: Admin FTE]])*Sch_I_SB[[#This Row],[Prior Approved: Annual FTE salary $]]*(Sch_I_SB[[#This Row],[Prior Approved: Number of months]]/12),0)</f>
        <v>0</v>
      </c>
      <c r="X206" s="745"/>
      <c r="Y206" s="753">
        <f>Sch_I_SB[[#This Row],[Prior Approved: Total salary expense $]]*Sch_I_SB[[#This Row],[Prior Approved: Benefits Rate %]]</f>
        <v>0</v>
      </c>
      <c r="Z206" s="747">
        <f>+Sch_I_SB[[#This Row],[Prior Approved: Total salary expense $]]+Sch_I_SB[[#This Row],[Prior Approved: Benefits $]]</f>
        <v>0</v>
      </c>
      <c r="AA206" s="748">
        <f>IFERROR(Sch_I_SB[[#This Row],[Proposed: Direct FTE]]-Sch_I_SB[[#This Row],[Prior Approved: Direct FTE]],0)</f>
        <v>0</v>
      </c>
      <c r="AB206" s="744">
        <f>IFERROR(Sch_I_SB[[#This Row],[Proposed: Admin FTE]]-Sch_I_SB[[#This Row],[Prior Approved: Admin FTE]],0)</f>
        <v>0</v>
      </c>
      <c r="AC206" s="747">
        <f>IFERROR(Sch_I_SB[[#This Row],[Proposed: Total S&amp;B $]]-Sch_I_SB[[#This Row],[Prior Approved: Total S&amp;B $]],0)</f>
        <v>0</v>
      </c>
      <c r="AE206" s="749">
        <f>+Sch_I_SB[[#This Row],[Proposed: Direct FTE]]*(Sch_I_SB[[#This Row],[Proposed: Number of months]]/12)</f>
        <v>0</v>
      </c>
      <c r="AF206" s="750">
        <f>+Sch_I_SB[[#This Row],[Proposed: Admin FTE]]*(Sch_I_SB[[#This Row],[Proposed: Number of months]]/12)</f>
        <v>0</v>
      </c>
      <c r="AG206" s="749">
        <f>+Sch_I_SB[[#This Row],[Prior Approved: Direct FTE]]*(Sch_I_SB[[#This Row],[Prior Approved: Number of months]]/12)</f>
        <v>0</v>
      </c>
      <c r="AH206" s="751">
        <f>+Sch_I_SB[[#This Row],[Prior Approved: Admin FTE]]*(Sch_I_SB[[#This Row],[Prior Approved: Number of months]]/12)</f>
        <v>0</v>
      </c>
      <c r="AI206" s="752">
        <f t="shared" si="3"/>
        <v>0</v>
      </c>
      <c r="AJ206" s="751">
        <f t="shared" si="3"/>
        <v>0</v>
      </c>
    </row>
    <row r="207" spans="1:36">
      <c r="A207" s="723">
        <v>204</v>
      </c>
      <c r="B207" s="723">
        <f>+'Budget Summ Amt'!$L$6</f>
        <v>0</v>
      </c>
      <c r="C207" s="779">
        <f>+'Budget Summ Amt'!$D$6</f>
        <v>0</v>
      </c>
      <c r="D207" s="741"/>
      <c r="E207" s="725"/>
      <c r="F207" s="725"/>
      <c r="G207" s="726"/>
      <c r="H207" s="727"/>
      <c r="I207" s="728"/>
      <c r="J207" s="813"/>
      <c r="K207" s="742"/>
      <c r="L207" s="743"/>
      <c r="M207" s="743"/>
      <c r="N207" s="743"/>
      <c r="O207" s="744">
        <f>IFERROR((Sch_I_SB[[#This Row],[Proposed: Direct FTE]]+Sch_I_SB[[#This Row],[Proposed: Admin FTE]])*Sch_I_SB[[#This Row],[Proposed: Annual FTE salary $]]*(Sch_I_SB[[#This Row],[Proposed: Number of months]]/12),0)</f>
        <v>0</v>
      </c>
      <c r="P207" s="745"/>
      <c r="Q207" s="746">
        <f>Sch_I_SB[[#This Row],[Proposed: Benefits Rate %]]*Sch_I_SB[[#This Row],[Proposed: Total salary expense $]]</f>
        <v>0</v>
      </c>
      <c r="R207" s="747">
        <f>Sch_I_SB[[#This Row],[Proposed: Total salary expense $]]+Sch_I_SB[[#This Row],[Proposed: Benefits $]]</f>
        <v>0</v>
      </c>
      <c r="S207" s="742"/>
      <c r="T207" s="743"/>
      <c r="U207" s="743"/>
      <c r="V207" s="743"/>
      <c r="W207" s="744">
        <f>IFERROR((Sch_I_SB[[#This Row],[Prior Approved: Direct FTE]]+Sch_I_SB[[#This Row],[Prior Approved: Admin FTE]])*Sch_I_SB[[#This Row],[Prior Approved: Annual FTE salary $]]*(Sch_I_SB[[#This Row],[Prior Approved: Number of months]]/12),0)</f>
        <v>0</v>
      </c>
      <c r="X207" s="745"/>
      <c r="Y207" s="753">
        <f>Sch_I_SB[[#This Row],[Prior Approved: Total salary expense $]]*Sch_I_SB[[#This Row],[Prior Approved: Benefits Rate %]]</f>
        <v>0</v>
      </c>
      <c r="Z207" s="747">
        <f>+Sch_I_SB[[#This Row],[Prior Approved: Total salary expense $]]+Sch_I_SB[[#This Row],[Prior Approved: Benefits $]]</f>
        <v>0</v>
      </c>
      <c r="AA207" s="748">
        <f>IFERROR(Sch_I_SB[[#This Row],[Proposed: Direct FTE]]-Sch_I_SB[[#This Row],[Prior Approved: Direct FTE]],0)</f>
        <v>0</v>
      </c>
      <c r="AB207" s="744">
        <f>IFERROR(Sch_I_SB[[#This Row],[Proposed: Admin FTE]]-Sch_I_SB[[#This Row],[Prior Approved: Admin FTE]],0)</f>
        <v>0</v>
      </c>
      <c r="AC207" s="747">
        <f>IFERROR(Sch_I_SB[[#This Row],[Proposed: Total S&amp;B $]]-Sch_I_SB[[#This Row],[Prior Approved: Total S&amp;B $]],0)</f>
        <v>0</v>
      </c>
      <c r="AE207" s="749">
        <f>+Sch_I_SB[[#This Row],[Proposed: Direct FTE]]*(Sch_I_SB[[#This Row],[Proposed: Number of months]]/12)</f>
        <v>0</v>
      </c>
      <c r="AF207" s="750">
        <f>+Sch_I_SB[[#This Row],[Proposed: Admin FTE]]*(Sch_I_SB[[#This Row],[Proposed: Number of months]]/12)</f>
        <v>0</v>
      </c>
      <c r="AG207" s="749">
        <f>+Sch_I_SB[[#This Row],[Prior Approved: Direct FTE]]*(Sch_I_SB[[#This Row],[Prior Approved: Number of months]]/12)</f>
        <v>0</v>
      </c>
      <c r="AH207" s="751">
        <f>+Sch_I_SB[[#This Row],[Prior Approved: Admin FTE]]*(Sch_I_SB[[#This Row],[Prior Approved: Number of months]]/12)</f>
        <v>0</v>
      </c>
      <c r="AI207" s="752">
        <f t="shared" si="3"/>
        <v>0</v>
      </c>
      <c r="AJ207" s="751">
        <f t="shared" si="3"/>
        <v>0</v>
      </c>
    </row>
    <row r="208" spans="1:36">
      <c r="A208" s="723">
        <v>205</v>
      </c>
      <c r="B208" s="723">
        <f>+'Budget Summ Amt'!$L$6</f>
        <v>0</v>
      </c>
      <c r="C208" s="779">
        <f>+'Budget Summ Amt'!$D$6</f>
        <v>0</v>
      </c>
      <c r="D208" s="741"/>
      <c r="E208" s="725"/>
      <c r="F208" s="725"/>
      <c r="G208" s="726"/>
      <c r="H208" s="727"/>
      <c r="I208" s="728"/>
      <c r="J208" s="813"/>
      <c r="K208" s="742"/>
      <c r="L208" s="743"/>
      <c r="M208" s="743"/>
      <c r="N208" s="743"/>
      <c r="O208" s="744">
        <f>IFERROR((Sch_I_SB[[#This Row],[Proposed: Direct FTE]]+Sch_I_SB[[#This Row],[Proposed: Admin FTE]])*Sch_I_SB[[#This Row],[Proposed: Annual FTE salary $]]*(Sch_I_SB[[#This Row],[Proposed: Number of months]]/12),0)</f>
        <v>0</v>
      </c>
      <c r="P208" s="745"/>
      <c r="Q208" s="746">
        <f>Sch_I_SB[[#This Row],[Proposed: Benefits Rate %]]*Sch_I_SB[[#This Row],[Proposed: Total salary expense $]]</f>
        <v>0</v>
      </c>
      <c r="R208" s="747">
        <f>Sch_I_SB[[#This Row],[Proposed: Total salary expense $]]+Sch_I_SB[[#This Row],[Proposed: Benefits $]]</f>
        <v>0</v>
      </c>
      <c r="S208" s="742"/>
      <c r="T208" s="743"/>
      <c r="U208" s="743"/>
      <c r="V208" s="743"/>
      <c r="W208" s="744">
        <f>IFERROR((Sch_I_SB[[#This Row],[Prior Approved: Direct FTE]]+Sch_I_SB[[#This Row],[Prior Approved: Admin FTE]])*Sch_I_SB[[#This Row],[Prior Approved: Annual FTE salary $]]*(Sch_I_SB[[#This Row],[Prior Approved: Number of months]]/12),0)</f>
        <v>0</v>
      </c>
      <c r="X208" s="745"/>
      <c r="Y208" s="753">
        <f>Sch_I_SB[[#This Row],[Prior Approved: Total salary expense $]]*Sch_I_SB[[#This Row],[Prior Approved: Benefits Rate %]]</f>
        <v>0</v>
      </c>
      <c r="Z208" s="747">
        <f>+Sch_I_SB[[#This Row],[Prior Approved: Total salary expense $]]+Sch_I_SB[[#This Row],[Prior Approved: Benefits $]]</f>
        <v>0</v>
      </c>
      <c r="AA208" s="748">
        <f>IFERROR(Sch_I_SB[[#This Row],[Proposed: Direct FTE]]-Sch_I_SB[[#This Row],[Prior Approved: Direct FTE]],0)</f>
        <v>0</v>
      </c>
      <c r="AB208" s="744">
        <f>IFERROR(Sch_I_SB[[#This Row],[Proposed: Admin FTE]]-Sch_I_SB[[#This Row],[Prior Approved: Admin FTE]],0)</f>
        <v>0</v>
      </c>
      <c r="AC208" s="747">
        <f>IFERROR(Sch_I_SB[[#This Row],[Proposed: Total S&amp;B $]]-Sch_I_SB[[#This Row],[Prior Approved: Total S&amp;B $]],0)</f>
        <v>0</v>
      </c>
      <c r="AE208" s="749">
        <f>+Sch_I_SB[[#This Row],[Proposed: Direct FTE]]*(Sch_I_SB[[#This Row],[Proposed: Number of months]]/12)</f>
        <v>0</v>
      </c>
      <c r="AF208" s="750">
        <f>+Sch_I_SB[[#This Row],[Proposed: Admin FTE]]*(Sch_I_SB[[#This Row],[Proposed: Number of months]]/12)</f>
        <v>0</v>
      </c>
      <c r="AG208" s="749">
        <f>+Sch_I_SB[[#This Row],[Prior Approved: Direct FTE]]*(Sch_I_SB[[#This Row],[Prior Approved: Number of months]]/12)</f>
        <v>0</v>
      </c>
      <c r="AH208" s="751">
        <f>+Sch_I_SB[[#This Row],[Prior Approved: Admin FTE]]*(Sch_I_SB[[#This Row],[Prior Approved: Number of months]]/12)</f>
        <v>0</v>
      </c>
      <c r="AI208" s="752">
        <f t="shared" si="3"/>
        <v>0</v>
      </c>
      <c r="AJ208" s="751">
        <f t="shared" si="3"/>
        <v>0</v>
      </c>
    </row>
    <row r="209" spans="1:36">
      <c r="A209" s="723">
        <v>206</v>
      </c>
      <c r="B209" s="723">
        <f>+'Budget Summ Amt'!$L$6</f>
        <v>0</v>
      </c>
      <c r="C209" s="779">
        <f>+'Budget Summ Amt'!$D$6</f>
        <v>0</v>
      </c>
      <c r="D209" s="741"/>
      <c r="E209" s="725"/>
      <c r="F209" s="725"/>
      <c r="G209" s="726"/>
      <c r="H209" s="727"/>
      <c r="I209" s="728"/>
      <c r="J209" s="813"/>
      <c r="K209" s="742"/>
      <c r="L209" s="743"/>
      <c r="M209" s="743"/>
      <c r="N209" s="743"/>
      <c r="O209" s="744">
        <f>IFERROR((Sch_I_SB[[#This Row],[Proposed: Direct FTE]]+Sch_I_SB[[#This Row],[Proposed: Admin FTE]])*Sch_I_SB[[#This Row],[Proposed: Annual FTE salary $]]*(Sch_I_SB[[#This Row],[Proposed: Number of months]]/12),0)</f>
        <v>0</v>
      </c>
      <c r="P209" s="745"/>
      <c r="Q209" s="746">
        <f>Sch_I_SB[[#This Row],[Proposed: Benefits Rate %]]*Sch_I_SB[[#This Row],[Proposed: Total salary expense $]]</f>
        <v>0</v>
      </c>
      <c r="R209" s="747">
        <f>Sch_I_SB[[#This Row],[Proposed: Total salary expense $]]+Sch_I_SB[[#This Row],[Proposed: Benefits $]]</f>
        <v>0</v>
      </c>
      <c r="S209" s="742"/>
      <c r="T209" s="743"/>
      <c r="U209" s="743"/>
      <c r="V209" s="743"/>
      <c r="W209" s="744">
        <f>IFERROR((Sch_I_SB[[#This Row],[Prior Approved: Direct FTE]]+Sch_I_SB[[#This Row],[Prior Approved: Admin FTE]])*Sch_I_SB[[#This Row],[Prior Approved: Annual FTE salary $]]*(Sch_I_SB[[#This Row],[Prior Approved: Number of months]]/12),0)</f>
        <v>0</v>
      </c>
      <c r="X209" s="745"/>
      <c r="Y209" s="753">
        <f>Sch_I_SB[[#This Row],[Prior Approved: Total salary expense $]]*Sch_I_SB[[#This Row],[Prior Approved: Benefits Rate %]]</f>
        <v>0</v>
      </c>
      <c r="Z209" s="747">
        <f>+Sch_I_SB[[#This Row],[Prior Approved: Total salary expense $]]+Sch_I_SB[[#This Row],[Prior Approved: Benefits $]]</f>
        <v>0</v>
      </c>
      <c r="AA209" s="748">
        <f>IFERROR(Sch_I_SB[[#This Row],[Proposed: Direct FTE]]-Sch_I_SB[[#This Row],[Prior Approved: Direct FTE]],0)</f>
        <v>0</v>
      </c>
      <c r="AB209" s="744">
        <f>IFERROR(Sch_I_SB[[#This Row],[Proposed: Admin FTE]]-Sch_I_SB[[#This Row],[Prior Approved: Admin FTE]],0)</f>
        <v>0</v>
      </c>
      <c r="AC209" s="747">
        <f>IFERROR(Sch_I_SB[[#This Row],[Proposed: Total S&amp;B $]]-Sch_I_SB[[#This Row],[Prior Approved: Total S&amp;B $]],0)</f>
        <v>0</v>
      </c>
      <c r="AE209" s="749">
        <f>+Sch_I_SB[[#This Row],[Proposed: Direct FTE]]*(Sch_I_SB[[#This Row],[Proposed: Number of months]]/12)</f>
        <v>0</v>
      </c>
      <c r="AF209" s="750">
        <f>+Sch_I_SB[[#This Row],[Proposed: Admin FTE]]*(Sch_I_SB[[#This Row],[Proposed: Number of months]]/12)</f>
        <v>0</v>
      </c>
      <c r="AG209" s="749">
        <f>+Sch_I_SB[[#This Row],[Prior Approved: Direct FTE]]*(Sch_I_SB[[#This Row],[Prior Approved: Number of months]]/12)</f>
        <v>0</v>
      </c>
      <c r="AH209" s="751">
        <f>+Sch_I_SB[[#This Row],[Prior Approved: Admin FTE]]*(Sch_I_SB[[#This Row],[Prior Approved: Number of months]]/12)</f>
        <v>0</v>
      </c>
      <c r="AI209" s="752">
        <f t="shared" si="3"/>
        <v>0</v>
      </c>
      <c r="AJ209" s="751">
        <f t="shared" si="3"/>
        <v>0</v>
      </c>
    </row>
    <row r="210" spans="1:36">
      <c r="A210" s="723">
        <v>207</v>
      </c>
      <c r="B210" s="723">
        <f>+'Budget Summ Amt'!$L$6</f>
        <v>0</v>
      </c>
      <c r="C210" s="779">
        <f>+'Budget Summ Amt'!$D$6</f>
        <v>0</v>
      </c>
      <c r="D210" s="741"/>
      <c r="E210" s="725"/>
      <c r="F210" s="725"/>
      <c r="G210" s="726"/>
      <c r="H210" s="727"/>
      <c r="I210" s="728"/>
      <c r="J210" s="813"/>
      <c r="K210" s="742"/>
      <c r="L210" s="743"/>
      <c r="M210" s="743"/>
      <c r="N210" s="743"/>
      <c r="O210" s="744">
        <f>IFERROR((Sch_I_SB[[#This Row],[Proposed: Direct FTE]]+Sch_I_SB[[#This Row],[Proposed: Admin FTE]])*Sch_I_SB[[#This Row],[Proposed: Annual FTE salary $]]*(Sch_I_SB[[#This Row],[Proposed: Number of months]]/12),0)</f>
        <v>0</v>
      </c>
      <c r="P210" s="745"/>
      <c r="Q210" s="746">
        <f>Sch_I_SB[[#This Row],[Proposed: Benefits Rate %]]*Sch_I_SB[[#This Row],[Proposed: Total salary expense $]]</f>
        <v>0</v>
      </c>
      <c r="R210" s="747">
        <f>Sch_I_SB[[#This Row],[Proposed: Total salary expense $]]+Sch_I_SB[[#This Row],[Proposed: Benefits $]]</f>
        <v>0</v>
      </c>
      <c r="S210" s="742"/>
      <c r="T210" s="743"/>
      <c r="U210" s="743"/>
      <c r="V210" s="743"/>
      <c r="W210" s="744">
        <f>IFERROR((Sch_I_SB[[#This Row],[Prior Approved: Direct FTE]]+Sch_I_SB[[#This Row],[Prior Approved: Admin FTE]])*Sch_I_SB[[#This Row],[Prior Approved: Annual FTE salary $]]*(Sch_I_SB[[#This Row],[Prior Approved: Number of months]]/12),0)</f>
        <v>0</v>
      </c>
      <c r="X210" s="745"/>
      <c r="Y210" s="753">
        <f>Sch_I_SB[[#This Row],[Prior Approved: Total salary expense $]]*Sch_I_SB[[#This Row],[Prior Approved: Benefits Rate %]]</f>
        <v>0</v>
      </c>
      <c r="Z210" s="747">
        <f>+Sch_I_SB[[#This Row],[Prior Approved: Total salary expense $]]+Sch_I_SB[[#This Row],[Prior Approved: Benefits $]]</f>
        <v>0</v>
      </c>
      <c r="AA210" s="748">
        <f>IFERROR(Sch_I_SB[[#This Row],[Proposed: Direct FTE]]-Sch_I_SB[[#This Row],[Prior Approved: Direct FTE]],0)</f>
        <v>0</v>
      </c>
      <c r="AB210" s="744">
        <f>IFERROR(Sch_I_SB[[#This Row],[Proposed: Admin FTE]]-Sch_I_SB[[#This Row],[Prior Approved: Admin FTE]],0)</f>
        <v>0</v>
      </c>
      <c r="AC210" s="747">
        <f>IFERROR(Sch_I_SB[[#This Row],[Proposed: Total S&amp;B $]]-Sch_I_SB[[#This Row],[Prior Approved: Total S&amp;B $]],0)</f>
        <v>0</v>
      </c>
      <c r="AE210" s="749">
        <f>+Sch_I_SB[[#This Row],[Proposed: Direct FTE]]*(Sch_I_SB[[#This Row],[Proposed: Number of months]]/12)</f>
        <v>0</v>
      </c>
      <c r="AF210" s="750">
        <f>+Sch_I_SB[[#This Row],[Proposed: Admin FTE]]*(Sch_I_SB[[#This Row],[Proposed: Number of months]]/12)</f>
        <v>0</v>
      </c>
      <c r="AG210" s="749">
        <f>+Sch_I_SB[[#This Row],[Prior Approved: Direct FTE]]*(Sch_I_SB[[#This Row],[Prior Approved: Number of months]]/12)</f>
        <v>0</v>
      </c>
      <c r="AH210" s="751">
        <f>+Sch_I_SB[[#This Row],[Prior Approved: Admin FTE]]*(Sch_I_SB[[#This Row],[Prior Approved: Number of months]]/12)</f>
        <v>0</v>
      </c>
      <c r="AI210" s="752">
        <f t="shared" si="3"/>
        <v>0</v>
      </c>
      <c r="AJ210" s="751">
        <f t="shared" si="3"/>
        <v>0</v>
      </c>
    </row>
    <row r="211" spans="1:36">
      <c r="A211" s="723">
        <v>208</v>
      </c>
      <c r="B211" s="723">
        <f>+'Budget Summ Amt'!$L$6</f>
        <v>0</v>
      </c>
      <c r="C211" s="779">
        <f>+'Budget Summ Amt'!$D$6</f>
        <v>0</v>
      </c>
      <c r="D211" s="741"/>
      <c r="E211" s="725"/>
      <c r="F211" s="725"/>
      <c r="G211" s="726"/>
      <c r="H211" s="727"/>
      <c r="I211" s="728"/>
      <c r="J211" s="813"/>
      <c r="K211" s="742"/>
      <c r="L211" s="743"/>
      <c r="M211" s="743"/>
      <c r="N211" s="743"/>
      <c r="O211" s="744">
        <f>IFERROR((Sch_I_SB[[#This Row],[Proposed: Direct FTE]]+Sch_I_SB[[#This Row],[Proposed: Admin FTE]])*Sch_I_SB[[#This Row],[Proposed: Annual FTE salary $]]*(Sch_I_SB[[#This Row],[Proposed: Number of months]]/12),0)</f>
        <v>0</v>
      </c>
      <c r="P211" s="745"/>
      <c r="Q211" s="746">
        <f>Sch_I_SB[[#This Row],[Proposed: Benefits Rate %]]*Sch_I_SB[[#This Row],[Proposed: Total salary expense $]]</f>
        <v>0</v>
      </c>
      <c r="R211" s="747">
        <f>Sch_I_SB[[#This Row],[Proposed: Total salary expense $]]+Sch_I_SB[[#This Row],[Proposed: Benefits $]]</f>
        <v>0</v>
      </c>
      <c r="S211" s="742"/>
      <c r="T211" s="743"/>
      <c r="U211" s="743"/>
      <c r="V211" s="743"/>
      <c r="W211" s="744">
        <f>IFERROR((Sch_I_SB[[#This Row],[Prior Approved: Direct FTE]]+Sch_I_SB[[#This Row],[Prior Approved: Admin FTE]])*Sch_I_SB[[#This Row],[Prior Approved: Annual FTE salary $]]*(Sch_I_SB[[#This Row],[Prior Approved: Number of months]]/12),0)</f>
        <v>0</v>
      </c>
      <c r="X211" s="745"/>
      <c r="Y211" s="753">
        <f>Sch_I_SB[[#This Row],[Prior Approved: Total salary expense $]]*Sch_I_SB[[#This Row],[Prior Approved: Benefits Rate %]]</f>
        <v>0</v>
      </c>
      <c r="Z211" s="747">
        <f>+Sch_I_SB[[#This Row],[Prior Approved: Total salary expense $]]+Sch_I_SB[[#This Row],[Prior Approved: Benefits $]]</f>
        <v>0</v>
      </c>
      <c r="AA211" s="748">
        <f>IFERROR(Sch_I_SB[[#This Row],[Proposed: Direct FTE]]-Sch_I_SB[[#This Row],[Prior Approved: Direct FTE]],0)</f>
        <v>0</v>
      </c>
      <c r="AB211" s="744">
        <f>IFERROR(Sch_I_SB[[#This Row],[Proposed: Admin FTE]]-Sch_I_SB[[#This Row],[Prior Approved: Admin FTE]],0)</f>
        <v>0</v>
      </c>
      <c r="AC211" s="747">
        <f>IFERROR(Sch_I_SB[[#This Row],[Proposed: Total S&amp;B $]]-Sch_I_SB[[#This Row],[Prior Approved: Total S&amp;B $]],0)</f>
        <v>0</v>
      </c>
      <c r="AE211" s="749">
        <f>+Sch_I_SB[[#This Row],[Proposed: Direct FTE]]*(Sch_I_SB[[#This Row],[Proposed: Number of months]]/12)</f>
        <v>0</v>
      </c>
      <c r="AF211" s="750">
        <f>+Sch_I_SB[[#This Row],[Proposed: Admin FTE]]*(Sch_I_SB[[#This Row],[Proposed: Number of months]]/12)</f>
        <v>0</v>
      </c>
      <c r="AG211" s="749">
        <f>+Sch_I_SB[[#This Row],[Prior Approved: Direct FTE]]*(Sch_I_SB[[#This Row],[Prior Approved: Number of months]]/12)</f>
        <v>0</v>
      </c>
      <c r="AH211" s="751">
        <f>+Sch_I_SB[[#This Row],[Prior Approved: Admin FTE]]*(Sch_I_SB[[#This Row],[Prior Approved: Number of months]]/12)</f>
        <v>0</v>
      </c>
      <c r="AI211" s="752">
        <f t="shared" si="3"/>
        <v>0</v>
      </c>
      <c r="AJ211" s="751">
        <f t="shared" si="3"/>
        <v>0</v>
      </c>
    </row>
    <row r="212" spans="1:36">
      <c r="A212" s="723">
        <v>209</v>
      </c>
      <c r="B212" s="723">
        <f>+'Budget Summ Amt'!$L$6</f>
        <v>0</v>
      </c>
      <c r="C212" s="779">
        <f>+'Budget Summ Amt'!$D$6</f>
        <v>0</v>
      </c>
      <c r="D212" s="741"/>
      <c r="E212" s="725"/>
      <c r="F212" s="725"/>
      <c r="G212" s="726"/>
      <c r="H212" s="727"/>
      <c r="I212" s="728"/>
      <c r="J212" s="813"/>
      <c r="K212" s="742"/>
      <c r="L212" s="743"/>
      <c r="M212" s="743"/>
      <c r="N212" s="743"/>
      <c r="O212" s="744">
        <f>IFERROR((Sch_I_SB[[#This Row],[Proposed: Direct FTE]]+Sch_I_SB[[#This Row],[Proposed: Admin FTE]])*Sch_I_SB[[#This Row],[Proposed: Annual FTE salary $]]*(Sch_I_SB[[#This Row],[Proposed: Number of months]]/12),0)</f>
        <v>0</v>
      </c>
      <c r="P212" s="745"/>
      <c r="Q212" s="746">
        <f>Sch_I_SB[[#This Row],[Proposed: Benefits Rate %]]*Sch_I_SB[[#This Row],[Proposed: Total salary expense $]]</f>
        <v>0</v>
      </c>
      <c r="R212" s="747">
        <f>Sch_I_SB[[#This Row],[Proposed: Total salary expense $]]+Sch_I_SB[[#This Row],[Proposed: Benefits $]]</f>
        <v>0</v>
      </c>
      <c r="S212" s="742"/>
      <c r="T212" s="743"/>
      <c r="U212" s="743"/>
      <c r="V212" s="743"/>
      <c r="W212" s="744">
        <f>IFERROR((Sch_I_SB[[#This Row],[Prior Approved: Direct FTE]]+Sch_I_SB[[#This Row],[Prior Approved: Admin FTE]])*Sch_I_SB[[#This Row],[Prior Approved: Annual FTE salary $]]*(Sch_I_SB[[#This Row],[Prior Approved: Number of months]]/12),0)</f>
        <v>0</v>
      </c>
      <c r="X212" s="745"/>
      <c r="Y212" s="753">
        <f>Sch_I_SB[[#This Row],[Prior Approved: Total salary expense $]]*Sch_I_SB[[#This Row],[Prior Approved: Benefits Rate %]]</f>
        <v>0</v>
      </c>
      <c r="Z212" s="747">
        <f>+Sch_I_SB[[#This Row],[Prior Approved: Total salary expense $]]+Sch_I_SB[[#This Row],[Prior Approved: Benefits $]]</f>
        <v>0</v>
      </c>
      <c r="AA212" s="748">
        <f>IFERROR(Sch_I_SB[[#This Row],[Proposed: Direct FTE]]-Sch_I_SB[[#This Row],[Prior Approved: Direct FTE]],0)</f>
        <v>0</v>
      </c>
      <c r="AB212" s="744">
        <f>IFERROR(Sch_I_SB[[#This Row],[Proposed: Admin FTE]]-Sch_I_SB[[#This Row],[Prior Approved: Admin FTE]],0)</f>
        <v>0</v>
      </c>
      <c r="AC212" s="747">
        <f>IFERROR(Sch_I_SB[[#This Row],[Proposed: Total S&amp;B $]]-Sch_I_SB[[#This Row],[Prior Approved: Total S&amp;B $]],0)</f>
        <v>0</v>
      </c>
      <c r="AE212" s="749">
        <f>+Sch_I_SB[[#This Row],[Proposed: Direct FTE]]*(Sch_I_SB[[#This Row],[Proposed: Number of months]]/12)</f>
        <v>0</v>
      </c>
      <c r="AF212" s="750">
        <f>+Sch_I_SB[[#This Row],[Proposed: Admin FTE]]*(Sch_I_SB[[#This Row],[Proposed: Number of months]]/12)</f>
        <v>0</v>
      </c>
      <c r="AG212" s="749">
        <f>+Sch_I_SB[[#This Row],[Prior Approved: Direct FTE]]*(Sch_I_SB[[#This Row],[Prior Approved: Number of months]]/12)</f>
        <v>0</v>
      </c>
      <c r="AH212" s="751">
        <f>+Sch_I_SB[[#This Row],[Prior Approved: Admin FTE]]*(Sch_I_SB[[#This Row],[Prior Approved: Number of months]]/12)</f>
        <v>0</v>
      </c>
      <c r="AI212" s="752">
        <f t="shared" si="3"/>
        <v>0</v>
      </c>
      <c r="AJ212" s="751">
        <f t="shared" si="3"/>
        <v>0</v>
      </c>
    </row>
    <row r="213" spans="1:36">
      <c r="A213" s="723">
        <v>210</v>
      </c>
      <c r="B213" s="723">
        <f>+'Budget Summ Amt'!$L$6</f>
        <v>0</v>
      </c>
      <c r="C213" s="779">
        <f>+'Budget Summ Amt'!$D$6</f>
        <v>0</v>
      </c>
      <c r="D213" s="741"/>
      <c r="E213" s="725"/>
      <c r="F213" s="725"/>
      <c r="G213" s="726"/>
      <c r="H213" s="727"/>
      <c r="I213" s="728"/>
      <c r="J213" s="813"/>
      <c r="K213" s="742"/>
      <c r="L213" s="743"/>
      <c r="M213" s="743"/>
      <c r="N213" s="743"/>
      <c r="O213" s="744">
        <f>IFERROR((Sch_I_SB[[#This Row],[Proposed: Direct FTE]]+Sch_I_SB[[#This Row],[Proposed: Admin FTE]])*Sch_I_SB[[#This Row],[Proposed: Annual FTE salary $]]*(Sch_I_SB[[#This Row],[Proposed: Number of months]]/12),0)</f>
        <v>0</v>
      </c>
      <c r="P213" s="745"/>
      <c r="Q213" s="746">
        <f>Sch_I_SB[[#This Row],[Proposed: Benefits Rate %]]*Sch_I_SB[[#This Row],[Proposed: Total salary expense $]]</f>
        <v>0</v>
      </c>
      <c r="R213" s="747">
        <f>Sch_I_SB[[#This Row],[Proposed: Total salary expense $]]+Sch_I_SB[[#This Row],[Proposed: Benefits $]]</f>
        <v>0</v>
      </c>
      <c r="S213" s="742"/>
      <c r="T213" s="743"/>
      <c r="U213" s="743"/>
      <c r="V213" s="743"/>
      <c r="W213" s="744">
        <f>IFERROR((Sch_I_SB[[#This Row],[Prior Approved: Direct FTE]]+Sch_I_SB[[#This Row],[Prior Approved: Admin FTE]])*Sch_I_SB[[#This Row],[Prior Approved: Annual FTE salary $]]*(Sch_I_SB[[#This Row],[Prior Approved: Number of months]]/12),0)</f>
        <v>0</v>
      </c>
      <c r="X213" s="745"/>
      <c r="Y213" s="753">
        <f>Sch_I_SB[[#This Row],[Prior Approved: Total salary expense $]]*Sch_I_SB[[#This Row],[Prior Approved: Benefits Rate %]]</f>
        <v>0</v>
      </c>
      <c r="Z213" s="747">
        <f>+Sch_I_SB[[#This Row],[Prior Approved: Total salary expense $]]+Sch_I_SB[[#This Row],[Prior Approved: Benefits $]]</f>
        <v>0</v>
      </c>
      <c r="AA213" s="748">
        <f>IFERROR(Sch_I_SB[[#This Row],[Proposed: Direct FTE]]-Sch_I_SB[[#This Row],[Prior Approved: Direct FTE]],0)</f>
        <v>0</v>
      </c>
      <c r="AB213" s="744">
        <f>IFERROR(Sch_I_SB[[#This Row],[Proposed: Admin FTE]]-Sch_I_SB[[#This Row],[Prior Approved: Admin FTE]],0)</f>
        <v>0</v>
      </c>
      <c r="AC213" s="747">
        <f>IFERROR(Sch_I_SB[[#This Row],[Proposed: Total S&amp;B $]]-Sch_I_SB[[#This Row],[Prior Approved: Total S&amp;B $]],0)</f>
        <v>0</v>
      </c>
      <c r="AE213" s="749">
        <f>+Sch_I_SB[[#This Row],[Proposed: Direct FTE]]*(Sch_I_SB[[#This Row],[Proposed: Number of months]]/12)</f>
        <v>0</v>
      </c>
      <c r="AF213" s="750">
        <f>+Sch_I_SB[[#This Row],[Proposed: Admin FTE]]*(Sch_I_SB[[#This Row],[Proposed: Number of months]]/12)</f>
        <v>0</v>
      </c>
      <c r="AG213" s="749">
        <f>+Sch_I_SB[[#This Row],[Prior Approved: Direct FTE]]*(Sch_I_SB[[#This Row],[Prior Approved: Number of months]]/12)</f>
        <v>0</v>
      </c>
      <c r="AH213" s="751">
        <f>+Sch_I_SB[[#This Row],[Prior Approved: Admin FTE]]*(Sch_I_SB[[#This Row],[Prior Approved: Number of months]]/12)</f>
        <v>0</v>
      </c>
      <c r="AI213" s="752">
        <f t="shared" si="3"/>
        <v>0</v>
      </c>
      <c r="AJ213" s="751">
        <f t="shared" si="3"/>
        <v>0</v>
      </c>
    </row>
    <row r="214" spans="1:36">
      <c r="A214" s="723">
        <v>211</v>
      </c>
      <c r="B214" s="723">
        <f>+'Budget Summ Amt'!$L$6</f>
        <v>0</v>
      </c>
      <c r="C214" s="779">
        <f>+'Budget Summ Amt'!$D$6</f>
        <v>0</v>
      </c>
      <c r="D214" s="741"/>
      <c r="E214" s="725"/>
      <c r="F214" s="725"/>
      <c r="G214" s="726"/>
      <c r="H214" s="727"/>
      <c r="I214" s="728"/>
      <c r="J214" s="813"/>
      <c r="K214" s="742"/>
      <c r="L214" s="743"/>
      <c r="M214" s="743"/>
      <c r="N214" s="743"/>
      <c r="O214" s="744">
        <f>IFERROR((Sch_I_SB[[#This Row],[Proposed: Direct FTE]]+Sch_I_SB[[#This Row],[Proposed: Admin FTE]])*Sch_I_SB[[#This Row],[Proposed: Annual FTE salary $]]*(Sch_I_SB[[#This Row],[Proposed: Number of months]]/12),0)</f>
        <v>0</v>
      </c>
      <c r="P214" s="745"/>
      <c r="Q214" s="746">
        <f>Sch_I_SB[[#This Row],[Proposed: Benefits Rate %]]*Sch_I_SB[[#This Row],[Proposed: Total salary expense $]]</f>
        <v>0</v>
      </c>
      <c r="R214" s="747">
        <f>Sch_I_SB[[#This Row],[Proposed: Total salary expense $]]+Sch_I_SB[[#This Row],[Proposed: Benefits $]]</f>
        <v>0</v>
      </c>
      <c r="S214" s="742"/>
      <c r="T214" s="743"/>
      <c r="U214" s="743"/>
      <c r="V214" s="743"/>
      <c r="W214" s="744">
        <f>IFERROR((Sch_I_SB[[#This Row],[Prior Approved: Direct FTE]]+Sch_I_SB[[#This Row],[Prior Approved: Admin FTE]])*Sch_I_SB[[#This Row],[Prior Approved: Annual FTE salary $]]*(Sch_I_SB[[#This Row],[Prior Approved: Number of months]]/12),0)</f>
        <v>0</v>
      </c>
      <c r="X214" s="745"/>
      <c r="Y214" s="753">
        <f>Sch_I_SB[[#This Row],[Prior Approved: Total salary expense $]]*Sch_I_SB[[#This Row],[Prior Approved: Benefits Rate %]]</f>
        <v>0</v>
      </c>
      <c r="Z214" s="747">
        <f>+Sch_I_SB[[#This Row],[Prior Approved: Total salary expense $]]+Sch_I_SB[[#This Row],[Prior Approved: Benefits $]]</f>
        <v>0</v>
      </c>
      <c r="AA214" s="748">
        <f>IFERROR(Sch_I_SB[[#This Row],[Proposed: Direct FTE]]-Sch_I_SB[[#This Row],[Prior Approved: Direct FTE]],0)</f>
        <v>0</v>
      </c>
      <c r="AB214" s="744">
        <f>IFERROR(Sch_I_SB[[#This Row],[Proposed: Admin FTE]]-Sch_I_SB[[#This Row],[Prior Approved: Admin FTE]],0)</f>
        <v>0</v>
      </c>
      <c r="AC214" s="747">
        <f>IFERROR(Sch_I_SB[[#This Row],[Proposed: Total S&amp;B $]]-Sch_I_SB[[#This Row],[Prior Approved: Total S&amp;B $]],0)</f>
        <v>0</v>
      </c>
      <c r="AE214" s="749">
        <f>+Sch_I_SB[[#This Row],[Proposed: Direct FTE]]*(Sch_I_SB[[#This Row],[Proposed: Number of months]]/12)</f>
        <v>0</v>
      </c>
      <c r="AF214" s="750">
        <f>+Sch_I_SB[[#This Row],[Proposed: Admin FTE]]*(Sch_I_SB[[#This Row],[Proposed: Number of months]]/12)</f>
        <v>0</v>
      </c>
      <c r="AG214" s="749">
        <f>+Sch_I_SB[[#This Row],[Prior Approved: Direct FTE]]*(Sch_I_SB[[#This Row],[Prior Approved: Number of months]]/12)</f>
        <v>0</v>
      </c>
      <c r="AH214" s="751">
        <f>+Sch_I_SB[[#This Row],[Prior Approved: Admin FTE]]*(Sch_I_SB[[#This Row],[Prior Approved: Number of months]]/12)</f>
        <v>0</v>
      </c>
      <c r="AI214" s="752">
        <f t="shared" si="3"/>
        <v>0</v>
      </c>
      <c r="AJ214" s="751">
        <f t="shared" si="3"/>
        <v>0</v>
      </c>
    </row>
    <row r="215" spans="1:36">
      <c r="A215" s="723">
        <v>212</v>
      </c>
      <c r="B215" s="723">
        <f>+'Budget Summ Amt'!$L$6</f>
        <v>0</v>
      </c>
      <c r="C215" s="779">
        <f>+'Budget Summ Amt'!$D$6</f>
        <v>0</v>
      </c>
      <c r="D215" s="741"/>
      <c r="E215" s="725"/>
      <c r="F215" s="725"/>
      <c r="G215" s="726"/>
      <c r="H215" s="727"/>
      <c r="I215" s="728"/>
      <c r="J215" s="813"/>
      <c r="K215" s="742"/>
      <c r="L215" s="743"/>
      <c r="M215" s="743"/>
      <c r="N215" s="743"/>
      <c r="O215" s="744">
        <f>IFERROR((Sch_I_SB[[#This Row],[Proposed: Direct FTE]]+Sch_I_SB[[#This Row],[Proposed: Admin FTE]])*Sch_I_SB[[#This Row],[Proposed: Annual FTE salary $]]*(Sch_I_SB[[#This Row],[Proposed: Number of months]]/12),0)</f>
        <v>0</v>
      </c>
      <c r="P215" s="745"/>
      <c r="Q215" s="746">
        <f>Sch_I_SB[[#This Row],[Proposed: Benefits Rate %]]*Sch_I_SB[[#This Row],[Proposed: Total salary expense $]]</f>
        <v>0</v>
      </c>
      <c r="R215" s="747">
        <f>Sch_I_SB[[#This Row],[Proposed: Total salary expense $]]+Sch_I_SB[[#This Row],[Proposed: Benefits $]]</f>
        <v>0</v>
      </c>
      <c r="S215" s="742"/>
      <c r="T215" s="743"/>
      <c r="U215" s="743"/>
      <c r="V215" s="743"/>
      <c r="W215" s="744">
        <f>IFERROR((Sch_I_SB[[#This Row],[Prior Approved: Direct FTE]]+Sch_I_SB[[#This Row],[Prior Approved: Admin FTE]])*Sch_I_SB[[#This Row],[Prior Approved: Annual FTE salary $]]*(Sch_I_SB[[#This Row],[Prior Approved: Number of months]]/12),0)</f>
        <v>0</v>
      </c>
      <c r="X215" s="745"/>
      <c r="Y215" s="753">
        <f>Sch_I_SB[[#This Row],[Prior Approved: Total salary expense $]]*Sch_I_SB[[#This Row],[Prior Approved: Benefits Rate %]]</f>
        <v>0</v>
      </c>
      <c r="Z215" s="747">
        <f>+Sch_I_SB[[#This Row],[Prior Approved: Total salary expense $]]+Sch_I_SB[[#This Row],[Prior Approved: Benefits $]]</f>
        <v>0</v>
      </c>
      <c r="AA215" s="748">
        <f>IFERROR(Sch_I_SB[[#This Row],[Proposed: Direct FTE]]-Sch_I_SB[[#This Row],[Prior Approved: Direct FTE]],0)</f>
        <v>0</v>
      </c>
      <c r="AB215" s="744">
        <f>IFERROR(Sch_I_SB[[#This Row],[Proposed: Admin FTE]]-Sch_I_SB[[#This Row],[Prior Approved: Admin FTE]],0)</f>
        <v>0</v>
      </c>
      <c r="AC215" s="747">
        <f>IFERROR(Sch_I_SB[[#This Row],[Proposed: Total S&amp;B $]]-Sch_I_SB[[#This Row],[Prior Approved: Total S&amp;B $]],0)</f>
        <v>0</v>
      </c>
      <c r="AE215" s="749">
        <f>+Sch_I_SB[[#This Row],[Proposed: Direct FTE]]*(Sch_I_SB[[#This Row],[Proposed: Number of months]]/12)</f>
        <v>0</v>
      </c>
      <c r="AF215" s="750">
        <f>+Sch_I_SB[[#This Row],[Proposed: Admin FTE]]*(Sch_I_SB[[#This Row],[Proposed: Number of months]]/12)</f>
        <v>0</v>
      </c>
      <c r="AG215" s="749">
        <f>+Sch_I_SB[[#This Row],[Prior Approved: Direct FTE]]*(Sch_I_SB[[#This Row],[Prior Approved: Number of months]]/12)</f>
        <v>0</v>
      </c>
      <c r="AH215" s="751">
        <f>+Sch_I_SB[[#This Row],[Prior Approved: Admin FTE]]*(Sch_I_SB[[#This Row],[Prior Approved: Number of months]]/12)</f>
        <v>0</v>
      </c>
      <c r="AI215" s="752">
        <f t="shared" si="3"/>
        <v>0</v>
      </c>
      <c r="AJ215" s="751">
        <f t="shared" si="3"/>
        <v>0</v>
      </c>
    </row>
    <row r="216" spans="1:36">
      <c r="A216" s="723">
        <v>213</v>
      </c>
      <c r="B216" s="723">
        <f>+'Budget Summ Amt'!$L$6</f>
        <v>0</v>
      </c>
      <c r="C216" s="779">
        <f>+'Budget Summ Amt'!$D$6</f>
        <v>0</v>
      </c>
      <c r="D216" s="741"/>
      <c r="E216" s="725"/>
      <c r="F216" s="725"/>
      <c r="G216" s="726"/>
      <c r="H216" s="727"/>
      <c r="I216" s="728"/>
      <c r="J216" s="813"/>
      <c r="K216" s="742"/>
      <c r="L216" s="743"/>
      <c r="M216" s="743"/>
      <c r="N216" s="743"/>
      <c r="O216" s="744">
        <f>IFERROR((Sch_I_SB[[#This Row],[Proposed: Direct FTE]]+Sch_I_SB[[#This Row],[Proposed: Admin FTE]])*Sch_I_SB[[#This Row],[Proposed: Annual FTE salary $]]*(Sch_I_SB[[#This Row],[Proposed: Number of months]]/12),0)</f>
        <v>0</v>
      </c>
      <c r="P216" s="745"/>
      <c r="Q216" s="746">
        <f>Sch_I_SB[[#This Row],[Proposed: Benefits Rate %]]*Sch_I_SB[[#This Row],[Proposed: Total salary expense $]]</f>
        <v>0</v>
      </c>
      <c r="R216" s="747">
        <f>Sch_I_SB[[#This Row],[Proposed: Total salary expense $]]+Sch_I_SB[[#This Row],[Proposed: Benefits $]]</f>
        <v>0</v>
      </c>
      <c r="S216" s="742"/>
      <c r="T216" s="743"/>
      <c r="U216" s="743"/>
      <c r="V216" s="743"/>
      <c r="W216" s="744">
        <f>IFERROR((Sch_I_SB[[#This Row],[Prior Approved: Direct FTE]]+Sch_I_SB[[#This Row],[Prior Approved: Admin FTE]])*Sch_I_SB[[#This Row],[Prior Approved: Annual FTE salary $]]*(Sch_I_SB[[#This Row],[Prior Approved: Number of months]]/12),0)</f>
        <v>0</v>
      </c>
      <c r="X216" s="745"/>
      <c r="Y216" s="753">
        <f>Sch_I_SB[[#This Row],[Prior Approved: Total salary expense $]]*Sch_I_SB[[#This Row],[Prior Approved: Benefits Rate %]]</f>
        <v>0</v>
      </c>
      <c r="Z216" s="747">
        <f>+Sch_I_SB[[#This Row],[Prior Approved: Total salary expense $]]+Sch_I_SB[[#This Row],[Prior Approved: Benefits $]]</f>
        <v>0</v>
      </c>
      <c r="AA216" s="748">
        <f>IFERROR(Sch_I_SB[[#This Row],[Proposed: Direct FTE]]-Sch_I_SB[[#This Row],[Prior Approved: Direct FTE]],0)</f>
        <v>0</v>
      </c>
      <c r="AB216" s="744">
        <f>IFERROR(Sch_I_SB[[#This Row],[Proposed: Admin FTE]]-Sch_I_SB[[#This Row],[Prior Approved: Admin FTE]],0)</f>
        <v>0</v>
      </c>
      <c r="AC216" s="747">
        <f>IFERROR(Sch_I_SB[[#This Row],[Proposed: Total S&amp;B $]]-Sch_I_SB[[#This Row],[Prior Approved: Total S&amp;B $]],0)</f>
        <v>0</v>
      </c>
      <c r="AE216" s="749">
        <f>+Sch_I_SB[[#This Row],[Proposed: Direct FTE]]*(Sch_I_SB[[#This Row],[Proposed: Number of months]]/12)</f>
        <v>0</v>
      </c>
      <c r="AF216" s="750">
        <f>+Sch_I_SB[[#This Row],[Proposed: Admin FTE]]*(Sch_I_SB[[#This Row],[Proposed: Number of months]]/12)</f>
        <v>0</v>
      </c>
      <c r="AG216" s="749">
        <f>+Sch_I_SB[[#This Row],[Prior Approved: Direct FTE]]*(Sch_I_SB[[#This Row],[Prior Approved: Number of months]]/12)</f>
        <v>0</v>
      </c>
      <c r="AH216" s="751">
        <f>+Sch_I_SB[[#This Row],[Prior Approved: Admin FTE]]*(Sch_I_SB[[#This Row],[Prior Approved: Number of months]]/12)</f>
        <v>0</v>
      </c>
      <c r="AI216" s="752">
        <f t="shared" si="3"/>
        <v>0</v>
      </c>
      <c r="AJ216" s="751">
        <f t="shared" si="3"/>
        <v>0</v>
      </c>
    </row>
    <row r="217" spans="1:36">
      <c r="A217" s="723">
        <v>214</v>
      </c>
      <c r="B217" s="723">
        <f>+'Budget Summ Amt'!$L$6</f>
        <v>0</v>
      </c>
      <c r="C217" s="779">
        <f>+'Budget Summ Amt'!$D$6</f>
        <v>0</v>
      </c>
      <c r="D217" s="741"/>
      <c r="E217" s="725"/>
      <c r="F217" s="725"/>
      <c r="G217" s="726"/>
      <c r="H217" s="727"/>
      <c r="I217" s="728"/>
      <c r="J217" s="813"/>
      <c r="K217" s="742"/>
      <c r="L217" s="743"/>
      <c r="M217" s="743"/>
      <c r="N217" s="743"/>
      <c r="O217" s="744">
        <f>IFERROR((Sch_I_SB[[#This Row],[Proposed: Direct FTE]]+Sch_I_SB[[#This Row],[Proposed: Admin FTE]])*Sch_I_SB[[#This Row],[Proposed: Annual FTE salary $]]*(Sch_I_SB[[#This Row],[Proposed: Number of months]]/12),0)</f>
        <v>0</v>
      </c>
      <c r="P217" s="745"/>
      <c r="Q217" s="746">
        <f>Sch_I_SB[[#This Row],[Proposed: Benefits Rate %]]*Sch_I_SB[[#This Row],[Proposed: Total salary expense $]]</f>
        <v>0</v>
      </c>
      <c r="R217" s="747">
        <f>Sch_I_SB[[#This Row],[Proposed: Total salary expense $]]+Sch_I_SB[[#This Row],[Proposed: Benefits $]]</f>
        <v>0</v>
      </c>
      <c r="S217" s="742"/>
      <c r="T217" s="743"/>
      <c r="U217" s="743"/>
      <c r="V217" s="743"/>
      <c r="W217" s="744">
        <f>IFERROR((Sch_I_SB[[#This Row],[Prior Approved: Direct FTE]]+Sch_I_SB[[#This Row],[Prior Approved: Admin FTE]])*Sch_I_SB[[#This Row],[Prior Approved: Annual FTE salary $]]*(Sch_I_SB[[#This Row],[Prior Approved: Number of months]]/12),0)</f>
        <v>0</v>
      </c>
      <c r="X217" s="745"/>
      <c r="Y217" s="753">
        <f>Sch_I_SB[[#This Row],[Prior Approved: Total salary expense $]]*Sch_I_SB[[#This Row],[Prior Approved: Benefits Rate %]]</f>
        <v>0</v>
      </c>
      <c r="Z217" s="747">
        <f>+Sch_I_SB[[#This Row],[Prior Approved: Total salary expense $]]+Sch_I_SB[[#This Row],[Prior Approved: Benefits $]]</f>
        <v>0</v>
      </c>
      <c r="AA217" s="748">
        <f>IFERROR(Sch_I_SB[[#This Row],[Proposed: Direct FTE]]-Sch_I_SB[[#This Row],[Prior Approved: Direct FTE]],0)</f>
        <v>0</v>
      </c>
      <c r="AB217" s="744">
        <f>IFERROR(Sch_I_SB[[#This Row],[Proposed: Admin FTE]]-Sch_I_SB[[#This Row],[Prior Approved: Admin FTE]],0)</f>
        <v>0</v>
      </c>
      <c r="AC217" s="747">
        <f>IFERROR(Sch_I_SB[[#This Row],[Proposed: Total S&amp;B $]]-Sch_I_SB[[#This Row],[Prior Approved: Total S&amp;B $]],0)</f>
        <v>0</v>
      </c>
      <c r="AE217" s="749">
        <f>+Sch_I_SB[[#This Row],[Proposed: Direct FTE]]*(Sch_I_SB[[#This Row],[Proposed: Number of months]]/12)</f>
        <v>0</v>
      </c>
      <c r="AF217" s="750">
        <f>+Sch_I_SB[[#This Row],[Proposed: Admin FTE]]*(Sch_I_SB[[#This Row],[Proposed: Number of months]]/12)</f>
        <v>0</v>
      </c>
      <c r="AG217" s="749">
        <f>+Sch_I_SB[[#This Row],[Prior Approved: Direct FTE]]*(Sch_I_SB[[#This Row],[Prior Approved: Number of months]]/12)</f>
        <v>0</v>
      </c>
      <c r="AH217" s="751">
        <f>+Sch_I_SB[[#This Row],[Prior Approved: Admin FTE]]*(Sch_I_SB[[#This Row],[Prior Approved: Number of months]]/12)</f>
        <v>0</v>
      </c>
      <c r="AI217" s="752">
        <f t="shared" si="3"/>
        <v>0</v>
      </c>
      <c r="AJ217" s="751">
        <f t="shared" si="3"/>
        <v>0</v>
      </c>
    </row>
    <row r="218" spans="1:36">
      <c r="A218" s="723">
        <v>215</v>
      </c>
      <c r="B218" s="723">
        <f>+'Budget Summ Amt'!$L$6</f>
        <v>0</v>
      </c>
      <c r="C218" s="779">
        <f>+'Budget Summ Amt'!$D$6</f>
        <v>0</v>
      </c>
      <c r="D218" s="741"/>
      <c r="E218" s="725"/>
      <c r="F218" s="725"/>
      <c r="G218" s="726"/>
      <c r="H218" s="727"/>
      <c r="I218" s="728"/>
      <c r="J218" s="813"/>
      <c r="K218" s="742"/>
      <c r="L218" s="743"/>
      <c r="M218" s="743"/>
      <c r="N218" s="743"/>
      <c r="O218" s="744">
        <f>IFERROR((Sch_I_SB[[#This Row],[Proposed: Direct FTE]]+Sch_I_SB[[#This Row],[Proposed: Admin FTE]])*Sch_I_SB[[#This Row],[Proposed: Annual FTE salary $]]*(Sch_I_SB[[#This Row],[Proposed: Number of months]]/12),0)</f>
        <v>0</v>
      </c>
      <c r="P218" s="745"/>
      <c r="Q218" s="746">
        <f>Sch_I_SB[[#This Row],[Proposed: Benefits Rate %]]*Sch_I_SB[[#This Row],[Proposed: Total salary expense $]]</f>
        <v>0</v>
      </c>
      <c r="R218" s="747">
        <f>Sch_I_SB[[#This Row],[Proposed: Total salary expense $]]+Sch_I_SB[[#This Row],[Proposed: Benefits $]]</f>
        <v>0</v>
      </c>
      <c r="S218" s="742"/>
      <c r="T218" s="743"/>
      <c r="U218" s="743"/>
      <c r="V218" s="743"/>
      <c r="W218" s="744">
        <f>IFERROR((Sch_I_SB[[#This Row],[Prior Approved: Direct FTE]]+Sch_I_SB[[#This Row],[Prior Approved: Admin FTE]])*Sch_I_SB[[#This Row],[Prior Approved: Annual FTE salary $]]*(Sch_I_SB[[#This Row],[Prior Approved: Number of months]]/12),0)</f>
        <v>0</v>
      </c>
      <c r="X218" s="745"/>
      <c r="Y218" s="753">
        <f>Sch_I_SB[[#This Row],[Prior Approved: Total salary expense $]]*Sch_I_SB[[#This Row],[Prior Approved: Benefits Rate %]]</f>
        <v>0</v>
      </c>
      <c r="Z218" s="747">
        <f>+Sch_I_SB[[#This Row],[Prior Approved: Total salary expense $]]+Sch_I_SB[[#This Row],[Prior Approved: Benefits $]]</f>
        <v>0</v>
      </c>
      <c r="AA218" s="748">
        <f>IFERROR(Sch_I_SB[[#This Row],[Proposed: Direct FTE]]-Sch_I_SB[[#This Row],[Prior Approved: Direct FTE]],0)</f>
        <v>0</v>
      </c>
      <c r="AB218" s="744">
        <f>IFERROR(Sch_I_SB[[#This Row],[Proposed: Admin FTE]]-Sch_I_SB[[#This Row],[Prior Approved: Admin FTE]],0)</f>
        <v>0</v>
      </c>
      <c r="AC218" s="747">
        <f>IFERROR(Sch_I_SB[[#This Row],[Proposed: Total S&amp;B $]]-Sch_I_SB[[#This Row],[Prior Approved: Total S&amp;B $]],0)</f>
        <v>0</v>
      </c>
      <c r="AE218" s="749">
        <f>+Sch_I_SB[[#This Row],[Proposed: Direct FTE]]*(Sch_I_SB[[#This Row],[Proposed: Number of months]]/12)</f>
        <v>0</v>
      </c>
      <c r="AF218" s="750">
        <f>+Sch_I_SB[[#This Row],[Proposed: Admin FTE]]*(Sch_I_SB[[#This Row],[Proposed: Number of months]]/12)</f>
        <v>0</v>
      </c>
      <c r="AG218" s="749">
        <f>+Sch_I_SB[[#This Row],[Prior Approved: Direct FTE]]*(Sch_I_SB[[#This Row],[Prior Approved: Number of months]]/12)</f>
        <v>0</v>
      </c>
      <c r="AH218" s="751">
        <f>+Sch_I_SB[[#This Row],[Prior Approved: Admin FTE]]*(Sch_I_SB[[#This Row],[Prior Approved: Number of months]]/12)</f>
        <v>0</v>
      </c>
      <c r="AI218" s="752">
        <f t="shared" si="3"/>
        <v>0</v>
      </c>
      <c r="AJ218" s="751">
        <f t="shared" si="3"/>
        <v>0</v>
      </c>
    </row>
    <row r="219" spans="1:36">
      <c r="A219" s="723">
        <v>216</v>
      </c>
      <c r="B219" s="723">
        <f>+'Budget Summ Amt'!$L$6</f>
        <v>0</v>
      </c>
      <c r="C219" s="779">
        <f>+'Budget Summ Amt'!$D$6</f>
        <v>0</v>
      </c>
      <c r="D219" s="741"/>
      <c r="E219" s="725"/>
      <c r="F219" s="725"/>
      <c r="G219" s="726"/>
      <c r="H219" s="727"/>
      <c r="I219" s="728"/>
      <c r="J219" s="813"/>
      <c r="K219" s="742"/>
      <c r="L219" s="743"/>
      <c r="M219" s="743"/>
      <c r="N219" s="743"/>
      <c r="O219" s="744">
        <f>IFERROR((Sch_I_SB[[#This Row],[Proposed: Direct FTE]]+Sch_I_SB[[#This Row],[Proposed: Admin FTE]])*Sch_I_SB[[#This Row],[Proposed: Annual FTE salary $]]*(Sch_I_SB[[#This Row],[Proposed: Number of months]]/12),0)</f>
        <v>0</v>
      </c>
      <c r="P219" s="745"/>
      <c r="Q219" s="746">
        <f>Sch_I_SB[[#This Row],[Proposed: Benefits Rate %]]*Sch_I_SB[[#This Row],[Proposed: Total salary expense $]]</f>
        <v>0</v>
      </c>
      <c r="R219" s="747">
        <f>Sch_I_SB[[#This Row],[Proposed: Total salary expense $]]+Sch_I_SB[[#This Row],[Proposed: Benefits $]]</f>
        <v>0</v>
      </c>
      <c r="S219" s="742"/>
      <c r="T219" s="743"/>
      <c r="U219" s="743"/>
      <c r="V219" s="743"/>
      <c r="W219" s="744">
        <f>IFERROR((Sch_I_SB[[#This Row],[Prior Approved: Direct FTE]]+Sch_I_SB[[#This Row],[Prior Approved: Admin FTE]])*Sch_I_SB[[#This Row],[Prior Approved: Annual FTE salary $]]*(Sch_I_SB[[#This Row],[Prior Approved: Number of months]]/12),0)</f>
        <v>0</v>
      </c>
      <c r="X219" s="745"/>
      <c r="Y219" s="753">
        <f>Sch_I_SB[[#This Row],[Prior Approved: Total salary expense $]]*Sch_I_SB[[#This Row],[Prior Approved: Benefits Rate %]]</f>
        <v>0</v>
      </c>
      <c r="Z219" s="747">
        <f>+Sch_I_SB[[#This Row],[Prior Approved: Total salary expense $]]+Sch_I_SB[[#This Row],[Prior Approved: Benefits $]]</f>
        <v>0</v>
      </c>
      <c r="AA219" s="748">
        <f>IFERROR(Sch_I_SB[[#This Row],[Proposed: Direct FTE]]-Sch_I_SB[[#This Row],[Prior Approved: Direct FTE]],0)</f>
        <v>0</v>
      </c>
      <c r="AB219" s="744">
        <f>IFERROR(Sch_I_SB[[#This Row],[Proposed: Admin FTE]]-Sch_I_SB[[#This Row],[Prior Approved: Admin FTE]],0)</f>
        <v>0</v>
      </c>
      <c r="AC219" s="747">
        <f>IFERROR(Sch_I_SB[[#This Row],[Proposed: Total S&amp;B $]]-Sch_I_SB[[#This Row],[Prior Approved: Total S&amp;B $]],0)</f>
        <v>0</v>
      </c>
      <c r="AE219" s="749">
        <f>+Sch_I_SB[[#This Row],[Proposed: Direct FTE]]*(Sch_I_SB[[#This Row],[Proposed: Number of months]]/12)</f>
        <v>0</v>
      </c>
      <c r="AF219" s="750">
        <f>+Sch_I_SB[[#This Row],[Proposed: Admin FTE]]*(Sch_I_SB[[#This Row],[Proposed: Number of months]]/12)</f>
        <v>0</v>
      </c>
      <c r="AG219" s="749">
        <f>+Sch_I_SB[[#This Row],[Prior Approved: Direct FTE]]*(Sch_I_SB[[#This Row],[Prior Approved: Number of months]]/12)</f>
        <v>0</v>
      </c>
      <c r="AH219" s="751">
        <f>+Sch_I_SB[[#This Row],[Prior Approved: Admin FTE]]*(Sch_I_SB[[#This Row],[Prior Approved: Number of months]]/12)</f>
        <v>0</v>
      </c>
      <c r="AI219" s="752">
        <f t="shared" si="3"/>
        <v>0</v>
      </c>
      <c r="AJ219" s="751">
        <f t="shared" si="3"/>
        <v>0</v>
      </c>
    </row>
    <row r="220" spans="1:36">
      <c r="A220" s="723">
        <v>217</v>
      </c>
      <c r="B220" s="723">
        <f>+'Budget Summ Amt'!$L$6</f>
        <v>0</v>
      </c>
      <c r="C220" s="779">
        <f>+'Budget Summ Amt'!$D$6</f>
        <v>0</v>
      </c>
      <c r="D220" s="741"/>
      <c r="E220" s="725"/>
      <c r="F220" s="725"/>
      <c r="G220" s="726"/>
      <c r="H220" s="727"/>
      <c r="I220" s="728"/>
      <c r="J220" s="813"/>
      <c r="K220" s="742"/>
      <c r="L220" s="743"/>
      <c r="M220" s="743"/>
      <c r="N220" s="743"/>
      <c r="O220" s="744">
        <f>IFERROR((Sch_I_SB[[#This Row],[Proposed: Direct FTE]]+Sch_I_SB[[#This Row],[Proposed: Admin FTE]])*Sch_I_SB[[#This Row],[Proposed: Annual FTE salary $]]*(Sch_I_SB[[#This Row],[Proposed: Number of months]]/12),0)</f>
        <v>0</v>
      </c>
      <c r="P220" s="745"/>
      <c r="Q220" s="746">
        <f>Sch_I_SB[[#This Row],[Proposed: Benefits Rate %]]*Sch_I_SB[[#This Row],[Proposed: Total salary expense $]]</f>
        <v>0</v>
      </c>
      <c r="R220" s="747">
        <f>Sch_I_SB[[#This Row],[Proposed: Total salary expense $]]+Sch_I_SB[[#This Row],[Proposed: Benefits $]]</f>
        <v>0</v>
      </c>
      <c r="S220" s="742"/>
      <c r="T220" s="743"/>
      <c r="U220" s="743"/>
      <c r="V220" s="743"/>
      <c r="W220" s="744">
        <f>IFERROR((Sch_I_SB[[#This Row],[Prior Approved: Direct FTE]]+Sch_I_SB[[#This Row],[Prior Approved: Admin FTE]])*Sch_I_SB[[#This Row],[Prior Approved: Annual FTE salary $]]*(Sch_I_SB[[#This Row],[Prior Approved: Number of months]]/12),0)</f>
        <v>0</v>
      </c>
      <c r="X220" s="745"/>
      <c r="Y220" s="753">
        <f>Sch_I_SB[[#This Row],[Prior Approved: Total salary expense $]]*Sch_I_SB[[#This Row],[Prior Approved: Benefits Rate %]]</f>
        <v>0</v>
      </c>
      <c r="Z220" s="747">
        <f>+Sch_I_SB[[#This Row],[Prior Approved: Total salary expense $]]+Sch_I_SB[[#This Row],[Prior Approved: Benefits $]]</f>
        <v>0</v>
      </c>
      <c r="AA220" s="748">
        <f>IFERROR(Sch_I_SB[[#This Row],[Proposed: Direct FTE]]-Sch_I_SB[[#This Row],[Prior Approved: Direct FTE]],0)</f>
        <v>0</v>
      </c>
      <c r="AB220" s="744">
        <f>IFERROR(Sch_I_SB[[#This Row],[Proposed: Admin FTE]]-Sch_I_SB[[#This Row],[Prior Approved: Admin FTE]],0)</f>
        <v>0</v>
      </c>
      <c r="AC220" s="747">
        <f>IFERROR(Sch_I_SB[[#This Row],[Proposed: Total S&amp;B $]]-Sch_I_SB[[#This Row],[Prior Approved: Total S&amp;B $]],0)</f>
        <v>0</v>
      </c>
      <c r="AE220" s="749">
        <f>+Sch_I_SB[[#This Row],[Proposed: Direct FTE]]*(Sch_I_SB[[#This Row],[Proposed: Number of months]]/12)</f>
        <v>0</v>
      </c>
      <c r="AF220" s="750">
        <f>+Sch_I_SB[[#This Row],[Proposed: Admin FTE]]*(Sch_I_SB[[#This Row],[Proposed: Number of months]]/12)</f>
        <v>0</v>
      </c>
      <c r="AG220" s="749">
        <f>+Sch_I_SB[[#This Row],[Prior Approved: Direct FTE]]*(Sch_I_SB[[#This Row],[Prior Approved: Number of months]]/12)</f>
        <v>0</v>
      </c>
      <c r="AH220" s="751">
        <f>+Sch_I_SB[[#This Row],[Prior Approved: Admin FTE]]*(Sch_I_SB[[#This Row],[Prior Approved: Number of months]]/12)</f>
        <v>0</v>
      </c>
      <c r="AI220" s="752">
        <f t="shared" si="3"/>
        <v>0</v>
      </c>
      <c r="AJ220" s="751">
        <f t="shared" si="3"/>
        <v>0</v>
      </c>
    </row>
    <row r="221" spans="1:36">
      <c r="A221" s="723">
        <v>218</v>
      </c>
      <c r="B221" s="723">
        <f>+'Budget Summ Amt'!$L$6</f>
        <v>0</v>
      </c>
      <c r="C221" s="779">
        <f>+'Budget Summ Amt'!$D$6</f>
        <v>0</v>
      </c>
      <c r="D221" s="741"/>
      <c r="E221" s="725"/>
      <c r="F221" s="725"/>
      <c r="G221" s="726"/>
      <c r="H221" s="727"/>
      <c r="I221" s="728"/>
      <c r="J221" s="813"/>
      <c r="K221" s="742"/>
      <c r="L221" s="743"/>
      <c r="M221" s="743"/>
      <c r="N221" s="743"/>
      <c r="O221" s="744">
        <f>IFERROR((Sch_I_SB[[#This Row],[Proposed: Direct FTE]]+Sch_I_SB[[#This Row],[Proposed: Admin FTE]])*Sch_I_SB[[#This Row],[Proposed: Annual FTE salary $]]*(Sch_I_SB[[#This Row],[Proposed: Number of months]]/12),0)</f>
        <v>0</v>
      </c>
      <c r="P221" s="745"/>
      <c r="Q221" s="746">
        <f>Sch_I_SB[[#This Row],[Proposed: Benefits Rate %]]*Sch_I_SB[[#This Row],[Proposed: Total salary expense $]]</f>
        <v>0</v>
      </c>
      <c r="R221" s="747">
        <f>Sch_I_SB[[#This Row],[Proposed: Total salary expense $]]+Sch_I_SB[[#This Row],[Proposed: Benefits $]]</f>
        <v>0</v>
      </c>
      <c r="S221" s="742"/>
      <c r="T221" s="743"/>
      <c r="U221" s="743"/>
      <c r="V221" s="743"/>
      <c r="W221" s="744">
        <f>IFERROR((Sch_I_SB[[#This Row],[Prior Approved: Direct FTE]]+Sch_I_SB[[#This Row],[Prior Approved: Admin FTE]])*Sch_I_SB[[#This Row],[Prior Approved: Annual FTE salary $]]*(Sch_I_SB[[#This Row],[Prior Approved: Number of months]]/12),0)</f>
        <v>0</v>
      </c>
      <c r="X221" s="745"/>
      <c r="Y221" s="753">
        <f>Sch_I_SB[[#This Row],[Prior Approved: Total salary expense $]]*Sch_I_SB[[#This Row],[Prior Approved: Benefits Rate %]]</f>
        <v>0</v>
      </c>
      <c r="Z221" s="747">
        <f>+Sch_I_SB[[#This Row],[Prior Approved: Total salary expense $]]+Sch_I_SB[[#This Row],[Prior Approved: Benefits $]]</f>
        <v>0</v>
      </c>
      <c r="AA221" s="748">
        <f>IFERROR(Sch_I_SB[[#This Row],[Proposed: Direct FTE]]-Sch_I_SB[[#This Row],[Prior Approved: Direct FTE]],0)</f>
        <v>0</v>
      </c>
      <c r="AB221" s="744">
        <f>IFERROR(Sch_I_SB[[#This Row],[Proposed: Admin FTE]]-Sch_I_SB[[#This Row],[Prior Approved: Admin FTE]],0)</f>
        <v>0</v>
      </c>
      <c r="AC221" s="747">
        <f>IFERROR(Sch_I_SB[[#This Row],[Proposed: Total S&amp;B $]]-Sch_I_SB[[#This Row],[Prior Approved: Total S&amp;B $]],0)</f>
        <v>0</v>
      </c>
      <c r="AE221" s="749">
        <f>+Sch_I_SB[[#This Row],[Proposed: Direct FTE]]*(Sch_I_SB[[#This Row],[Proposed: Number of months]]/12)</f>
        <v>0</v>
      </c>
      <c r="AF221" s="750">
        <f>+Sch_I_SB[[#This Row],[Proposed: Admin FTE]]*(Sch_I_SB[[#This Row],[Proposed: Number of months]]/12)</f>
        <v>0</v>
      </c>
      <c r="AG221" s="749">
        <f>+Sch_I_SB[[#This Row],[Prior Approved: Direct FTE]]*(Sch_I_SB[[#This Row],[Prior Approved: Number of months]]/12)</f>
        <v>0</v>
      </c>
      <c r="AH221" s="751">
        <f>+Sch_I_SB[[#This Row],[Prior Approved: Admin FTE]]*(Sch_I_SB[[#This Row],[Prior Approved: Number of months]]/12)</f>
        <v>0</v>
      </c>
      <c r="AI221" s="752">
        <f t="shared" si="3"/>
        <v>0</v>
      </c>
      <c r="AJ221" s="751">
        <f t="shared" si="3"/>
        <v>0</v>
      </c>
    </row>
    <row r="222" spans="1:36">
      <c r="A222" s="723">
        <v>219</v>
      </c>
      <c r="B222" s="723">
        <f>+'Budget Summ Amt'!$L$6</f>
        <v>0</v>
      </c>
      <c r="C222" s="779">
        <f>+'Budget Summ Amt'!$D$6</f>
        <v>0</v>
      </c>
      <c r="D222" s="741"/>
      <c r="E222" s="725"/>
      <c r="F222" s="725"/>
      <c r="G222" s="726"/>
      <c r="H222" s="727"/>
      <c r="I222" s="728"/>
      <c r="J222" s="813"/>
      <c r="K222" s="742"/>
      <c r="L222" s="743"/>
      <c r="M222" s="743"/>
      <c r="N222" s="743"/>
      <c r="O222" s="744">
        <f>IFERROR((Sch_I_SB[[#This Row],[Proposed: Direct FTE]]+Sch_I_SB[[#This Row],[Proposed: Admin FTE]])*Sch_I_SB[[#This Row],[Proposed: Annual FTE salary $]]*(Sch_I_SB[[#This Row],[Proposed: Number of months]]/12),0)</f>
        <v>0</v>
      </c>
      <c r="P222" s="745"/>
      <c r="Q222" s="746">
        <f>Sch_I_SB[[#This Row],[Proposed: Benefits Rate %]]*Sch_I_SB[[#This Row],[Proposed: Total salary expense $]]</f>
        <v>0</v>
      </c>
      <c r="R222" s="747">
        <f>Sch_I_SB[[#This Row],[Proposed: Total salary expense $]]+Sch_I_SB[[#This Row],[Proposed: Benefits $]]</f>
        <v>0</v>
      </c>
      <c r="S222" s="742"/>
      <c r="T222" s="743"/>
      <c r="U222" s="743"/>
      <c r="V222" s="743"/>
      <c r="W222" s="744">
        <f>IFERROR((Sch_I_SB[[#This Row],[Prior Approved: Direct FTE]]+Sch_I_SB[[#This Row],[Prior Approved: Admin FTE]])*Sch_I_SB[[#This Row],[Prior Approved: Annual FTE salary $]]*(Sch_I_SB[[#This Row],[Prior Approved: Number of months]]/12),0)</f>
        <v>0</v>
      </c>
      <c r="X222" s="745"/>
      <c r="Y222" s="753">
        <f>Sch_I_SB[[#This Row],[Prior Approved: Total salary expense $]]*Sch_I_SB[[#This Row],[Prior Approved: Benefits Rate %]]</f>
        <v>0</v>
      </c>
      <c r="Z222" s="747">
        <f>+Sch_I_SB[[#This Row],[Prior Approved: Total salary expense $]]+Sch_I_SB[[#This Row],[Prior Approved: Benefits $]]</f>
        <v>0</v>
      </c>
      <c r="AA222" s="748">
        <f>IFERROR(Sch_I_SB[[#This Row],[Proposed: Direct FTE]]-Sch_I_SB[[#This Row],[Prior Approved: Direct FTE]],0)</f>
        <v>0</v>
      </c>
      <c r="AB222" s="744">
        <f>IFERROR(Sch_I_SB[[#This Row],[Proposed: Admin FTE]]-Sch_I_SB[[#This Row],[Prior Approved: Admin FTE]],0)</f>
        <v>0</v>
      </c>
      <c r="AC222" s="747">
        <f>IFERROR(Sch_I_SB[[#This Row],[Proposed: Total S&amp;B $]]-Sch_I_SB[[#This Row],[Prior Approved: Total S&amp;B $]],0)</f>
        <v>0</v>
      </c>
      <c r="AE222" s="749">
        <f>+Sch_I_SB[[#This Row],[Proposed: Direct FTE]]*(Sch_I_SB[[#This Row],[Proposed: Number of months]]/12)</f>
        <v>0</v>
      </c>
      <c r="AF222" s="750">
        <f>+Sch_I_SB[[#This Row],[Proposed: Admin FTE]]*(Sch_I_SB[[#This Row],[Proposed: Number of months]]/12)</f>
        <v>0</v>
      </c>
      <c r="AG222" s="749">
        <f>+Sch_I_SB[[#This Row],[Prior Approved: Direct FTE]]*(Sch_I_SB[[#This Row],[Prior Approved: Number of months]]/12)</f>
        <v>0</v>
      </c>
      <c r="AH222" s="751">
        <f>+Sch_I_SB[[#This Row],[Prior Approved: Admin FTE]]*(Sch_I_SB[[#This Row],[Prior Approved: Number of months]]/12)</f>
        <v>0</v>
      </c>
      <c r="AI222" s="752">
        <f t="shared" si="3"/>
        <v>0</v>
      </c>
      <c r="AJ222" s="751">
        <f t="shared" si="3"/>
        <v>0</v>
      </c>
    </row>
    <row r="223" spans="1:36">
      <c r="A223" s="723">
        <v>220</v>
      </c>
      <c r="B223" s="723">
        <f>+'Budget Summ Amt'!$L$6</f>
        <v>0</v>
      </c>
      <c r="C223" s="779">
        <f>+'Budget Summ Amt'!$D$6</f>
        <v>0</v>
      </c>
      <c r="D223" s="741"/>
      <c r="E223" s="725"/>
      <c r="F223" s="725"/>
      <c r="G223" s="726"/>
      <c r="H223" s="727"/>
      <c r="I223" s="728"/>
      <c r="J223" s="813"/>
      <c r="K223" s="742"/>
      <c r="L223" s="743"/>
      <c r="M223" s="743"/>
      <c r="N223" s="743"/>
      <c r="O223" s="744">
        <f>IFERROR((Sch_I_SB[[#This Row],[Proposed: Direct FTE]]+Sch_I_SB[[#This Row],[Proposed: Admin FTE]])*Sch_I_SB[[#This Row],[Proposed: Annual FTE salary $]]*(Sch_I_SB[[#This Row],[Proposed: Number of months]]/12),0)</f>
        <v>0</v>
      </c>
      <c r="P223" s="745"/>
      <c r="Q223" s="746">
        <f>Sch_I_SB[[#This Row],[Proposed: Benefits Rate %]]*Sch_I_SB[[#This Row],[Proposed: Total salary expense $]]</f>
        <v>0</v>
      </c>
      <c r="R223" s="747">
        <f>Sch_I_SB[[#This Row],[Proposed: Total salary expense $]]+Sch_I_SB[[#This Row],[Proposed: Benefits $]]</f>
        <v>0</v>
      </c>
      <c r="S223" s="742"/>
      <c r="T223" s="743"/>
      <c r="U223" s="743"/>
      <c r="V223" s="743"/>
      <c r="W223" s="744">
        <f>IFERROR((Sch_I_SB[[#This Row],[Prior Approved: Direct FTE]]+Sch_I_SB[[#This Row],[Prior Approved: Admin FTE]])*Sch_I_SB[[#This Row],[Prior Approved: Annual FTE salary $]]*(Sch_I_SB[[#This Row],[Prior Approved: Number of months]]/12),0)</f>
        <v>0</v>
      </c>
      <c r="X223" s="745"/>
      <c r="Y223" s="753">
        <f>Sch_I_SB[[#This Row],[Prior Approved: Total salary expense $]]*Sch_I_SB[[#This Row],[Prior Approved: Benefits Rate %]]</f>
        <v>0</v>
      </c>
      <c r="Z223" s="747">
        <f>+Sch_I_SB[[#This Row],[Prior Approved: Total salary expense $]]+Sch_I_SB[[#This Row],[Prior Approved: Benefits $]]</f>
        <v>0</v>
      </c>
      <c r="AA223" s="748">
        <f>IFERROR(Sch_I_SB[[#This Row],[Proposed: Direct FTE]]-Sch_I_SB[[#This Row],[Prior Approved: Direct FTE]],0)</f>
        <v>0</v>
      </c>
      <c r="AB223" s="744">
        <f>IFERROR(Sch_I_SB[[#This Row],[Proposed: Admin FTE]]-Sch_I_SB[[#This Row],[Prior Approved: Admin FTE]],0)</f>
        <v>0</v>
      </c>
      <c r="AC223" s="747">
        <f>IFERROR(Sch_I_SB[[#This Row],[Proposed: Total S&amp;B $]]-Sch_I_SB[[#This Row],[Prior Approved: Total S&amp;B $]],0)</f>
        <v>0</v>
      </c>
      <c r="AE223" s="749">
        <f>+Sch_I_SB[[#This Row],[Proposed: Direct FTE]]*(Sch_I_SB[[#This Row],[Proposed: Number of months]]/12)</f>
        <v>0</v>
      </c>
      <c r="AF223" s="750">
        <f>+Sch_I_SB[[#This Row],[Proposed: Admin FTE]]*(Sch_I_SB[[#This Row],[Proposed: Number of months]]/12)</f>
        <v>0</v>
      </c>
      <c r="AG223" s="749">
        <f>+Sch_I_SB[[#This Row],[Prior Approved: Direct FTE]]*(Sch_I_SB[[#This Row],[Prior Approved: Number of months]]/12)</f>
        <v>0</v>
      </c>
      <c r="AH223" s="751">
        <f>+Sch_I_SB[[#This Row],[Prior Approved: Admin FTE]]*(Sch_I_SB[[#This Row],[Prior Approved: Number of months]]/12)</f>
        <v>0</v>
      </c>
      <c r="AI223" s="752">
        <f t="shared" si="3"/>
        <v>0</v>
      </c>
      <c r="AJ223" s="751">
        <f t="shared" si="3"/>
        <v>0</v>
      </c>
    </row>
    <row r="224" spans="1:36">
      <c r="A224" s="723">
        <v>221</v>
      </c>
      <c r="B224" s="723">
        <f>+'Budget Summ Amt'!$L$6</f>
        <v>0</v>
      </c>
      <c r="C224" s="779">
        <f>+'Budget Summ Amt'!$D$6</f>
        <v>0</v>
      </c>
      <c r="D224" s="741"/>
      <c r="E224" s="725"/>
      <c r="F224" s="725"/>
      <c r="G224" s="726"/>
      <c r="H224" s="727"/>
      <c r="I224" s="728"/>
      <c r="J224" s="813"/>
      <c r="K224" s="742"/>
      <c r="L224" s="743"/>
      <c r="M224" s="743"/>
      <c r="N224" s="743"/>
      <c r="O224" s="744">
        <f>IFERROR((Sch_I_SB[[#This Row],[Proposed: Direct FTE]]+Sch_I_SB[[#This Row],[Proposed: Admin FTE]])*Sch_I_SB[[#This Row],[Proposed: Annual FTE salary $]]*(Sch_I_SB[[#This Row],[Proposed: Number of months]]/12),0)</f>
        <v>0</v>
      </c>
      <c r="P224" s="745"/>
      <c r="Q224" s="746">
        <f>Sch_I_SB[[#This Row],[Proposed: Benefits Rate %]]*Sch_I_SB[[#This Row],[Proposed: Total salary expense $]]</f>
        <v>0</v>
      </c>
      <c r="R224" s="747">
        <f>Sch_I_SB[[#This Row],[Proposed: Total salary expense $]]+Sch_I_SB[[#This Row],[Proposed: Benefits $]]</f>
        <v>0</v>
      </c>
      <c r="S224" s="742"/>
      <c r="T224" s="743"/>
      <c r="U224" s="743"/>
      <c r="V224" s="743"/>
      <c r="W224" s="744">
        <f>IFERROR((Sch_I_SB[[#This Row],[Prior Approved: Direct FTE]]+Sch_I_SB[[#This Row],[Prior Approved: Admin FTE]])*Sch_I_SB[[#This Row],[Prior Approved: Annual FTE salary $]]*(Sch_I_SB[[#This Row],[Prior Approved: Number of months]]/12),0)</f>
        <v>0</v>
      </c>
      <c r="X224" s="745"/>
      <c r="Y224" s="753">
        <f>Sch_I_SB[[#This Row],[Prior Approved: Total salary expense $]]*Sch_I_SB[[#This Row],[Prior Approved: Benefits Rate %]]</f>
        <v>0</v>
      </c>
      <c r="Z224" s="747">
        <f>+Sch_I_SB[[#This Row],[Prior Approved: Total salary expense $]]+Sch_I_SB[[#This Row],[Prior Approved: Benefits $]]</f>
        <v>0</v>
      </c>
      <c r="AA224" s="748">
        <f>IFERROR(Sch_I_SB[[#This Row],[Proposed: Direct FTE]]-Sch_I_SB[[#This Row],[Prior Approved: Direct FTE]],0)</f>
        <v>0</v>
      </c>
      <c r="AB224" s="744">
        <f>IFERROR(Sch_I_SB[[#This Row],[Proposed: Admin FTE]]-Sch_I_SB[[#This Row],[Prior Approved: Admin FTE]],0)</f>
        <v>0</v>
      </c>
      <c r="AC224" s="747">
        <f>IFERROR(Sch_I_SB[[#This Row],[Proposed: Total S&amp;B $]]-Sch_I_SB[[#This Row],[Prior Approved: Total S&amp;B $]],0)</f>
        <v>0</v>
      </c>
      <c r="AE224" s="749">
        <f>+Sch_I_SB[[#This Row],[Proposed: Direct FTE]]*(Sch_I_SB[[#This Row],[Proposed: Number of months]]/12)</f>
        <v>0</v>
      </c>
      <c r="AF224" s="750">
        <f>+Sch_I_SB[[#This Row],[Proposed: Admin FTE]]*(Sch_I_SB[[#This Row],[Proposed: Number of months]]/12)</f>
        <v>0</v>
      </c>
      <c r="AG224" s="749">
        <f>+Sch_I_SB[[#This Row],[Prior Approved: Direct FTE]]*(Sch_I_SB[[#This Row],[Prior Approved: Number of months]]/12)</f>
        <v>0</v>
      </c>
      <c r="AH224" s="751">
        <f>+Sch_I_SB[[#This Row],[Prior Approved: Admin FTE]]*(Sch_I_SB[[#This Row],[Prior Approved: Number of months]]/12)</f>
        <v>0</v>
      </c>
      <c r="AI224" s="752">
        <f t="shared" si="3"/>
        <v>0</v>
      </c>
      <c r="AJ224" s="751">
        <f t="shared" si="3"/>
        <v>0</v>
      </c>
    </row>
    <row r="225" spans="1:36">
      <c r="A225" s="723">
        <v>222</v>
      </c>
      <c r="B225" s="723">
        <f>+'Budget Summ Amt'!$L$6</f>
        <v>0</v>
      </c>
      <c r="C225" s="779">
        <f>+'Budget Summ Amt'!$D$6</f>
        <v>0</v>
      </c>
      <c r="D225" s="741"/>
      <c r="E225" s="725"/>
      <c r="F225" s="725"/>
      <c r="G225" s="726"/>
      <c r="H225" s="727"/>
      <c r="I225" s="728"/>
      <c r="J225" s="813"/>
      <c r="K225" s="742"/>
      <c r="L225" s="743"/>
      <c r="M225" s="743"/>
      <c r="N225" s="743"/>
      <c r="O225" s="744">
        <f>IFERROR((Sch_I_SB[[#This Row],[Proposed: Direct FTE]]+Sch_I_SB[[#This Row],[Proposed: Admin FTE]])*Sch_I_SB[[#This Row],[Proposed: Annual FTE salary $]]*(Sch_I_SB[[#This Row],[Proposed: Number of months]]/12),0)</f>
        <v>0</v>
      </c>
      <c r="P225" s="745"/>
      <c r="Q225" s="746">
        <f>Sch_I_SB[[#This Row],[Proposed: Benefits Rate %]]*Sch_I_SB[[#This Row],[Proposed: Total salary expense $]]</f>
        <v>0</v>
      </c>
      <c r="R225" s="747">
        <f>Sch_I_SB[[#This Row],[Proposed: Total salary expense $]]+Sch_I_SB[[#This Row],[Proposed: Benefits $]]</f>
        <v>0</v>
      </c>
      <c r="S225" s="742"/>
      <c r="T225" s="743"/>
      <c r="U225" s="743"/>
      <c r="V225" s="743"/>
      <c r="W225" s="744">
        <f>IFERROR((Sch_I_SB[[#This Row],[Prior Approved: Direct FTE]]+Sch_I_SB[[#This Row],[Prior Approved: Admin FTE]])*Sch_I_SB[[#This Row],[Prior Approved: Annual FTE salary $]]*(Sch_I_SB[[#This Row],[Prior Approved: Number of months]]/12),0)</f>
        <v>0</v>
      </c>
      <c r="X225" s="745"/>
      <c r="Y225" s="753">
        <f>Sch_I_SB[[#This Row],[Prior Approved: Total salary expense $]]*Sch_I_SB[[#This Row],[Prior Approved: Benefits Rate %]]</f>
        <v>0</v>
      </c>
      <c r="Z225" s="747">
        <f>+Sch_I_SB[[#This Row],[Prior Approved: Total salary expense $]]+Sch_I_SB[[#This Row],[Prior Approved: Benefits $]]</f>
        <v>0</v>
      </c>
      <c r="AA225" s="748">
        <f>IFERROR(Sch_I_SB[[#This Row],[Proposed: Direct FTE]]-Sch_I_SB[[#This Row],[Prior Approved: Direct FTE]],0)</f>
        <v>0</v>
      </c>
      <c r="AB225" s="744">
        <f>IFERROR(Sch_I_SB[[#This Row],[Proposed: Admin FTE]]-Sch_I_SB[[#This Row],[Prior Approved: Admin FTE]],0)</f>
        <v>0</v>
      </c>
      <c r="AC225" s="747">
        <f>IFERROR(Sch_I_SB[[#This Row],[Proposed: Total S&amp;B $]]-Sch_I_SB[[#This Row],[Prior Approved: Total S&amp;B $]],0)</f>
        <v>0</v>
      </c>
      <c r="AE225" s="749">
        <f>+Sch_I_SB[[#This Row],[Proposed: Direct FTE]]*(Sch_I_SB[[#This Row],[Proposed: Number of months]]/12)</f>
        <v>0</v>
      </c>
      <c r="AF225" s="750">
        <f>+Sch_I_SB[[#This Row],[Proposed: Admin FTE]]*(Sch_I_SB[[#This Row],[Proposed: Number of months]]/12)</f>
        <v>0</v>
      </c>
      <c r="AG225" s="749">
        <f>+Sch_I_SB[[#This Row],[Prior Approved: Direct FTE]]*(Sch_I_SB[[#This Row],[Prior Approved: Number of months]]/12)</f>
        <v>0</v>
      </c>
      <c r="AH225" s="751">
        <f>+Sch_I_SB[[#This Row],[Prior Approved: Admin FTE]]*(Sch_I_SB[[#This Row],[Prior Approved: Number of months]]/12)</f>
        <v>0</v>
      </c>
      <c r="AI225" s="752">
        <f t="shared" si="3"/>
        <v>0</v>
      </c>
      <c r="AJ225" s="751">
        <f t="shared" si="3"/>
        <v>0</v>
      </c>
    </row>
    <row r="226" spans="1:36">
      <c r="A226" s="723">
        <v>223</v>
      </c>
      <c r="B226" s="723">
        <f>+'Budget Summ Amt'!$L$6</f>
        <v>0</v>
      </c>
      <c r="C226" s="779">
        <f>+'Budget Summ Amt'!$D$6</f>
        <v>0</v>
      </c>
      <c r="D226" s="741"/>
      <c r="E226" s="725"/>
      <c r="F226" s="725"/>
      <c r="G226" s="726"/>
      <c r="H226" s="727"/>
      <c r="I226" s="728"/>
      <c r="J226" s="813"/>
      <c r="K226" s="742"/>
      <c r="L226" s="743"/>
      <c r="M226" s="743"/>
      <c r="N226" s="743"/>
      <c r="O226" s="744">
        <f>IFERROR((Sch_I_SB[[#This Row],[Proposed: Direct FTE]]+Sch_I_SB[[#This Row],[Proposed: Admin FTE]])*Sch_I_SB[[#This Row],[Proposed: Annual FTE salary $]]*(Sch_I_SB[[#This Row],[Proposed: Number of months]]/12),0)</f>
        <v>0</v>
      </c>
      <c r="P226" s="745"/>
      <c r="Q226" s="746">
        <f>Sch_I_SB[[#This Row],[Proposed: Benefits Rate %]]*Sch_I_SB[[#This Row],[Proposed: Total salary expense $]]</f>
        <v>0</v>
      </c>
      <c r="R226" s="747">
        <f>Sch_I_SB[[#This Row],[Proposed: Total salary expense $]]+Sch_I_SB[[#This Row],[Proposed: Benefits $]]</f>
        <v>0</v>
      </c>
      <c r="S226" s="742"/>
      <c r="T226" s="743"/>
      <c r="U226" s="743"/>
      <c r="V226" s="743"/>
      <c r="W226" s="744">
        <f>IFERROR((Sch_I_SB[[#This Row],[Prior Approved: Direct FTE]]+Sch_I_SB[[#This Row],[Prior Approved: Admin FTE]])*Sch_I_SB[[#This Row],[Prior Approved: Annual FTE salary $]]*(Sch_I_SB[[#This Row],[Prior Approved: Number of months]]/12),0)</f>
        <v>0</v>
      </c>
      <c r="X226" s="745"/>
      <c r="Y226" s="753">
        <f>Sch_I_SB[[#This Row],[Prior Approved: Total salary expense $]]*Sch_I_SB[[#This Row],[Prior Approved: Benefits Rate %]]</f>
        <v>0</v>
      </c>
      <c r="Z226" s="747">
        <f>+Sch_I_SB[[#This Row],[Prior Approved: Total salary expense $]]+Sch_I_SB[[#This Row],[Prior Approved: Benefits $]]</f>
        <v>0</v>
      </c>
      <c r="AA226" s="748">
        <f>IFERROR(Sch_I_SB[[#This Row],[Proposed: Direct FTE]]-Sch_I_SB[[#This Row],[Prior Approved: Direct FTE]],0)</f>
        <v>0</v>
      </c>
      <c r="AB226" s="744">
        <f>IFERROR(Sch_I_SB[[#This Row],[Proposed: Admin FTE]]-Sch_I_SB[[#This Row],[Prior Approved: Admin FTE]],0)</f>
        <v>0</v>
      </c>
      <c r="AC226" s="747">
        <f>IFERROR(Sch_I_SB[[#This Row],[Proposed: Total S&amp;B $]]-Sch_I_SB[[#This Row],[Prior Approved: Total S&amp;B $]],0)</f>
        <v>0</v>
      </c>
      <c r="AE226" s="749">
        <f>+Sch_I_SB[[#This Row],[Proposed: Direct FTE]]*(Sch_I_SB[[#This Row],[Proposed: Number of months]]/12)</f>
        <v>0</v>
      </c>
      <c r="AF226" s="750">
        <f>+Sch_I_SB[[#This Row],[Proposed: Admin FTE]]*(Sch_I_SB[[#This Row],[Proposed: Number of months]]/12)</f>
        <v>0</v>
      </c>
      <c r="AG226" s="749">
        <f>+Sch_I_SB[[#This Row],[Prior Approved: Direct FTE]]*(Sch_I_SB[[#This Row],[Prior Approved: Number of months]]/12)</f>
        <v>0</v>
      </c>
      <c r="AH226" s="751">
        <f>+Sch_I_SB[[#This Row],[Prior Approved: Admin FTE]]*(Sch_I_SB[[#This Row],[Prior Approved: Number of months]]/12)</f>
        <v>0</v>
      </c>
      <c r="AI226" s="752">
        <f t="shared" si="3"/>
        <v>0</v>
      </c>
      <c r="AJ226" s="751">
        <f t="shared" si="3"/>
        <v>0</v>
      </c>
    </row>
    <row r="227" spans="1:36">
      <c r="A227" s="723">
        <v>224</v>
      </c>
      <c r="B227" s="723">
        <f>+'Budget Summ Amt'!$L$6</f>
        <v>0</v>
      </c>
      <c r="C227" s="779">
        <f>+'Budget Summ Amt'!$D$6</f>
        <v>0</v>
      </c>
      <c r="D227" s="741"/>
      <c r="E227" s="725"/>
      <c r="F227" s="725"/>
      <c r="G227" s="726"/>
      <c r="H227" s="727"/>
      <c r="I227" s="728"/>
      <c r="J227" s="813"/>
      <c r="K227" s="742"/>
      <c r="L227" s="743"/>
      <c r="M227" s="743"/>
      <c r="N227" s="743"/>
      <c r="O227" s="744">
        <f>IFERROR((Sch_I_SB[[#This Row],[Proposed: Direct FTE]]+Sch_I_SB[[#This Row],[Proposed: Admin FTE]])*Sch_I_SB[[#This Row],[Proposed: Annual FTE salary $]]*(Sch_I_SB[[#This Row],[Proposed: Number of months]]/12),0)</f>
        <v>0</v>
      </c>
      <c r="P227" s="745"/>
      <c r="Q227" s="746">
        <f>Sch_I_SB[[#This Row],[Proposed: Benefits Rate %]]*Sch_I_SB[[#This Row],[Proposed: Total salary expense $]]</f>
        <v>0</v>
      </c>
      <c r="R227" s="747">
        <f>Sch_I_SB[[#This Row],[Proposed: Total salary expense $]]+Sch_I_SB[[#This Row],[Proposed: Benefits $]]</f>
        <v>0</v>
      </c>
      <c r="S227" s="742"/>
      <c r="T227" s="743"/>
      <c r="U227" s="743"/>
      <c r="V227" s="743"/>
      <c r="W227" s="744">
        <f>IFERROR((Sch_I_SB[[#This Row],[Prior Approved: Direct FTE]]+Sch_I_SB[[#This Row],[Prior Approved: Admin FTE]])*Sch_I_SB[[#This Row],[Prior Approved: Annual FTE salary $]]*(Sch_I_SB[[#This Row],[Prior Approved: Number of months]]/12),0)</f>
        <v>0</v>
      </c>
      <c r="X227" s="745"/>
      <c r="Y227" s="753">
        <f>Sch_I_SB[[#This Row],[Prior Approved: Total salary expense $]]*Sch_I_SB[[#This Row],[Prior Approved: Benefits Rate %]]</f>
        <v>0</v>
      </c>
      <c r="Z227" s="747">
        <f>+Sch_I_SB[[#This Row],[Prior Approved: Total salary expense $]]+Sch_I_SB[[#This Row],[Prior Approved: Benefits $]]</f>
        <v>0</v>
      </c>
      <c r="AA227" s="748">
        <f>IFERROR(Sch_I_SB[[#This Row],[Proposed: Direct FTE]]-Sch_I_SB[[#This Row],[Prior Approved: Direct FTE]],0)</f>
        <v>0</v>
      </c>
      <c r="AB227" s="744">
        <f>IFERROR(Sch_I_SB[[#This Row],[Proposed: Admin FTE]]-Sch_I_SB[[#This Row],[Prior Approved: Admin FTE]],0)</f>
        <v>0</v>
      </c>
      <c r="AC227" s="747">
        <f>IFERROR(Sch_I_SB[[#This Row],[Proposed: Total S&amp;B $]]-Sch_I_SB[[#This Row],[Prior Approved: Total S&amp;B $]],0)</f>
        <v>0</v>
      </c>
      <c r="AE227" s="749">
        <f>+Sch_I_SB[[#This Row],[Proposed: Direct FTE]]*(Sch_I_SB[[#This Row],[Proposed: Number of months]]/12)</f>
        <v>0</v>
      </c>
      <c r="AF227" s="750">
        <f>+Sch_I_SB[[#This Row],[Proposed: Admin FTE]]*(Sch_I_SB[[#This Row],[Proposed: Number of months]]/12)</f>
        <v>0</v>
      </c>
      <c r="AG227" s="749">
        <f>+Sch_I_SB[[#This Row],[Prior Approved: Direct FTE]]*(Sch_I_SB[[#This Row],[Prior Approved: Number of months]]/12)</f>
        <v>0</v>
      </c>
      <c r="AH227" s="751">
        <f>+Sch_I_SB[[#This Row],[Prior Approved: Admin FTE]]*(Sch_I_SB[[#This Row],[Prior Approved: Number of months]]/12)</f>
        <v>0</v>
      </c>
      <c r="AI227" s="752">
        <f t="shared" si="3"/>
        <v>0</v>
      </c>
      <c r="AJ227" s="751">
        <f t="shared" si="3"/>
        <v>0</v>
      </c>
    </row>
    <row r="228" spans="1:36">
      <c r="A228" s="723">
        <v>225</v>
      </c>
      <c r="B228" s="723">
        <f>+'Budget Summ Amt'!$L$6</f>
        <v>0</v>
      </c>
      <c r="C228" s="779">
        <f>+'Budget Summ Amt'!$D$6</f>
        <v>0</v>
      </c>
      <c r="D228" s="741"/>
      <c r="E228" s="725"/>
      <c r="F228" s="725"/>
      <c r="G228" s="726"/>
      <c r="H228" s="727"/>
      <c r="I228" s="728"/>
      <c r="J228" s="813"/>
      <c r="K228" s="742"/>
      <c r="L228" s="743"/>
      <c r="M228" s="743"/>
      <c r="N228" s="743"/>
      <c r="O228" s="744">
        <f>IFERROR((Sch_I_SB[[#This Row],[Proposed: Direct FTE]]+Sch_I_SB[[#This Row],[Proposed: Admin FTE]])*Sch_I_SB[[#This Row],[Proposed: Annual FTE salary $]]*(Sch_I_SB[[#This Row],[Proposed: Number of months]]/12),0)</f>
        <v>0</v>
      </c>
      <c r="P228" s="745"/>
      <c r="Q228" s="746">
        <f>Sch_I_SB[[#This Row],[Proposed: Benefits Rate %]]*Sch_I_SB[[#This Row],[Proposed: Total salary expense $]]</f>
        <v>0</v>
      </c>
      <c r="R228" s="747">
        <f>Sch_I_SB[[#This Row],[Proposed: Total salary expense $]]+Sch_I_SB[[#This Row],[Proposed: Benefits $]]</f>
        <v>0</v>
      </c>
      <c r="S228" s="742"/>
      <c r="T228" s="743"/>
      <c r="U228" s="743"/>
      <c r="V228" s="743"/>
      <c r="W228" s="744">
        <f>IFERROR((Sch_I_SB[[#This Row],[Prior Approved: Direct FTE]]+Sch_I_SB[[#This Row],[Prior Approved: Admin FTE]])*Sch_I_SB[[#This Row],[Prior Approved: Annual FTE salary $]]*(Sch_I_SB[[#This Row],[Prior Approved: Number of months]]/12),0)</f>
        <v>0</v>
      </c>
      <c r="X228" s="745"/>
      <c r="Y228" s="753">
        <f>Sch_I_SB[[#This Row],[Prior Approved: Total salary expense $]]*Sch_I_SB[[#This Row],[Prior Approved: Benefits Rate %]]</f>
        <v>0</v>
      </c>
      <c r="Z228" s="747">
        <f>+Sch_I_SB[[#This Row],[Prior Approved: Total salary expense $]]+Sch_I_SB[[#This Row],[Prior Approved: Benefits $]]</f>
        <v>0</v>
      </c>
      <c r="AA228" s="748">
        <f>IFERROR(Sch_I_SB[[#This Row],[Proposed: Direct FTE]]-Sch_I_SB[[#This Row],[Prior Approved: Direct FTE]],0)</f>
        <v>0</v>
      </c>
      <c r="AB228" s="744">
        <f>IFERROR(Sch_I_SB[[#This Row],[Proposed: Admin FTE]]-Sch_I_SB[[#This Row],[Prior Approved: Admin FTE]],0)</f>
        <v>0</v>
      </c>
      <c r="AC228" s="747">
        <f>IFERROR(Sch_I_SB[[#This Row],[Proposed: Total S&amp;B $]]-Sch_I_SB[[#This Row],[Prior Approved: Total S&amp;B $]],0)</f>
        <v>0</v>
      </c>
      <c r="AE228" s="749">
        <f>+Sch_I_SB[[#This Row],[Proposed: Direct FTE]]*(Sch_I_SB[[#This Row],[Proposed: Number of months]]/12)</f>
        <v>0</v>
      </c>
      <c r="AF228" s="750">
        <f>+Sch_I_SB[[#This Row],[Proposed: Admin FTE]]*(Sch_I_SB[[#This Row],[Proposed: Number of months]]/12)</f>
        <v>0</v>
      </c>
      <c r="AG228" s="749">
        <f>+Sch_I_SB[[#This Row],[Prior Approved: Direct FTE]]*(Sch_I_SB[[#This Row],[Prior Approved: Number of months]]/12)</f>
        <v>0</v>
      </c>
      <c r="AH228" s="751">
        <f>+Sch_I_SB[[#This Row],[Prior Approved: Admin FTE]]*(Sch_I_SB[[#This Row],[Prior Approved: Number of months]]/12)</f>
        <v>0</v>
      </c>
      <c r="AI228" s="752">
        <f t="shared" si="3"/>
        <v>0</v>
      </c>
      <c r="AJ228" s="751">
        <f t="shared" si="3"/>
        <v>0</v>
      </c>
    </row>
    <row r="229" spans="1:36">
      <c r="A229" s="723">
        <v>226</v>
      </c>
      <c r="B229" s="723">
        <f>+'Budget Summ Amt'!$L$6</f>
        <v>0</v>
      </c>
      <c r="C229" s="779">
        <f>+'Budget Summ Amt'!$D$6</f>
        <v>0</v>
      </c>
      <c r="D229" s="741"/>
      <c r="E229" s="725"/>
      <c r="F229" s="725"/>
      <c r="G229" s="726"/>
      <c r="H229" s="727"/>
      <c r="I229" s="728"/>
      <c r="J229" s="813"/>
      <c r="K229" s="742"/>
      <c r="L229" s="743"/>
      <c r="M229" s="743"/>
      <c r="N229" s="743"/>
      <c r="O229" s="744">
        <f>IFERROR((Sch_I_SB[[#This Row],[Proposed: Direct FTE]]+Sch_I_SB[[#This Row],[Proposed: Admin FTE]])*Sch_I_SB[[#This Row],[Proposed: Annual FTE salary $]]*(Sch_I_SB[[#This Row],[Proposed: Number of months]]/12),0)</f>
        <v>0</v>
      </c>
      <c r="P229" s="745"/>
      <c r="Q229" s="746">
        <f>Sch_I_SB[[#This Row],[Proposed: Benefits Rate %]]*Sch_I_SB[[#This Row],[Proposed: Total salary expense $]]</f>
        <v>0</v>
      </c>
      <c r="R229" s="747">
        <f>Sch_I_SB[[#This Row],[Proposed: Total salary expense $]]+Sch_I_SB[[#This Row],[Proposed: Benefits $]]</f>
        <v>0</v>
      </c>
      <c r="S229" s="742"/>
      <c r="T229" s="743"/>
      <c r="U229" s="743"/>
      <c r="V229" s="743"/>
      <c r="W229" s="744">
        <f>IFERROR((Sch_I_SB[[#This Row],[Prior Approved: Direct FTE]]+Sch_I_SB[[#This Row],[Prior Approved: Admin FTE]])*Sch_I_SB[[#This Row],[Prior Approved: Annual FTE salary $]]*(Sch_I_SB[[#This Row],[Prior Approved: Number of months]]/12),0)</f>
        <v>0</v>
      </c>
      <c r="X229" s="745"/>
      <c r="Y229" s="753">
        <f>Sch_I_SB[[#This Row],[Prior Approved: Total salary expense $]]*Sch_I_SB[[#This Row],[Prior Approved: Benefits Rate %]]</f>
        <v>0</v>
      </c>
      <c r="Z229" s="747">
        <f>+Sch_I_SB[[#This Row],[Prior Approved: Total salary expense $]]+Sch_I_SB[[#This Row],[Prior Approved: Benefits $]]</f>
        <v>0</v>
      </c>
      <c r="AA229" s="748">
        <f>IFERROR(Sch_I_SB[[#This Row],[Proposed: Direct FTE]]-Sch_I_SB[[#This Row],[Prior Approved: Direct FTE]],0)</f>
        <v>0</v>
      </c>
      <c r="AB229" s="744">
        <f>IFERROR(Sch_I_SB[[#This Row],[Proposed: Admin FTE]]-Sch_I_SB[[#This Row],[Prior Approved: Admin FTE]],0)</f>
        <v>0</v>
      </c>
      <c r="AC229" s="747">
        <f>IFERROR(Sch_I_SB[[#This Row],[Proposed: Total S&amp;B $]]-Sch_I_SB[[#This Row],[Prior Approved: Total S&amp;B $]],0)</f>
        <v>0</v>
      </c>
      <c r="AE229" s="749">
        <f>+Sch_I_SB[[#This Row],[Proposed: Direct FTE]]*(Sch_I_SB[[#This Row],[Proposed: Number of months]]/12)</f>
        <v>0</v>
      </c>
      <c r="AF229" s="750">
        <f>+Sch_I_SB[[#This Row],[Proposed: Admin FTE]]*(Sch_I_SB[[#This Row],[Proposed: Number of months]]/12)</f>
        <v>0</v>
      </c>
      <c r="AG229" s="749">
        <f>+Sch_I_SB[[#This Row],[Prior Approved: Direct FTE]]*(Sch_I_SB[[#This Row],[Prior Approved: Number of months]]/12)</f>
        <v>0</v>
      </c>
      <c r="AH229" s="751">
        <f>+Sch_I_SB[[#This Row],[Prior Approved: Admin FTE]]*(Sch_I_SB[[#This Row],[Prior Approved: Number of months]]/12)</f>
        <v>0</v>
      </c>
      <c r="AI229" s="752">
        <f t="shared" si="3"/>
        <v>0</v>
      </c>
      <c r="AJ229" s="751">
        <f t="shared" si="3"/>
        <v>0</v>
      </c>
    </row>
    <row r="230" spans="1:36">
      <c r="A230" s="723">
        <v>227</v>
      </c>
      <c r="B230" s="723">
        <f>+'Budget Summ Amt'!$L$6</f>
        <v>0</v>
      </c>
      <c r="C230" s="779">
        <f>+'Budget Summ Amt'!$D$6</f>
        <v>0</v>
      </c>
      <c r="D230" s="741"/>
      <c r="E230" s="725"/>
      <c r="F230" s="725"/>
      <c r="G230" s="726"/>
      <c r="H230" s="727"/>
      <c r="I230" s="728"/>
      <c r="J230" s="813"/>
      <c r="K230" s="742"/>
      <c r="L230" s="743"/>
      <c r="M230" s="743"/>
      <c r="N230" s="743"/>
      <c r="O230" s="744">
        <f>IFERROR((Sch_I_SB[[#This Row],[Proposed: Direct FTE]]+Sch_I_SB[[#This Row],[Proposed: Admin FTE]])*Sch_I_SB[[#This Row],[Proposed: Annual FTE salary $]]*(Sch_I_SB[[#This Row],[Proposed: Number of months]]/12),0)</f>
        <v>0</v>
      </c>
      <c r="P230" s="745"/>
      <c r="Q230" s="746">
        <f>Sch_I_SB[[#This Row],[Proposed: Benefits Rate %]]*Sch_I_SB[[#This Row],[Proposed: Total salary expense $]]</f>
        <v>0</v>
      </c>
      <c r="R230" s="747">
        <f>Sch_I_SB[[#This Row],[Proposed: Total salary expense $]]+Sch_I_SB[[#This Row],[Proposed: Benefits $]]</f>
        <v>0</v>
      </c>
      <c r="S230" s="742"/>
      <c r="T230" s="743"/>
      <c r="U230" s="743"/>
      <c r="V230" s="743"/>
      <c r="W230" s="744">
        <f>IFERROR((Sch_I_SB[[#This Row],[Prior Approved: Direct FTE]]+Sch_I_SB[[#This Row],[Prior Approved: Admin FTE]])*Sch_I_SB[[#This Row],[Prior Approved: Annual FTE salary $]]*(Sch_I_SB[[#This Row],[Prior Approved: Number of months]]/12),0)</f>
        <v>0</v>
      </c>
      <c r="X230" s="745"/>
      <c r="Y230" s="753">
        <f>Sch_I_SB[[#This Row],[Prior Approved: Total salary expense $]]*Sch_I_SB[[#This Row],[Prior Approved: Benefits Rate %]]</f>
        <v>0</v>
      </c>
      <c r="Z230" s="747">
        <f>+Sch_I_SB[[#This Row],[Prior Approved: Total salary expense $]]+Sch_I_SB[[#This Row],[Prior Approved: Benefits $]]</f>
        <v>0</v>
      </c>
      <c r="AA230" s="748">
        <f>IFERROR(Sch_I_SB[[#This Row],[Proposed: Direct FTE]]-Sch_I_SB[[#This Row],[Prior Approved: Direct FTE]],0)</f>
        <v>0</v>
      </c>
      <c r="AB230" s="744">
        <f>IFERROR(Sch_I_SB[[#This Row],[Proposed: Admin FTE]]-Sch_I_SB[[#This Row],[Prior Approved: Admin FTE]],0)</f>
        <v>0</v>
      </c>
      <c r="AC230" s="747">
        <f>IFERROR(Sch_I_SB[[#This Row],[Proposed: Total S&amp;B $]]-Sch_I_SB[[#This Row],[Prior Approved: Total S&amp;B $]],0)</f>
        <v>0</v>
      </c>
      <c r="AE230" s="749">
        <f>+Sch_I_SB[[#This Row],[Proposed: Direct FTE]]*(Sch_I_SB[[#This Row],[Proposed: Number of months]]/12)</f>
        <v>0</v>
      </c>
      <c r="AF230" s="750">
        <f>+Sch_I_SB[[#This Row],[Proposed: Admin FTE]]*(Sch_I_SB[[#This Row],[Proposed: Number of months]]/12)</f>
        <v>0</v>
      </c>
      <c r="AG230" s="749">
        <f>+Sch_I_SB[[#This Row],[Prior Approved: Direct FTE]]*(Sch_I_SB[[#This Row],[Prior Approved: Number of months]]/12)</f>
        <v>0</v>
      </c>
      <c r="AH230" s="751">
        <f>+Sch_I_SB[[#This Row],[Prior Approved: Admin FTE]]*(Sch_I_SB[[#This Row],[Prior Approved: Number of months]]/12)</f>
        <v>0</v>
      </c>
      <c r="AI230" s="752">
        <f t="shared" si="3"/>
        <v>0</v>
      </c>
      <c r="AJ230" s="751">
        <f t="shared" si="3"/>
        <v>0</v>
      </c>
    </row>
    <row r="231" spans="1:36">
      <c r="A231" s="723">
        <v>228</v>
      </c>
      <c r="B231" s="723">
        <f>+'Budget Summ Amt'!$L$6</f>
        <v>0</v>
      </c>
      <c r="C231" s="779">
        <f>+'Budget Summ Amt'!$D$6</f>
        <v>0</v>
      </c>
      <c r="D231" s="741"/>
      <c r="E231" s="725"/>
      <c r="F231" s="725"/>
      <c r="G231" s="726"/>
      <c r="H231" s="727"/>
      <c r="I231" s="728"/>
      <c r="J231" s="813"/>
      <c r="K231" s="742"/>
      <c r="L231" s="743"/>
      <c r="M231" s="743"/>
      <c r="N231" s="743"/>
      <c r="O231" s="744">
        <f>IFERROR((Sch_I_SB[[#This Row],[Proposed: Direct FTE]]+Sch_I_SB[[#This Row],[Proposed: Admin FTE]])*Sch_I_SB[[#This Row],[Proposed: Annual FTE salary $]]*(Sch_I_SB[[#This Row],[Proposed: Number of months]]/12),0)</f>
        <v>0</v>
      </c>
      <c r="P231" s="745"/>
      <c r="Q231" s="746">
        <f>Sch_I_SB[[#This Row],[Proposed: Benefits Rate %]]*Sch_I_SB[[#This Row],[Proposed: Total salary expense $]]</f>
        <v>0</v>
      </c>
      <c r="R231" s="747">
        <f>Sch_I_SB[[#This Row],[Proposed: Total salary expense $]]+Sch_I_SB[[#This Row],[Proposed: Benefits $]]</f>
        <v>0</v>
      </c>
      <c r="S231" s="742"/>
      <c r="T231" s="743"/>
      <c r="U231" s="743"/>
      <c r="V231" s="743"/>
      <c r="W231" s="744">
        <f>IFERROR((Sch_I_SB[[#This Row],[Prior Approved: Direct FTE]]+Sch_I_SB[[#This Row],[Prior Approved: Admin FTE]])*Sch_I_SB[[#This Row],[Prior Approved: Annual FTE salary $]]*(Sch_I_SB[[#This Row],[Prior Approved: Number of months]]/12),0)</f>
        <v>0</v>
      </c>
      <c r="X231" s="745"/>
      <c r="Y231" s="753">
        <f>Sch_I_SB[[#This Row],[Prior Approved: Total salary expense $]]*Sch_I_SB[[#This Row],[Prior Approved: Benefits Rate %]]</f>
        <v>0</v>
      </c>
      <c r="Z231" s="747">
        <f>+Sch_I_SB[[#This Row],[Prior Approved: Total salary expense $]]+Sch_I_SB[[#This Row],[Prior Approved: Benefits $]]</f>
        <v>0</v>
      </c>
      <c r="AA231" s="748">
        <f>IFERROR(Sch_I_SB[[#This Row],[Proposed: Direct FTE]]-Sch_I_SB[[#This Row],[Prior Approved: Direct FTE]],0)</f>
        <v>0</v>
      </c>
      <c r="AB231" s="744">
        <f>IFERROR(Sch_I_SB[[#This Row],[Proposed: Admin FTE]]-Sch_I_SB[[#This Row],[Prior Approved: Admin FTE]],0)</f>
        <v>0</v>
      </c>
      <c r="AC231" s="747">
        <f>IFERROR(Sch_I_SB[[#This Row],[Proposed: Total S&amp;B $]]-Sch_I_SB[[#This Row],[Prior Approved: Total S&amp;B $]],0)</f>
        <v>0</v>
      </c>
      <c r="AE231" s="749">
        <f>+Sch_I_SB[[#This Row],[Proposed: Direct FTE]]*(Sch_I_SB[[#This Row],[Proposed: Number of months]]/12)</f>
        <v>0</v>
      </c>
      <c r="AF231" s="750">
        <f>+Sch_I_SB[[#This Row],[Proposed: Admin FTE]]*(Sch_I_SB[[#This Row],[Proposed: Number of months]]/12)</f>
        <v>0</v>
      </c>
      <c r="AG231" s="749">
        <f>+Sch_I_SB[[#This Row],[Prior Approved: Direct FTE]]*(Sch_I_SB[[#This Row],[Prior Approved: Number of months]]/12)</f>
        <v>0</v>
      </c>
      <c r="AH231" s="751">
        <f>+Sch_I_SB[[#This Row],[Prior Approved: Admin FTE]]*(Sch_I_SB[[#This Row],[Prior Approved: Number of months]]/12)</f>
        <v>0</v>
      </c>
      <c r="AI231" s="752">
        <f t="shared" si="3"/>
        <v>0</v>
      </c>
      <c r="AJ231" s="751">
        <f t="shared" si="3"/>
        <v>0</v>
      </c>
    </row>
    <row r="232" spans="1:36">
      <c r="A232" s="723">
        <v>229</v>
      </c>
      <c r="B232" s="723">
        <f>+'Budget Summ Amt'!$L$6</f>
        <v>0</v>
      </c>
      <c r="C232" s="779">
        <f>+'Budget Summ Amt'!$D$6</f>
        <v>0</v>
      </c>
      <c r="D232" s="741"/>
      <c r="E232" s="725"/>
      <c r="F232" s="725"/>
      <c r="G232" s="726"/>
      <c r="H232" s="727"/>
      <c r="I232" s="728"/>
      <c r="J232" s="813"/>
      <c r="K232" s="742"/>
      <c r="L232" s="743"/>
      <c r="M232" s="743"/>
      <c r="N232" s="743"/>
      <c r="O232" s="744">
        <f>IFERROR((Sch_I_SB[[#This Row],[Proposed: Direct FTE]]+Sch_I_SB[[#This Row],[Proposed: Admin FTE]])*Sch_I_SB[[#This Row],[Proposed: Annual FTE salary $]]*(Sch_I_SB[[#This Row],[Proposed: Number of months]]/12),0)</f>
        <v>0</v>
      </c>
      <c r="P232" s="745"/>
      <c r="Q232" s="746">
        <f>Sch_I_SB[[#This Row],[Proposed: Benefits Rate %]]*Sch_I_SB[[#This Row],[Proposed: Total salary expense $]]</f>
        <v>0</v>
      </c>
      <c r="R232" s="747">
        <f>Sch_I_SB[[#This Row],[Proposed: Total salary expense $]]+Sch_I_SB[[#This Row],[Proposed: Benefits $]]</f>
        <v>0</v>
      </c>
      <c r="S232" s="742"/>
      <c r="T232" s="743"/>
      <c r="U232" s="743"/>
      <c r="V232" s="743"/>
      <c r="W232" s="744">
        <f>IFERROR((Sch_I_SB[[#This Row],[Prior Approved: Direct FTE]]+Sch_I_SB[[#This Row],[Prior Approved: Admin FTE]])*Sch_I_SB[[#This Row],[Prior Approved: Annual FTE salary $]]*(Sch_I_SB[[#This Row],[Prior Approved: Number of months]]/12),0)</f>
        <v>0</v>
      </c>
      <c r="X232" s="745"/>
      <c r="Y232" s="753">
        <f>Sch_I_SB[[#This Row],[Prior Approved: Total salary expense $]]*Sch_I_SB[[#This Row],[Prior Approved: Benefits Rate %]]</f>
        <v>0</v>
      </c>
      <c r="Z232" s="747">
        <f>+Sch_I_SB[[#This Row],[Prior Approved: Total salary expense $]]+Sch_I_SB[[#This Row],[Prior Approved: Benefits $]]</f>
        <v>0</v>
      </c>
      <c r="AA232" s="748">
        <f>IFERROR(Sch_I_SB[[#This Row],[Proposed: Direct FTE]]-Sch_I_SB[[#This Row],[Prior Approved: Direct FTE]],0)</f>
        <v>0</v>
      </c>
      <c r="AB232" s="744">
        <f>IFERROR(Sch_I_SB[[#This Row],[Proposed: Admin FTE]]-Sch_I_SB[[#This Row],[Prior Approved: Admin FTE]],0)</f>
        <v>0</v>
      </c>
      <c r="AC232" s="747">
        <f>IFERROR(Sch_I_SB[[#This Row],[Proposed: Total S&amp;B $]]-Sch_I_SB[[#This Row],[Prior Approved: Total S&amp;B $]],0)</f>
        <v>0</v>
      </c>
      <c r="AE232" s="749">
        <f>+Sch_I_SB[[#This Row],[Proposed: Direct FTE]]*(Sch_I_SB[[#This Row],[Proposed: Number of months]]/12)</f>
        <v>0</v>
      </c>
      <c r="AF232" s="750">
        <f>+Sch_I_SB[[#This Row],[Proposed: Admin FTE]]*(Sch_I_SB[[#This Row],[Proposed: Number of months]]/12)</f>
        <v>0</v>
      </c>
      <c r="AG232" s="749">
        <f>+Sch_I_SB[[#This Row],[Prior Approved: Direct FTE]]*(Sch_I_SB[[#This Row],[Prior Approved: Number of months]]/12)</f>
        <v>0</v>
      </c>
      <c r="AH232" s="751">
        <f>+Sch_I_SB[[#This Row],[Prior Approved: Admin FTE]]*(Sch_I_SB[[#This Row],[Prior Approved: Number of months]]/12)</f>
        <v>0</v>
      </c>
      <c r="AI232" s="752">
        <f t="shared" ref="AI232:AJ295" si="4">+AE232-AG232</f>
        <v>0</v>
      </c>
      <c r="AJ232" s="751">
        <f t="shared" si="4"/>
        <v>0</v>
      </c>
    </row>
    <row r="233" spans="1:36">
      <c r="A233" s="723">
        <v>230</v>
      </c>
      <c r="B233" s="723">
        <f>+'Budget Summ Amt'!$L$6</f>
        <v>0</v>
      </c>
      <c r="C233" s="779">
        <f>+'Budget Summ Amt'!$D$6</f>
        <v>0</v>
      </c>
      <c r="D233" s="741"/>
      <c r="E233" s="725"/>
      <c r="F233" s="725"/>
      <c r="G233" s="726"/>
      <c r="H233" s="727"/>
      <c r="I233" s="728"/>
      <c r="J233" s="813"/>
      <c r="K233" s="742"/>
      <c r="L233" s="743"/>
      <c r="M233" s="743"/>
      <c r="N233" s="743"/>
      <c r="O233" s="744">
        <f>IFERROR((Sch_I_SB[[#This Row],[Proposed: Direct FTE]]+Sch_I_SB[[#This Row],[Proposed: Admin FTE]])*Sch_I_SB[[#This Row],[Proposed: Annual FTE salary $]]*(Sch_I_SB[[#This Row],[Proposed: Number of months]]/12),0)</f>
        <v>0</v>
      </c>
      <c r="P233" s="745"/>
      <c r="Q233" s="746">
        <f>Sch_I_SB[[#This Row],[Proposed: Benefits Rate %]]*Sch_I_SB[[#This Row],[Proposed: Total salary expense $]]</f>
        <v>0</v>
      </c>
      <c r="R233" s="747">
        <f>Sch_I_SB[[#This Row],[Proposed: Total salary expense $]]+Sch_I_SB[[#This Row],[Proposed: Benefits $]]</f>
        <v>0</v>
      </c>
      <c r="S233" s="742"/>
      <c r="T233" s="743"/>
      <c r="U233" s="743"/>
      <c r="V233" s="743"/>
      <c r="W233" s="744">
        <f>IFERROR((Sch_I_SB[[#This Row],[Prior Approved: Direct FTE]]+Sch_I_SB[[#This Row],[Prior Approved: Admin FTE]])*Sch_I_SB[[#This Row],[Prior Approved: Annual FTE salary $]]*(Sch_I_SB[[#This Row],[Prior Approved: Number of months]]/12),0)</f>
        <v>0</v>
      </c>
      <c r="X233" s="745"/>
      <c r="Y233" s="753">
        <f>Sch_I_SB[[#This Row],[Prior Approved: Total salary expense $]]*Sch_I_SB[[#This Row],[Prior Approved: Benefits Rate %]]</f>
        <v>0</v>
      </c>
      <c r="Z233" s="747">
        <f>+Sch_I_SB[[#This Row],[Prior Approved: Total salary expense $]]+Sch_I_SB[[#This Row],[Prior Approved: Benefits $]]</f>
        <v>0</v>
      </c>
      <c r="AA233" s="748">
        <f>IFERROR(Sch_I_SB[[#This Row],[Proposed: Direct FTE]]-Sch_I_SB[[#This Row],[Prior Approved: Direct FTE]],0)</f>
        <v>0</v>
      </c>
      <c r="AB233" s="744">
        <f>IFERROR(Sch_I_SB[[#This Row],[Proposed: Admin FTE]]-Sch_I_SB[[#This Row],[Prior Approved: Admin FTE]],0)</f>
        <v>0</v>
      </c>
      <c r="AC233" s="747">
        <f>IFERROR(Sch_I_SB[[#This Row],[Proposed: Total S&amp;B $]]-Sch_I_SB[[#This Row],[Prior Approved: Total S&amp;B $]],0)</f>
        <v>0</v>
      </c>
      <c r="AE233" s="749">
        <f>+Sch_I_SB[[#This Row],[Proposed: Direct FTE]]*(Sch_I_SB[[#This Row],[Proposed: Number of months]]/12)</f>
        <v>0</v>
      </c>
      <c r="AF233" s="750">
        <f>+Sch_I_SB[[#This Row],[Proposed: Admin FTE]]*(Sch_I_SB[[#This Row],[Proposed: Number of months]]/12)</f>
        <v>0</v>
      </c>
      <c r="AG233" s="749">
        <f>+Sch_I_SB[[#This Row],[Prior Approved: Direct FTE]]*(Sch_I_SB[[#This Row],[Prior Approved: Number of months]]/12)</f>
        <v>0</v>
      </c>
      <c r="AH233" s="751">
        <f>+Sch_I_SB[[#This Row],[Prior Approved: Admin FTE]]*(Sch_I_SB[[#This Row],[Prior Approved: Number of months]]/12)</f>
        <v>0</v>
      </c>
      <c r="AI233" s="752">
        <f t="shared" si="4"/>
        <v>0</v>
      </c>
      <c r="AJ233" s="751">
        <f t="shared" si="4"/>
        <v>0</v>
      </c>
    </row>
    <row r="234" spans="1:36">
      <c r="A234" s="723">
        <v>231</v>
      </c>
      <c r="B234" s="723">
        <f>+'Budget Summ Amt'!$L$6</f>
        <v>0</v>
      </c>
      <c r="C234" s="779">
        <f>+'Budget Summ Amt'!$D$6</f>
        <v>0</v>
      </c>
      <c r="D234" s="741"/>
      <c r="E234" s="725"/>
      <c r="F234" s="725"/>
      <c r="G234" s="726"/>
      <c r="H234" s="727"/>
      <c r="I234" s="728"/>
      <c r="J234" s="813"/>
      <c r="K234" s="742"/>
      <c r="L234" s="743"/>
      <c r="M234" s="743"/>
      <c r="N234" s="743"/>
      <c r="O234" s="744">
        <f>IFERROR((Sch_I_SB[[#This Row],[Proposed: Direct FTE]]+Sch_I_SB[[#This Row],[Proposed: Admin FTE]])*Sch_I_SB[[#This Row],[Proposed: Annual FTE salary $]]*(Sch_I_SB[[#This Row],[Proposed: Number of months]]/12),0)</f>
        <v>0</v>
      </c>
      <c r="P234" s="745"/>
      <c r="Q234" s="746">
        <f>Sch_I_SB[[#This Row],[Proposed: Benefits Rate %]]*Sch_I_SB[[#This Row],[Proposed: Total salary expense $]]</f>
        <v>0</v>
      </c>
      <c r="R234" s="747">
        <f>Sch_I_SB[[#This Row],[Proposed: Total salary expense $]]+Sch_I_SB[[#This Row],[Proposed: Benefits $]]</f>
        <v>0</v>
      </c>
      <c r="S234" s="742"/>
      <c r="T234" s="743"/>
      <c r="U234" s="743"/>
      <c r="V234" s="743"/>
      <c r="W234" s="744">
        <f>IFERROR((Sch_I_SB[[#This Row],[Prior Approved: Direct FTE]]+Sch_I_SB[[#This Row],[Prior Approved: Admin FTE]])*Sch_I_SB[[#This Row],[Prior Approved: Annual FTE salary $]]*(Sch_I_SB[[#This Row],[Prior Approved: Number of months]]/12),0)</f>
        <v>0</v>
      </c>
      <c r="X234" s="745"/>
      <c r="Y234" s="753">
        <f>Sch_I_SB[[#This Row],[Prior Approved: Total salary expense $]]*Sch_I_SB[[#This Row],[Prior Approved: Benefits Rate %]]</f>
        <v>0</v>
      </c>
      <c r="Z234" s="747">
        <f>+Sch_I_SB[[#This Row],[Prior Approved: Total salary expense $]]+Sch_I_SB[[#This Row],[Prior Approved: Benefits $]]</f>
        <v>0</v>
      </c>
      <c r="AA234" s="748">
        <f>IFERROR(Sch_I_SB[[#This Row],[Proposed: Direct FTE]]-Sch_I_SB[[#This Row],[Prior Approved: Direct FTE]],0)</f>
        <v>0</v>
      </c>
      <c r="AB234" s="744">
        <f>IFERROR(Sch_I_SB[[#This Row],[Proposed: Admin FTE]]-Sch_I_SB[[#This Row],[Prior Approved: Admin FTE]],0)</f>
        <v>0</v>
      </c>
      <c r="AC234" s="747">
        <f>IFERROR(Sch_I_SB[[#This Row],[Proposed: Total S&amp;B $]]-Sch_I_SB[[#This Row],[Prior Approved: Total S&amp;B $]],0)</f>
        <v>0</v>
      </c>
      <c r="AE234" s="749">
        <f>+Sch_I_SB[[#This Row],[Proposed: Direct FTE]]*(Sch_I_SB[[#This Row],[Proposed: Number of months]]/12)</f>
        <v>0</v>
      </c>
      <c r="AF234" s="750">
        <f>+Sch_I_SB[[#This Row],[Proposed: Admin FTE]]*(Sch_I_SB[[#This Row],[Proposed: Number of months]]/12)</f>
        <v>0</v>
      </c>
      <c r="AG234" s="749">
        <f>+Sch_I_SB[[#This Row],[Prior Approved: Direct FTE]]*(Sch_I_SB[[#This Row],[Prior Approved: Number of months]]/12)</f>
        <v>0</v>
      </c>
      <c r="AH234" s="751">
        <f>+Sch_I_SB[[#This Row],[Prior Approved: Admin FTE]]*(Sch_I_SB[[#This Row],[Prior Approved: Number of months]]/12)</f>
        <v>0</v>
      </c>
      <c r="AI234" s="752">
        <f t="shared" si="4"/>
        <v>0</v>
      </c>
      <c r="AJ234" s="751">
        <f t="shared" si="4"/>
        <v>0</v>
      </c>
    </row>
    <row r="235" spans="1:36">
      <c r="A235" s="723">
        <v>232</v>
      </c>
      <c r="B235" s="723">
        <f>+'Budget Summ Amt'!$L$6</f>
        <v>0</v>
      </c>
      <c r="C235" s="779">
        <f>+'Budget Summ Amt'!$D$6</f>
        <v>0</v>
      </c>
      <c r="D235" s="741"/>
      <c r="E235" s="725"/>
      <c r="F235" s="725"/>
      <c r="G235" s="726"/>
      <c r="H235" s="727"/>
      <c r="I235" s="728"/>
      <c r="J235" s="813"/>
      <c r="K235" s="742"/>
      <c r="L235" s="743"/>
      <c r="M235" s="743"/>
      <c r="N235" s="743"/>
      <c r="O235" s="744">
        <f>IFERROR((Sch_I_SB[[#This Row],[Proposed: Direct FTE]]+Sch_I_SB[[#This Row],[Proposed: Admin FTE]])*Sch_I_SB[[#This Row],[Proposed: Annual FTE salary $]]*(Sch_I_SB[[#This Row],[Proposed: Number of months]]/12),0)</f>
        <v>0</v>
      </c>
      <c r="P235" s="745"/>
      <c r="Q235" s="746">
        <f>Sch_I_SB[[#This Row],[Proposed: Benefits Rate %]]*Sch_I_SB[[#This Row],[Proposed: Total salary expense $]]</f>
        <v>0</v>
      </c>
      <c r="R235" s="747">
        <f>Sch_I_SB[[#This Row],[Proposed: Total salary expense $]]+Sch_I_SB[[#This Row],[Proposed: Benefits $]]</f>
        <v>0</v>
      </c>
      <c r="S235" s="742"/>
      <c r="T235" s="743"/>
      <c r="U235" s="743"/>
      <c r="V235" s="743"/>
      <c r="W235" s="744">
        <f>IFERROR((Sch_I_SB[[#This Row],[Prior Approved: Direct FTE]]+Sch_I_SB[[#This Row],[Prior Approved: Admin FTE]])*Sch_I_SB[[#This Row],[Prior Approved: Annual FTE salary $]]*(Sch_I_SB[[#This Row],[Prior Approved: Number of months]]/12),0)</f>
        <v>0</v>
      </c>
      <c r="X235" s="745"/>
      <c r="Y235" s="753">
        <f>Sch_I_SB[[#This Row],[Prior Approved: Total salary expense $]]*Sch_I_SB[[#This Row],[Prior Approved: Benefits Rate %]]</f>
        <v>0</v>
      </c>
      <c r="Z235" s="747">
        <f>+Sch_I_SB[[#This Row],[Prior Approved: Total salary expense $]]+Sch_I_SB[[#This Row],[Prior Approved: Benefits $]]</f>
        <v>0</v>
      </c>
      <c r="AA235" s="748">
        <f>IFERROR(Sch_I_SB[[#This Row],[Proposed: Direct FTE]]-Sch_I_SB[[#This Row],[Prior Approved: Direct FTE]],0)</f>
        <v>0</v>
      </c>
      <c r="AB235" s="744">
        <f>IFERROR(Sch_I_SB[[#This Row],[Proposed: Admin FTE]]-Sch_I_SB[[#This Row],[Prior Approved: Admin FTE]],0)</f>
        <v>0</v>
      </c>
      <c r="AC235" s="747">
        <f>IFERROR(Sch_I_SB[[#This Row],[Proposed: Total S&amp;B $]]-Sch_I_SB[[#This Row],[Prior Approved: Total S&amp;B $]],0)</f>
        <v>0</v>
      </c>
      <c r="AE235" s="749">
        <f>+Sch_I_SB[[#This Row],[Proposed: Direct FTE]]*(Sch_I_SB[[#This Row],[Proposed: Number of months]]/12)</f>
        <v>0</v>
      </c>
      <c r="AF235" s="750">
        <f>+Sch_I_SB[[#This Row],[Proposed: Admin FTE]]*(Sch_I_SB[[#This Row],[Proposed: Number of months]]/12)</f>
        <v>0</v>
      </c>
      <c r="AG235" s="749">
        <f>+Sch_I_SB[[#This Row],[Prior Approved: Direct FTE]]*(Sch_I_SB[[#This Row],[Prior Approved: Number of months]]/12)</f>
        <v>0</v>
      </c>
      <c r="AH235" s="751">
        <f>+Sch_I_SB[[#This Row],[Prior Approved: Admin FTE]]*(Sch_I_SB[[#This Row],[Prior Approved: Number of months]]/12)</f>
        <v>0</v>
      </c>
      <c r="AI235" s="752">
        <f t="shared" si="4"/>
        <v>0</v>
      </c>
      <c r="AJ235" s="751">
        <f t="shared" si="4"/>
        <v>0</v>
      </c>
    </row>
    <row r="236" spans="1:36">
      <c r="A236" s="723">
        <v>233</v>
      </c>
      <c r="B236" s="723">
        <f>+'Budget Summ Amt'!$L$6</f>
        <v>0</v>
      </c>
      <c r="C236" s="779">
        <f>+'Budget Summ Amt'!$D$6</f>
        <v>0</v>
      </c>
      <c r="D236" s="741"/>
      <c r="E236" s="725"/>
      <c r="F236" s="725"/>
      <c r="G236" s="726"/>
      <c r="H236" s="727"/>
      <c r="I236" s="728"/>
      <c r="J236" s="813"/>
      <c r="K236" s="742"/>
      <c r="L236" s="743"/>
      <c r="M236" s="743"/>
      <c r="N236" s="743"/>
      <c r="O236" s="744">
        <f>IFERROR((Sch_I_SB[[#This Row],[Proposed: Direct FTE]]+Sch_I_SB[[#This Row],[Proposed: Admin FTE]])*Sch_I_SB[[#This Row],[Proposed: Annual FTE salary $]]*(Sch_I_SB[[#This Row],[Proposed: Number of months]]/12),0)</f>
        <v>0</v>
      </c>
      <c r="P236" s="745"/>
      <c r="Q236" s="746">
        <f>Sch_I_SB[[#This Row],[Proposed: Benefits Rate %]]*Sch_I_SB[[#This Row],[Proposed: Total salary expense $]]</f>
        <v>0</v>
      </c>
      <c r="R236" s="747">
        <f>Sch_I_SB[[#This Row],[Proposed: Total salary expense $]]+Sch_I_SB[[#This Row],[Proposed: Benefits $]]</f>
        <v>0</v>
      </c>
      <c r="S236" s="742"/>
      <c r="T236" s="743"/>
      <c r="U236" s="743"/>
      <c r="V236" s="743"/>
      <c r="W236" s="744">
        <f>IFERROR((Sch_I_SB[[#This Row],[Prior Approved: Direct FTE]]+Sch_I_SB[[#This Row],[Prior Approved: Admin FTE]])*Sch_I_SB[[#This Row],[Prior Approved: Annual FTE salary $]]*(Sch_I_SB[[#This Row],[Prior Approved: Number of months]]/12),0)</f>
        <v>0</v>
      </c>
      <c r="X236" s="745"/>
      <c r="Y236" s="753">
        <f>Sch_I_SB[[#This Row],[Prior Approved: Total salary expense $]]*Sch_I_SB[[#This Row],[Prior Approved: Benefits Rate %]]</f>
        <v>0</v>
      </c>
      <c r="Z236" s="747">
        <f>+Sch_I_SB[[#This Row],[Prior Approved: Total salary expense $]]+Sch_I_SB[[#This Row],[Prior Approved: Benefits $]]</f>
        <v>0</v>
      </c>
      <c r="AA236" s="748">
        <f>IFERROR(Sch_I_SB[[#This Row],[Proposed: Direct FTE]]-Sch_I_SB[[#This Row],[Prior Approved: Direct FTE]],0)</f>
        <v>0</v>
      </c>
      <c r="AB236" s="744">
        <f>IFERROR(Sch_I_SB[[#This Row],[Proposed: Admin FTE]]-Sch_I_SB[[#This Row],[Prior Approved: Admin FTE]],0)</f>
        <v>0</v>
      </c>
      <c r="AC236" s="747">
        <f>IFERROR(Sch_I_SB[[#This Row],[Proposed: Total S&amp;B $]]-Sch_I_SB[[#This Row],[Prior Approved: Total S&amp;B $]],0)</f>
        <v>0</v>
      </c>
      <c r="AE236" s="749">
        <f>+Sch_I_SB[[#This Row],[Proposed: Direct FTE]]*(Sch_I_SB[[#This Row],[Proposed: Number of months]]/12)</f>
        <v>0</v>
      </c>
      <c r="AF236" s="750">
        <f>+Sch_I_SB[[#This Row],[Proposed: Admin FTE]]*(Sch_I_SB[[#This Row],[Proposed: Number of months]]/12)</f>
        <v>0</v>
      </c>
      <c r="AG236" s="749">
        <f>+Sch_I_SB[[#This Row],[Prior Approved: Direct FTE]]*(Sch_I_SB[[#This Row],[Prior Approved: Number of months]]/12)</f>
        <v>0</v>
      </c>
      <c r="AH236" s="751">
        <f>+Sch_I_SB[[#This Row],[Prior Approved: Admin FTE]]*(Sch_I_SB[[#This Row],[Prior Approved: Number of months]]/12)</f>
        <v>0</v>
      </c>
      <c r="AI236" s="752">
        <f t="shared" si="4"/>
        <v>0</v>
      </c>
      <c r="AJ236" s="751">
        <f t="shared" si="4"/>
        <v>0</v>
      </c>
    </row>
    <row r="237" spans="1:36">
      <c r="A237" s="723">
        <v>234</v>
      </c>
      <c r="B237" s="723">
        <f>+'Budget Summ Amt'!$L$6</f>
        <v>0</v>
      </c>
      <c r="C237" s="779">
        <f>+'Budget Summ Amt'!$D$6</f>
        <v>0</v>
      </c>
      <c r="D237" s="741"/>
      <c r="E237" s="725"/>
      <c r="F237" s="725"/>
      <c r="G237" s="726"/>
      <c r="H237" s="727"/>
      <c r="I237" s="728"/>
      <c r="J237" s="813"/>
      <c r="K237" s="742"/>
      <c r="L237" s="743"/>
      <c r="M237" s="743"/>
      <c r="N237" s="743"/>
      <c r="O237" s="744">
        <f>IFERROR((Sch_I_SB[[#This Row],[Proposed: Direct FTE]]+Sch_I_SB[[#This Row],[Proposed: Admin FTE]])*Sch_I_SB[[#This Row],[Proposed: Annual FTE salary $]]*(Sch_I_SB[[#This Row],[Proposed: Number of months]]/12),0)</f>
        <v>0</v>
      </c>
      <c r="P237" s="745"/>
      <c r="Q237" s="746">
        <f>Sch_I_SB[[#This Row],[Proposed: Benefits Rate %]]*Sch_I_SB[[#This Row],[Proposed: Total salary expense $]]</f>
        <v>0</v>
      </c>
      <c r="R237" s="747">
        <f>Sch_I_SB[[#This Row],[Proposed: Total salary expense $]]+Sch_I_SB[[#This Row],[Proposed: Benefits $]]</f>
        <v>0</v>
      </c>
      <c r="S237" s="742"/>
      <c r="T237" s="743"/>
      <c r="U237" s="743"/>
      <c r="V237" s="743"/>
      <c r="W237" s="744">
        <f>IFERROR((Sch_I_SB[[#This Row],[Prior Approved: Direct FTE]]+Sch_I_SB[[#This Row],[Prior Approved: Admin FTE]])*Sch_I_SB[[#This Row],[Prior Approved: Annual FTE salary $]]*(Sch_I_SB[[#This Row],[Prior Approved: Number of months]]/12),0)</f>
        <v>0</v>
      </c>
      <c r="X237" s="745"/>
      <c r="Y237" s="753">
        <f>Sch_I_SB[[#This Row],[Prior Approved: Total salary expense $]]*Sch_I_SB[[#This Row],[Prior Approved: Benefits Rate %]]</f>
        <v>0</v>
      </c>
      <c r="Z237" s="747">
        <f>+Sch_I_SB[[#This Row],[Prior Approved: Total salary expense $]]+Sch_I_SB[[#This Row],[Prior Approved: Benefits $]]</f>
        <v>0</v>
      </c>
      <c r="AA237" s="748">
        <f>IFERROR(Sch_I_SB[[#This Row],[Proposed: Direct FTE]]-Sch_I_SB[[#This Row],[Prior Approved: Direct FTE]],0)</f>
        <v>0</v>
      </c>
      <c r="AB237" s="744">
        <f>IFERROR(Sch_I_SB[[#This Row],[Proposed: Admin FTE]]-Sch_I_SB[[#This Row],[Prior Approved: Admin FTE]],0)</f>
        <v>0</v>
      </c>
      <c r="AC237" s="747">
        <f>IFERROR(Sch_I_SB[[#This Row],[Proposed: Total S&amp;B $]]-Sch_I_SB[[#This Row],[Prior Approved: Total S&amp;B $]],0)</f>
        <v>0</v>
      </c>
      <c r="AE237" s="749">
        <f>+Sch_I_SB[[#This Row],[Proposed: Direct FTE]]*(Sch_I_SB[[#This Row],[Proposed: Number of months]]/12)</f>
        <v>0</v>
      </c>
      <c r="AF237" s="750">
        <f>+Sch_I_SB[[#This Row],[Proposed: Admin FTE]]*(Sch_I_SB[[#This Row],[Proposed: Number of months]]/12)</f>
        <v>0</v>
      </c>
      <c r="AG237" s="749">
        <f>+Sch_I_SB[[#This Row],[Prior Approved: Direct FTE]]*(Sch_I_SB[[#This Row],[Prior Approved: Number of months]]/12)</f>
        <v>0</v>
      </c>
      <c r="AH237" s="751">
        <f>+Sch_I_SB[[#This Row],[Prior Approved: Admin FTE]]*(Sch_I_SB[[#This Row],[Prior Approved: Number of months]]/12)</f>
        <v>0</v>
      </c>
      <c r="AI237" s="752">
        <f t="shared" si="4"/>
        <v>0</v>
      </c>
      <c r="AJ237" s="751">
        <f t="shared" si="4"/>
        <v>0</v>
      </c>
    </row>
    <row r="238" spans="1:36">
      <c r="A238" s="723">
        <v>235</v>
      </c>
      <c r="B238" s="723">
        <f>+'Budget Summ Amt'!$L$6</f>
        <v>0</v>
      </c>
      <c r="C238" s="779">
        <f>+'Budget Summ Amt'!$D$6</f>
        <v>0</v>
      </c>
      <c r="D238" s="741"/>
      <c r="E238" s="725"/>
      <c r="F238" s="725"/>
      <c r="G238" s="726"/>
      <c r="H238" s="727"/>
      <c r="I238" s="728"/>
      <c r="J238" s="813"/>
      <c r="K238" s="742"/>
      <c r="L238" s="743"/>
      <c r="M238" s="743"/>
      <c r="N238" s="743"/>
      <c r="O238" s="744">
        <f>IFERROR((Sch_I_SB[[#This Row],[Proposed: Direct FTE]]+Sch_I_SB[[#This Row],[Proposed: Admin FTE]])*Sch_I_SB[[#This Row],[Proposed: Annual FTE salary $]]*(Sch_I_SB[[#This Row],[Proposed: Number of months]]/12),0)</f>
        <v>0</v>
      </c>
      <c r="P238" s="745"/>
      <c r="Q238" s="746">
        <f>Sch_I_SB[[#This Row],[Proposed: Benefits Rate %]]*Sch_I_SB[[#This Row],[Proposed: Total salary expense $]]</f>
        <v>0</v>
      </c>
      <c r="R238" s="747">
        <f>Sch_I_SB[[#This Row],[Proposed: Total salary expense $]]+Sch_I_SB[[#This Row],[Proposed: Benefits $]]</f>
        <v>0</v>
      </c>
      <c r="S238" s="742"/>
      <c r="T238" s="743"/>
      <c r="U238" s="743"/>
      <c r="V238" s="743"/>
      <c r="W238" s="744">
        <f>IFERROR((Sch_I_SB[[#This Row],[Prior Approved: Direct FTE]]+Sch_I_SB[[#This Row],[Prior Approved: Admin FTE]])*Sch_I_SB[[#This Row],[Prior Approved: Annual FTE salary $]]*(Sch_I_SB[[#This Row],[Prior Approved: Number of months]]/12),0)</f>
        <v>0</v>
      </c>
      <c r="X238" s="745"/>
      <c r="Y238" s="753">
        <f>Sch_I_SB[[#This Row],[Prior Approved: Total salary expense $]]*Sch_I_SB[[#This Row],[Prior Approved: Benefits Rate %]]</f>
        <v>0</v>
      </c>
      <c r="Z238" s="747">
        <f>+Sch_I_SB[[#This Row],[Prior Approved: Total salary expense $]]+Sch_I_SB[[#This Row],[Prior Approved: Benefits $]]</f>
        <v>0</v>
      </c>
      <c r="AA238" s="748">
        <f>IFERROR(Sch_I_SB[[#This Row],[Proposed: Direct FTE]]-Sch_I_SB[[#This Row],[Prior Approved: Direct FTE]],0)</f>
        <v>0</v>
      </c>
      <c r="AB238" s="744">
        <f>IFERROR(Sch_I_SB[[#This Row],[Proposed: Admin FTE]]-Sch_I_SB[[#This Row],[Prior Approved: Admin FTE]],0)</f>
        <v>0</v>
      </c>
      <c r="AC238" s="747">
        <f>IFERROR(Sch_I_SB[[#This Row],[Proposed: Total S&amp;B $]]-Sch_I_SB[[#This Row],[Prior Approved: Total S&amp;B $]],0)</f>
        <v>0</v>
      </c>
      <c r="AE238" s="749">
        <f>+Sch_I_SB[[#This Row],[Proposed: Direct FTE]]*(Sch_I_SB[[#This Row],[Proposed: Number of months]]/12)</f>
        <v>0</v>
      </c>
      <c r="AF238" s="750">
        <f>+Sch_I_SB[[#This Row],[Proposed: Admin FTE]]*(Sch_I_SB[[#This Row],[Proposed: Number of months]]/12)</f>
        <v>0</v>
      </c>
      <c r="AG238" s="749">
        <f>+Sch_I_SB[[#This Row],[Prior Approved: Direct FTE]]*(Sch_I_SB[[#This Row],[Prior Approved: Number of months]]/12)</f>
        <v>0</v>
      </c>
      <c r="AH238" s="751">
        <f>+Sch_I_SB[[#This Row],[Prior Approved: Admin FTE]]*(Sch_I_SB[[#This Row],[Prior Approved: Number of months]]/12)</f>
        <v>0</v>
      </c>
      <c r="AI238" s="752">
        <f t="shared" si="4"/>
        <v>0</v>
      </c>
      <c r="AJ238" s="751">
        <f t="shared" si="4"/>
        <v>0</v>
      </c>
    </row>
    <row r="239" spans="1:36">
      <c r="A239" s="723">
        <v>236</v>
      </c>
      <c r="B239" s="723">
        <f>+'Budget Summ Amt'!$L$6</f>
        <v>0</v>
      </c>
      <c r="C239" s="779">
        <f>+'Budget Summ Amt'!$D$6</f>
        <v>0</v>
      </c>
      <c r="D239" s="741"/>
      <c r="E239" s="725"/>
      <c r="F239" s="725"/>
      <c r="G239" s="726"/>
      <c r="H239" s="727"/>
      <c r="I239" s="728"/>
      <c r="J239" s="813"/>
      <c r="K239" s="742"/>
      <c r="L239" s="743"/>
      <c r="M239" s="743"/>
      <c r="N239" s="743"/>
      <c r="O239" s="744">
        <f>IFERROR((Sch_I_SB[[#This Row],[Proposed: Direct FTE]]+Sch_I_SB[[#This Row],[Proposed: Admin FTE]])*Sch_I_SB[[#This Row],[Proposed: Annual FTE salary $]]*(Sch_I_SB[[#This Row],[Proposed: Number of months]]/12),0)</f>
        <v>0</v>
      </c>
      <c r="P239" s="745"/>
      <c r="Q239" s="746">
        <f>Sch_I_SB[[#This Row],[Proposed: Benefits Rate %]]*Sch_I_SB[[#This Row],[Proposed: Total salary expense $]]</f>
        <v>0</v>
      </c>
      <c r="R239" s="747">
        <f>Sch_I_SB[[#This Row],[Proposed: Total salary expense $]]+Sch_I_SB[[#This Row],[Proposed: Benefits $]]</f>
        <v>0</v>
      </c>
      <c r="S239" s="742"/>
      <c r="T239" s="743"/>
      <c r="U239" s="743"/>
      <c r="V239" s="743"/>
      <c r="W239" s="744">
        <f>IFERROR((Sch_I_SB[[#This Row],[Prior Approved: Direct FTE]]+Sch_I_SB[[#This Row],[Prior Approved: Admin FTE]])*Sch_I_SB[[#This Row],[Prior Approved: Annual FTE salary $]]*(Sch_I_SB[[#This Row],[Prior Approved: Number of months]]/12),0)</f>
        <v>0</v>
      </c>
      <c r="X239" s="745"/>
      <c r="Y239" s="753">
        <f>Sch_I_SB[[#This Row],[Prior Approved: Total salary expense $]]*Sch_I_SB[[#This Row],[Prior Approved: Benefits Rate %]]</f>
        <v>0</v>
      </c>
      <c r="Z239" s="747">
        <f>+Sch_I_SB[[#This Row],[Prior Approved: Total salary expense $]]+Sch_I_SB[[#This Row],[Prior Approved: Benefits $]]</f>
        <v>0</v>
      </c>
      <c r="AA239" s="748">
        <f>IFERROR(Sch_I_SB[[#This Row],[Proposed: Direct FTE]]-Sch_I_SB[[#This Row],[Prior Approved: Direct FTE]],0)</f>
        <v>0</v>
      </c>
      <c r="AB239" s="744">
        <f>IFERROR(Sch_I_SB[[#This Row],[Proposed: Admin FTE]]-Sch_I_SB[[#This Row],[Prior Approved: Admin FTE]],0)</f>
        <v>0</v>
      </c>
      <c r="AC239" s="747">
        <f>IFERROR(Sch_I_SB[[#This Row],[Proposed: Total S&amp;B $]]-Sch_I_SB[[#This Row],[Prior Approved: Total S&amp;B $]],0)</f>
        <v>0</v>
      </c>
      <c r="AE239" s="749">
        <f>+Sch_I_SB[[#This Row],[Proposed: Direct FTE]]*(Sch_I_SB[[#This Row],[Proposed: Number of months]]/12)</f>
        <v>0</v>
      </c>
      <c r="AF239" s="750">
        <f>+Sch_I_SB[[#This Row],[Proposed: Admin FTE]]*(Sch_I_SB[[#This Row],[Proposed: Number of months]]/12)</f>
        <v>0</v>
      </c>
      <c r="AG239" s="749">
        <f>+Sch_I_SB[[#This Row],[Prior Approved: Direct FTE]]*(Sch_I_SB[[#This Row],[Prior Approved: Number of months]]/12)</f>
        <v>0</v>
      </c>
      <c r="AH239" s="751">
        <f>+Sch_I_SB[[#This Row],[Prior Approved: Admin FTE]]*(Sch_I_SB[[#This Row],[Prior Approved: Number of months]]/12)</f>
        <v>0</v>
      </c>
      <c r="AI239" s="752">
        <f t="shared" si="4"/>
        <v>0</v>
      </c>
      <c r="AJ239" s="751">
        <f t="shared" si="4"/>
        <v>0</v>
      </c>
    </row>
    <row r="240" spans="1:36">
      <c r="A240" s="723">
        <v>237</v>
      </c>
      <c r="B240" s="723">
        <f>+'Budget Summ Amt'!$L$6</f>
        <v>0</v>
      </c>
      <c r="C240" s="779">
        <f>+'Budget Summ Amt'!$D$6</f>
        <v>0</v>
      </c>
      <c r="D240" s="741"/>
      <c r="E240" s="725"/>
      <c r="F240" s="725"/>
      <c r="G240" s="726"/>
      <c r="H240" s="727"/>
      <c r="I240" s="728"/>
      <c r="J240" s="813"/>
      <c r="K240" s="742"/>
      <c r="L240" s="743"/>
      <c r="M240" s="743"/>
      <c r="N240" s="743"/>
      <c r="O240" s="744">
        <f>IFERROR((Sch_I_SB[[#This Row],[Proposed: Direct FTE]]+Sch_I_SB[[#This Row],[Proposed: Admin FTE]])*Sch_I_SB[[#This Row],[Proposed: Annual FTE salary $]]*(Sch_I_SB[[#This Row],[Proposed: Number of months]]/12),0)</f>
        <v>0</v>
      </c>
      <c r="P240" s="745"/>
      <c r="Q240" s="746">
        <f>Sch_I_SB[[#This Row],[Proposed: Benefits Rate %]]*Sch_I_SB[[#This Row],[Proposed: Total salary expense $]]</f>
        <v>0</v>
      </c>
      <c r="R240" s="747">
        <f>Sch_I_SB[[#This Row],[Proposed: Total salary expense $]]+Sch_I_SB[[#This Row],[Proposed: Benefits $]]</f>
        <v>0</v>
      </c>
      <c r="S240" s="742"/>
      <c r="T240" s="743"/>
      <c r="U240" s="743"/>
      <c r="V240" s="743"/>
      <c r="W240" s="744">
        <f>IFERROR((Sch_I_SB[[#This Row],[Prior Approved: Direct FTE]]+Sch_I_SB[[#This Row],[Prior Approved: Admin FTE]])*Sch_I_SB[[#This Row],[Prior Approved: Annual FTE salary $]]*(Sch_I_SB[[#This Row],[Prior Approved: Number of months]]/12),0)</f>
        <v>0</v>
      </c>
      <c r="X240" s="745"/>
      <c r="Y240" s="753">
        <f>Sch_I_SB[[#This Row],[Prior Approved: Total salary expense $]]*Sch_I_SB[[#This Row],[Prior Approved: Benefits Rate %]]</f>
        <v>0</v>
      </c>
      <c r="Z240" s="747">
        <f>+Sch_I_SB[[#This Row],[Prior Approved: Total salary expense $]]+Sch_I_SB[[#This Row],[Prior Approved: Benefits $]]</f>
        <v>0</v>
      </c>
      <c r="AA240" s="748">
        <f>IFERROR(Sch_I_SB[[#This Row],[Proposed: Direct FTE]]-Sch_I_SB[[#This Row],[Prior Approved: Direct FTE]],0)</f>
        <v>0</v>
      </c>
      <c r="AB240" s="744">
        <f>IFERROR(Sch_I_SB[[#This Row],[Proposed: Admin FTE]]-Sch_I_SB[[#This Row],[Prior Approved: Admin FTE]],0)</f>
        <v>0</v>
      </c>
      <c r="AC240" s="747">
        <f>IFERROR(Sch_I_SB[[#This Row],[Proposed: Total S&amp;B $]]-Sch_I_SB[[#This Row],[Prior Approved: Total S&amp;B $]],0)</f>
        <v>0</v>
      </c>
      <c r="AE240" s="749">
        <f>+Sch_I_SB[[#This Row],[Proposed: Direct FTE]]*(Sch_I_SB[[#This Row],[Proposed: Number of months]]/12)</f>
        <v>0</v>
      </c>
      <c r="AF240" s="750">
        <f>+Sch_I_SB[[#This Row],[Proposed: Admin FTE]]*(Sch_I_SB[[#This Row],[Proposed: Number of months]]/12)</f>
        <v>0</v>
      </c>
      <c r="AG240" s="749">
        <f>+Sch_I_SB[[#This Row],[Prior Approved: Direct FTE]]*(Sch_I_SB[[#This Row],[Prior Approved: Number of months]]/12)</f>
        <v>0</v>
      </c>
      <c r="AH240" s="751">
        <f>+Sch_I_SB[[#This Row],[Prior Approved: Admin FTE]]*(Sch_I_SB[[#This Row],[Prior Approved: Number of months]]/12)</f>
        <v>0</v>
      </c>
      <c r="AI240" s="752">
        <f t="shared" si="4"/>
        <v>0</v>
      </c>
      <c r="AJ240" s="751">
        <f t="shared" si="4"/>
        <v>0</v>
      </c>
    </row>
    <row r="241" spans="1:36">
      <c r="A241" s="723">
        <v>238</v>
      </c>
      <c r="B241" s="723">
        <f>+'Budget Summ Amt'!$L$6</f>
        <v>0</v>
      </c>
      <c r="C241" s="779">
        <f>+'Budget Summ Amt'!$D$6</f>
        <v>0</v>
      </c>
      <c r="D241" s="741"/>
      <c r="E241" s="725"/>
      <c r="F241" s="725"/>
      <c r="G241" s="726"/>
      <c r="H241" s="727"/>
      <c r="I241" s="728"/>
      <c r="J241" s="813"/>
      <c r="K241" s="742"/>
      <c r="L241" s="743"/>
      <c r="M241" s="743"/>
      <c r="N241" s="743"/>
      <c r="O241" s="744">
        <f>IFERROR((Sch_I_SB[[#This Row],[Proposed: Direct FTE]]+Sch_I_SB[[#This Row],[Proposed: Admin FTE]])*Sch_I_SB[[#This Row],[Proposed: Annual FTE salary $]]*(Sch_I_SB[[#This Row],[Proposed: Number of months]]/12),0)</f>
        <v>0</v>
      </c>
      <c r="P241" s="745"/>
      <c r="Q241" s="746">
        <f>Sch_I_SB[[#This Row],[Proposed: Benefits Rate %]]*Sch_I_SB[[#This Row],[Proposed: Total salary expense $]]</f>
        <v>0</v>
      </c>
      <c r="R241" s="747">
        <f>Sch_I_SB[[#This Row],[Proposed: Total salary expense $]]+Sch_I_SB[[#This Row],[Proposed: Benefits $]]</f>
        <v>0</v>
      </c>
      <c r="S241" s="742"/>
      <c r="T241" s="743"/>
      <c r="U241" s="743"/>
      <c r="V241" s="743"/>
      <c r="W241" s="744">
        <f>IFERROR((Sch_I_SB[[#This Row],[Prior Approved: Direct FTE]]+Sch_I_SB[[#This Row],[Prior Approved: Admin FTE]])*Sch_I_SB[[#This Row],[Prior Approved: Annual FTE salary $]]*(Sch_I_SB[[#This Row],[Prior Approved: Number of months]]/12),0)</f>
        <v>0</v>
      </c>
      <c r="X241" s="745"/>
      <c r="Y241" s="753">
        <f>Sch_I_SB[[#This Row],[Prior Approved: Total salary expense $]]*Sch_I_SB[[#This Row],[Prior Approved: Benefits Rate %]]</f>
        <v>0</v>
      </c>
      <c r="Z241" s="747">
        <f>+Sch_I_SB[[#This Row],[Prior Approved: Total salary expense $]]+Sch_I_SB[[#This Row],[Prior Approved: Benefits $]]</f>
        <v>0</v>
      </c>
      <c r="AA241" s="748">
        <f>IFERROR(Sch_I_SB[[#This Row],[Proposed: Direct FTE]]-Sch_I_SB[[#This Row],[Prior Approved: Direct FTE]],0)</f>
        <v>0</v>
      </c>
      <c r="AB241" s="744">
        <f>IFERROR(Sch_I_SB[[#This Row],[Proposed: Admin FTE]]-Sch_I_SB[[#This Row],[Prior Approved: Admin FTE]],0)</f>
        <v>0</v>
      </c>
      <c r="AC241" s="747">
        <f>IFERROR(Sch_I_SB[[#This Row],[Proposed: Total S&amp;B $]]-Sch_I_SB[[#This Row],[Prior Approved: Total S&amp;B $]],0)</f>
        <v>0</v>
      </c>
      <c r="AE241" s="749">
        <f>+Sch_I_SB[[#This Row],[Proposed: Direct FTE]]*(Sch_I_SB[[#This Row],[Proposed: Number of months]]/12)</f>
        <v>0</v>
      </c>
      <c r="AF241" s="750">
        <f>+Sch_I_SB[[#This Row],[Proposed: Admin FTE]]*(Sch_I_SB[[#This Row],[Proposed: Number of months]]/12)</f>
        <v>0</v>
      </c>
      <c r="AG241" s="749">
        <f>+Sch_I_SB[[#This Row],[Prior Approved: Direct FTE]]*(Sch_I_SB[[#This Row],[Prior Approved: Number of months]]/12)</f>
        <v>0</v>
      </c>
      <c r="AH241" s="751">
        <f>+Sch_I_SB[[#This Row],[Prior Approved: Admin FTE]]*(Sch_I_SB[[#This Row],[Prior Approved: Number of months]]/12)</f>
        <v>0</v>
      </c>
      <c r="AI241" s="752">
        <f t="shared" si="4"/>
        <v>0</v>
      </c>
      <c r="AJ241" s="751">
        <f t="shared" si="4"/>
        <v>0</v>
      </c>
    </row>
    <row r="242" spans="1:36">
      <c r="A242" s="723">
        <v>239</v>
      </c>
      <c r="B242" s="723">
        <f>+'Budget Summ Amt'!$L$6</f>
        <v>0</v>
      </c>
      <c r="C242" s="779">
        <f>+'Budget Summ Amt'!$D$6</f>
        <v>0</v>
      </c>
      <c r="D242" s="741"/>
      <c r="E242" s="725"/>
      <c r="F242" s="725"/>
      <c r="G242" s="726"/>
      <c r="H242" s="727"/>
      <c r="I242" s="728"/>
      <c r="J242" s="813"/>
      <c r="K242" s="742"/>
      <c r="L242" s="743"/>
      <c r="M242" s="743"/>
      <c r="N242" s="743"/>
      <c r="O242" s="744">
        <f>IFERROR((Sch_I_SB[[#This Row],[Proposed: Direct FTE]]+Sch_I_SB[[#This Row],[Proposed: Admin FTE]])*Sch_I_SB[[#This Row],[Proposed: Annual FTE salary $]]*(Sch_I_SB[[#This Row],[Proposed: Number of months]]/12),0)</f>
        <v>0</v>
      </c>
      <c r="P242" s="745"/>
      <c r="Q242" s="746">
        <f>Sch_I_SB[[#This Row],[Proposed: Benefits Rate %]]*Sch_I_SB[[#This Row],[Proposed: Total salary expense $]]</f>
        <v>0</v>
      </c>
      <c r="R242" s="747">
        <f>Sch_I_SB[[#This Row],[Proposed: Total salary expense $]]+Sch_I_SB[[#This Row],[Proposed: Benefits $]]</f>
        <v>0</v>
      </c>
      <c r="S242" s="742"/>
      <c r="T242" s="743"/>
      <c r="U242" s="743"/>
      <c r="V242" s="743"/>
      <c r="W242" s="744">
        <f>IFERROR((Sch_I_SB[[#This Row],[Prior Approved: Direct FTE]]+Sch_I_SB[[#This Row],[Prior Approved: Admin FTE]])*Sch_I_SB[[#This Row],[Prior Approved: Annual FTE salary $]]*(Sch_I_SB[[#This Row],[Prior Approved: Number of months]]/12),0)</f>
        <v>0</v>
      </c>
      <c r="X242" s="745"/>
      <c r="Y242" s="753">
        <f>Sch_I_SB[[#This Row],[Prior Approved: Total salary expense $]]*Sch_I_SB[[#This Row],[Prior Approved: Benefits Rate %]]</f>
        <v>0</v>
      </c>
      <c r="Z242" s="747">
        <f>+Sch_I_SB[[#This Row],[Prior Approved: Total salary expense $]]+Sch_I_SB[[#This Row],[Prior Approved: Benefits $]]</f>
        <v>0</v>
      </c>
      <c r="AA242" s="748">
        <f>IFERROR(Sch_I_SB[[#This Row],[Proposed: Direct FTE]]-Sch_I_SB[[#This Row],[Prior Approved: Direct FTE]],0)</f>
        <v>0</v>
      </c>
      <c r="AB242" s="744">
        <f>IFERROR(Sch_I_SB[[#This Row],[Proposed: Admin FTE]]-Sch_I_SB[[#This Row],[Prior Approved: Admin FTE]],0)</f>
        <v>0</v>
      </c>
      <c r="AC242" s="747">
        <f>IFERROR(Sch_I_SB[[#This Row],[Proposed: Total S&amp;B $]]-Sch_I_SB[[#This Row],[Prior Approved: Total S&amp;B $]],0)</f>
        <v>0</v>
      </c>
      <c r="AE242" s="749">
        <f>+Sch_I_SB[[#This Row],[Proposed: Direct FTE]]*(Sch_I_SB[[#This Row],[Proposed: Number of months]]/12)</f>
        <v>0</v>
      </c>
      <c r="AF242" s="750">
        <f>+Sch_I_SB[[#This Row],[Proposed: Admin FTE]]*(Sch_I_SB[[#This Row],[Proposed: Number of months]]/12)</f>
        <v>0</v>
      </c>
      <c r="AG242" s="749">
        <f>+Sch_I_SB[[#This Row],[Prior Approved: Direct FTE]]*(Sch_I_SB[[#This Row],[Prior Approved: Number of months]]/12)</f>
        <v>0</v>
      </c>
      <c r="AH242" s="751">
        <f>+Sch_I_SB[[#This Row],[Prior Approved: Admin FTE]]*(Sch_I_SB[[#This Row],[Prior Approved: Number of months]]/12)</f>
        <v>0</v>
      </c>
      <c r="AI242" s="752">
        <f t="shared" si="4"/>
        <v>0</v>
      </c>
      <c r="AJ242" s="751">
        <f t="shared" si="4"/>
        <v>0</v>
      </c>
    </row>
    <row r="243" spans="1:36">
      <c r="A243" s="723">
        <v>240</v>
      </c>
      <c r="B243" s="723">
        <f>+'Budget Summ Amt'!$L$6</f>
        <v>0</v>
      </c>
      <c r="C243" s="779">
        <f>+'Budget Summ Amt'!$D$6</f>
        <v>0</v>
      </c>
      <c r="D243" s="741"/>
      <c r="E243" s="725"/>
      <c r="F243" s="725"/>
      <c r="G243" s="726"/>
      <c r="H243" s="727"/>
      <c r="I243" s="728"/>
      <c r="J243" s="813"/>
      <c r="K243" s="742"/>
      <c r="L243" s="743"/>
      <c r="M243" s="743"/>
      <c r="N243" s="743"/>
      <c r="O243" s="744">
        <f>IFERROR((Sch_I_SB[[#This Row],[Proposed: Direct FTE]]+Sch_I_SB[[#This Row],[Proposed: Admin FTE]])*Sch_I_SB[[#This Row],[Proposed: Annual FTE salary $]]*(Sch_I_SB[[#This Row],[Proposed: Number of months]]/12),0)</f>
        <v>0</v>
      </c>
      <c r="P243" s="745"/>
      <c r="Q243" s="746">
        <f>Sch_I_SB[[#This Row],[Proposed: Benefits Rate %]]*Sch_I_SB[[#This Row],[Proposed: Total salary expense $]]</f>
        <v>0</v>
      </c>
      <c r="R243" s="747">
        <f>Sch_I_SB[[#This Row],[Proposed: Total salary expense $]]+Sch_I_SB[[#This Row],[Proposed: Benefits $]]</f>
        <v>0</v>
      </c>
      <c r="S243" s="742"/>
      <c r="T243" s="743"/>
      <c r="U243" s="743"/>
      <c r="V243" s="743"/>
      <c r="W243" s="744">
        <f>IFERROR((Sch_I_SB[[#This Row],[Prior Approved: Direct FTE]]+Sch_I_SB[[#This Row],[Prior Approved: Admin FTE]])*Sch_I_SB[[#This Row],[Prior Approved: Annual FTE salary $]]*(Sch_I_SB[[#This Row],[Prior Approved: Number of months]]/12),0)</f>
        <v>0</v>
      </c>
      <c r="X243" s="745"/>
      <c r="Y243" s="753">
        <f>Sch_I_SB[[#This Row],[Prior Approved: Total salary expense $]]*Sch_I_SB[[#This Row],[Prior Approved: Benefits Rate %]]</f>
        <v>0</v>
      </c>
      <c r="Z243" s="747">
        <f>+Sch_I_SB[[#This Row],[Prior Approved: Total salary expense $]]+Sch_I_SB[[#This Row],[Prior Approved: Benefits $]]</f>
        <v>0</v>
      </c>
      <c r="AA243" s="748">
        <f>IFERROR(Sch_I_SB[[#This Row],[Proposed: Direct FTE]]-Sch_I_SB[[#This Row],[Prior Approved: Direct FTE]],0)</f>
        <v>0</v>
      </c>
      <c r="AB243" s="744">
        <f>IFERROR(Sch_I_SB[[#This Row],[Proposed: Admin FTE]]-Sch_I_SB[[#This Row],[Prior Approved: Admin FTE]],0)</f>
        <v>0</v>
      </c>
      <c r="AC243" s="747">
        <f>IFERROR(Sch_I_SB[[#This Row],[Proposed: Total S&amp;B $]]-Sch_I_SB[[#This Row],[Prior Approved: Total S&amp;B $]],0)</f>
        <v>0</v>
      </c>
      <c r="AE243" s="749">
        <f>+Sch_I_SB[[#This Row],[Proposed: Direct FTE]]*(Sch_I_SB[[#This Row],[Proposed: Number of months]]/12)</f>
        <v>0</v>
      </c>
      <c r="AF243" s="750">
        <f>+Sch_I_SB[[#This Row],[Proposed: Admin FTE]]*(Sch_I_SB[[#This Row],[Proposed: Number of months]]/12)</f>
        <v>0</v>
      </c>
      <c r="AG243" s="749">
        <f>+Sch_I_SB[[#This Row],[Prior Approved: Direct FTE]]*(Sch_I_SB[[#This Row],[Prior Approved: Number of months]]/12)</f>
        <v>0</v>
      </c>
      <c r="AH243" s="751">
        <f>+Sch_I_SB[[#This Row],[Prior Approved: Admin FTE]]*(Sch_I_SB[[#This Row],[Prior Approved: Number of months]]/12)</f>
        <v>0</v>
      </c>
      <c r="AI243" s="752">
        <f t="shared" si="4"/>
        <v>0</v>
      </c>
      <c r="AJ243" s="751">
        <f t="shared" si="4"/>
        <v>0</v>
      </c>
    </row>
    <row r="244" spans="1:36">
      <c r="A244" s="723">
        <v>241</v>
      </c>
      <c r="B244" s="723">
        <f>+'Budget Summ Amt'!$L$6</f>
        <v>0</v>
      </c>
      <c r="C244" s="779">
        <f>+'Budget Summ Amt'!$D$6</f>
        <v>0</v>
      </c>
      <c r="D244" s="741"/>
      <c r="E244" s="725"/>
      <c r="F244" s="725"/>
      <c r="G244" s="726"/>
      <c r="H244" s="727"/>
      <c r="I244" s="728"/>
      <c r="J244" s="813"/>
      <c r="K244" s="742"/>
      <c r="L244" s="743"/>
      <c r="M244" s="743"/>
      <c r="N244" s="743"/>
      <c r="O244" s="744">
        <f>IFERROR((Sch_I_SB[[#This Row],[Proposed: Direct FTE]]+Sch_I_SB[[#This Row],[Proposed: Admin FTE]])*Sch_I_SB[[#This Row],[Proposed: Annual FTE salary $]]*(Sch_I_SB[[#This Row],[Proposed: Number of months]]/12),0)</f>
        <v>0</v>
      </c>
      <c r="P244" s="745"/>
      <c r="Q244" s="746">
        <f>Sch_I_SB[[#This Row],[Proposed: Benefits Rate %]]*Sch_I_SB[[#This Row],[Proposed: Total salary expense $]]</f>
        <v>0</v>
      </c>
      <c r="R244" s="747">
        <f>Sch_I_SB[[#This Row],[Proposed: Total salary expense $]]+Sch_I_SB[[#This Row],[Proposed: Benefits $]]</f>
        <v>0</v>
      </c>
      <c r="S244" s="742"/>
      <c r="T244" s="743"/>
      <c r="U244" s="743"/>
      <c r="V244" s="743"/>
      <c r="W244" s="744">
        <f>IFERROR((Sch_I_SB[[#This Row],[Prior Approved: Direct FTE]]+Sch_I_SB[[#This Row],[Prior Approved: Admin FTE]])*Sch_I_SB[[#This Row],[Prior Approved: Annual FTE salary $]]*(Sch_I_SB[[#This Row],[Prior Approved: Number of months]]/12),0)</f>
        <v>0</v>
      </c>
      <c r="X244" s="745"/>
      <c r="Y244" s="753">
        <f>Sch_I_SB[[#This Row],[Prior Approved: Total salary expense $]]*Sch_I_SB[[#This Row],[Prior Approved: Benefits Rate %]]</f>
        <v>0</v>
      </c>
      <c r="Z244" s="747">
        <f>+Sch_I_SB[[#This Row],[Prior Approved: Total salary expense $]]+Sch_I_SB[[#This Row],[Prior Approved: Benefits $]]</f>
        <v>0</v>
      </c>
      <c r="AA244" s="748">
        <f>IFERROR(Sch_I_SB[[#This Row],[Proposed: Direct FTE]]-Sch_I_SB[[#This Row],[Prior Approved: Direct FTE]],0)</f>
        <v>0</v>
      </c>
      <c r="AB244" s="744">
        <f>IFERROR(Sch_I_SB[[#This Row],[Proposed: Admin FTE]]-Sch_I_SB[[#This Row],[Prior Approved: Admin FTE]],0)</f>
        <v>0</v>
      </c>
      <c r="AC244" s="747">
        <f>IFERROR(Sch_I_SB[[#This Row],[Proposed: Total S&amp;B $]]-Sch_I_SB[[#This Row],[Prior Approved: Total S&amp;B $]],0)</f>
        <v>0</v>
      </c>
      <c r="AE244" s="749">
        <f>+Sch_I_SB[[#This Row],[Proposed: Direct FTE]]*(Sch_I_SB[[#This Row],[Proposed: Number of months]]/12)</f>
        <v>0</v>
      </c>
      <c r="AF244" s="750">
        <f>+Sch_I_SB[[#This Row],[Proposed: Admin FTE]]*(Sch_I_SB[[#This Row],[Proposed: Number of months]]/12)</f>
        <v>0</v>
      </c>
      <c r="AG244" s="749">
        <f>+Sch_I_SB[[#This Row],[Prior Approved: Direct FTE]]*(Sch_I_SB[[#This Row],[Prior Approved: Number of months]]/12)</f>
        <v>0</v>
      </c>
      <c r="AH244" s="751">
        <f>+Sch_I_SB[[#This Row],[Prior Approved: Admin FTE]]*(Sch_I_SB[[#This Row],[Prior Approved: Number of months]]/12)</f>
        <v>0</v>
      </c>
      <c r="AI244" s="752">
        <f t="shared" si="4"/>
        <v>0</v>
      </c>
      <c r="AJ244" s="751">
        <f t="shared" si="4"/>
        <v>0</v>
      </c>
    </row>
    <row r="245" spans="1:36">
      <c r="A245" s="723">
        <v>242</v>
      </c>
      <c r="B245" s="723">
        <f>+'Budget Summ Amt'!$L$6</f>
        <v>0</v>
      </c>
      <c r="C245" s="779">
        <f>+'Budget Summ Amt'!$D$6</f>
        <v>0</v>
      </c>
      <c r="D245" s="741"/>
      <c r="E245" s="725"/>
      <c r="F245" s="725"/>
      <c r="G245" s="726"/>
      <c r="H245" s="727"/>
      <c r="I245" s="728"/>
      <c r="J245" s="813"/>
      <c r="K245" s="742"/>
      <c r="L245" s="743"/>
      <c r="M245" s="743"/>
      <c r="N245" s="743"/>
      <c r="O245" s="744">
        <f>IFERROR((Sch_I_SB[[#This Row],[Proposed: Direct FTE]]+Sch_I_SB[[#This Row],[Proposed: Admin FTE]])*Sch_I_SB[[#This Row],[Proposed: Annual FTE salary $]]*(Sch_I_SB[[#This Row],[Proposed: Number of months]]/12),0)</f>
        <v>0</v>
      </c>
      <c r="P245" s="745"/>
      <c r="Q245" s="746">
        <f>Sch_I_SB[[#This Row],[Proposed: Benefits Rate %]]*Sch_I_SB[[#This Row],[Proposed: Total salary expense $]]</f>
        <v>0</v>
      </c>
      <c r="R245" s="747">
        <f>Sch_I_SB[[#This Row],[Proposed: Total salary expense $]]+Sch_I_SB[[#This Row],[Proposed: Benefits $]]</f>
        <v>0</v>
      </c>
      <c r="S245" s="742"/>
      <c r="T245" s="743"/>
      <c r="U245" s="743"/>
      <c r="V245" s="743"/>
      <c r="W245" s="744">
        <f>IFERROR((Sch_I_SB[[#This Row],[Prior Approved: Direct FTE]]+Sch_I_SB[[#This Row],[Prior Approved: Admin FTE]])*Sch_I_SB[[#This Row],[Prior Approved: Annual FTE salary $]]*(Sch_I_SB[[#This Row],[Prior Approved: Number of months]]/12),0)</f>
        <v>0</v>
      </c>
      <c r="X245" s="745"/>
      <c r="Y245" s="753">
        <f>Sch_I_SB[[#This Row],[Prior Approved: Total salary expense $]]*Sch_I_SB[[#This Row],[Prior Approved: Benefits Rate %]]</f>
        <v>0</v>
      </c>
      <c r="Z245" s="747">
        <f>+Sch_I_SB[[#This Row],[Prior Approved: Total salary expense $]]+Sch_I_SB[[#This Row],[Prior Approved: Benefits $]]</f>
        <v>0</v>
      </c>
      <c r="AA245" s="748">
        <f>IFERROR(Sch_I_SB[[#This Row],[Proposed: Direct FTE]]-Sch_I_SB[[#This Row],[Prior Approved: Direct FTE]],0)</f>
        <v>0</v>
      </c>
      <c r="AB245" s="744">
        <f>IFERROR(Sch_I_SB[[#This Row],[Proposed: Admin FTE]]-Sch_I_SB[[#This Row],[Prior Approved: Admin FTE]],0)</f>
        <v>0</v>
      </c>
      <c r="AC245" s="747">
        <f>IFERROR(Sch_I_SB[[#This Row],[Proposed: Total S&amp;B $]]-Sch_I_SB[[#This Row],[Prior Approved: Total S&amp;B $]],0)</f>
        <v>0</v>
      </c>
      <c r="AE245" s="749">
        <f>+Sch_I_SB[[#This Row],[Proposed: Direct FTE]]*(Sch_I_SB[[#This Row],[Proposed: Number of months]]/12)</f>
        <v>0</v>
      </c>
      <c r="AF245" s="750">
        <f>+Sch_I_SB[[#This Row],[Proposed: Admin FTE]]*(Sch_I_SB[[#This Row],[Proposed: Number of months]]/12)</f>
        <v>0</v>
      </c>
      <c r="AG245" s="749">
        <f>+Sch_I_SB[[#This Row],[Prior Approved: Direct FTE]]*(Sch_I_SB[[#This Row],[Prior Approved: Number of months]]/12)</f>
        <v>0</v>
      </c>
      <c r="AH245" s="751">
        <f>+Sch_I_SB[[#This Row],[Prior Approved: Admin FTE]]*(Sch_I_SB[[#This Row],[Prior Approved: Number of months]]/12)</f>
        <v>0</v>
      </c>
      <c r="AI245" s="752">
        <f t="shared" si="4"/>
        <v>0</v>
      </c>
      <c r="AJ245" s="751">
        <f t="shared" si="4"/>
        <v>0</v>
      </c>
    </row>
    <row r="246" spans="1:36">
      <c r="A246" s="723">
        <v>243</v>
      </c>
      <c r="B246" s="723">
        <f>+'Budget Summ Amt'!$L$6</f>
        <v>0</v>
      </c>
      <c r="C246" s="779">
        <f>+'Budget Summ Amt'!$D$6</f>
        <v>0</v>
      </c>
      <c r="D246" s="741"/>
      <c r="E246" s="725"/>
      <c r="F246" s="725"/>
      <c r="G246" s="726"/>
      <c r="H246" s="727"/>
      <c r="I246" s="728"/>
      <c r="J246" s="813"/>
      <c r="K246" s="742"/>
      <c r="L246" s="743"/>
      <c r="M246" s="743"/>
      <c r="N246" s="743"/>
      <c r="O246" s="744">
        <f>IFERROR((Sch_I_SB[[#This Row],[Proposed: Direct FTE]]+Sch_I_SB[[#This Row],[Proposed: Admin FTE]])*Sch_I_SB[[#This Row],[Proposed: Annual FTE salary $]]*(Sch_I_SB[[#This Row],[Proposed: Number of months]]/12),0)</f>
        <v>0</v>
      </c>
      <c r="P246" s="745"/>
      <c r="Q246" s="746">
        <f>Sch_I_SB[[#This Row],[Proposed: Benefits Rate %]]*Sch_I_SB[[#This Row],[Proposed: Total salary expense $]]</f>
        <v>0</v>
      </c>
      <c r="R246" s="747">
        <f>Sch_I_SB[[#This Row],[Proposed: Total salary expense $]]+Sch_I_SB[[#This Row],[Proposed: Benefits $]]</f>
        <v>0</v>
      </c>
      <c r="S246" s="742"/>
      <c r="T246" s="743"/>
      <c r="U246" s="743"/>
      <c r="V246" s="743"/>
      <c r="W246" s="744">
        <f>IFERROR((Sch_I_SB[[#This Row],[Prior Approved: Direct FTE]]+Sch_I_SB[[#This Row],[Prior Approved: Admin FTE]])*Sch_I_SB[[#This Row],[Prior Approved: Annual FTE salary $]]*(Sch_I_SB[[#This Row],[Prior Approved: Number of months]]/12),0)</f>
        <v>0</v>
      </c>
      <c r="X246" s="745"/>
      <c r="Y246" s="753">
        <f>Sch_I_SB[[#This Row],[Prior Approved: Total salary expense $]]*Sch_I_SB[[#This Row],[Prior Approved: Benefits Rate %]]</f>
        <v>0</v>
      </c>
      <c r="Z246" s="747">
        <f>+Sch_I_SB[[#This Row],[Prior Approved: Total salary expense $]]+Sch_I_SB[[#This Row],[Prior Approved: Benefits $]]</f>
        <v>0</v>
      </c>
      <c r="AA246" s="748">
        <f>IFERROR(Sch_I_SB[[#This Row],[Proposed: Direct FTE]]-Sch_I_SB[[#This Row],[Prior Approved: Direct FTE]],0)</f>
        <v>0</v>
      </c>
      <c r="AB246" s="744">
        <f>IFERROR(Sch_I_SB[[#This Row],[Proposed: Admin FTE]]-Sch_I_SB[[#This Row],[Prior Approved: Admin FTE]],0)</f>
        <v>0</v>
      </c>
      <c r="AC246" s="747">
        <f>IFERROR(Sch_I_SB[[#This Row],[Proposed: Total S&amp;B $]]-Sch_I_SB[[#This Row],[Prior Approved: Total S&amp;B $]],0)</f>
        <v>0</v>
      </c>
      <c r="AE246" s="749">
        <f>+Sch_I_SB[[#This Row],[Proposed: Direct FTE]]*(Sch_I_SB[[#This Row],[Proposed: Number of months]]/12)</f>
        <v>0</v>
      </c>
      <c r="AF246" s="750">
        <f>+Sch_I_SB[[#This Row],[Proposed: Admin FTE]]*(Sch_I_SB[[#This Row],[Proposed: Number of months]]/12)</f>
        <v>0</v>
      </c>
      <c r="AG246" s="749">
        <f>+Sch_I_SB[[#This Row],[Prior Approved: Direct FTE]]*(Sch_I_SB[[#This Row],[Prior Approved: Number of months]]/12)</f>
        <v>0</v>
      </c>
      <c r="AH246" s="751">
        <f>+Sch_I_SB[[#This Row],[Prior Approved: Admin FTE]]*(Sch_I_SB[[#This Row],[Prior Approved: Number of months]]/12)</f>
        <v>0</v>
      </c>
      <c r="AI246" s="752">
        <f t="shared" si="4"/>
        <v>0</v>
      </c>
      <c r="AJ246" s="751">
        <f t="shared" si="4"/>
        <v>0</v>
      </c>
    </row>
    <row r="247" spans="1:36">
      <c r="A247" s="723">
        <v>244</v>
      </c>
      <c r="B247" s="723">
        <f>+'Budget Summ Amt'!$L$6</f>
        <v>0</v>
      </c>
      <c r="C247" s="779">
        <f>+'Budget Summ Amt'!$D$6</f>
        <v>0</v>
      </c>
      <c r="D247" s="741"/>
      <c r="E247" s="725"/>
      <c r="F247" s="725"/>
      <c r="G247" s="726"/>
      <c r="H247" s="727"/>
      <c r="I247" s="728"/>
      <c r="J247" s="813"/>
      <c r="K247" s="742"/>
      <c r="L247" s="743"/>
      <c r="M247" s="743"/>
      <c r="N247" s="743"/>
      <c r="O247" s="744">
        <f>IFERROR((Sch_I_SB[[#This Row],[Proposed: Direct FTE]]+Sch_I_SB[[#This Row],[Proposed: Admin FTE]])*Sch_I_SB[[#This Row],[Proposed: Annual FTE salary $]]*(Sch_I_SB[[#This Row],[Proposed: Number of months]]/12),0)</f>
        <v>0</v>
      </c>
      <c r="P247" s="745"/>
      <c r="Q247" s="746">
        <f>Sch_I_SB[[#This Row],[Proposed: Benefits Rate %]]*Sch_I_SB[[#This Row],[Proposed: Total salary expense $]]</f>
        <v>0</v>
      </c>
      <c r="R247" s="747">
        <f>Sch_I_SB[[#This Row],[Proposed: Total salary expense $]]+Sch_I_SB[[#This Row],[Proposed: Benefits $]]</f>
        <v>0</v>
      </c>
      <c r="S247" s="742"/>
      <c r="T247" s="743"/>
      <c r="U247" s="743"/>
      <c r="V247" s="743"/>
      <c r="W247" s="744">
        <f>IFERROR((Sch_I_SB[[#This Row],[Prior Approved: Direct FTE]]+Sch_I_SB[[#This Row],[Prior Approved: Admin FTE]])*Sch_I_SB[[#This Row],[Prior Approved: Annual FTE salary $]]*(Sch_I_SB[[#This Row],[Prior Approved: Number of months]]/12),0)</f>
        <v>0</v>
      </c>
      <c r="X247" s="745"/>
      <c r="Y247" s="753">
        <f>Sch_I_SB[[#This Row],[Prior Approved: Total salary expense $]]*Sch_I_SB[[#This Row],[Prior Approved: Benefits Rate %]]</f>
        <v>0</v>
      </c>
      <c r="Z247" s="747">
        <f>+Sch_I_SB[[#This Row],[Prior Approved: Total salary expense $]]+Sch_I_SB[[#This Row],[Prior Approved: Benefits $]]</f>
        <v>0</v>
      </c>
      <c r="AA247" s="748">
        <f>IFERROR(Sch_I_SB[[#This Row],[Proposed: Direct FTE]]-Sch_I_SB[[#This Row],[Prior Approved: Direct FTE]],0)</f>
        <v>0</v>
      </c>
      <c r="AB247" s="744">
        <f>IFERROR(Sch_I_SB[[#This Row],[Proposed: Admin FTE]]-Sch_I_SB[[#This Row],[Prior Approved: Admin FTE]],0)</f>
        <v>0</v>
      </c>
      <c r="AC247" s="747">
        <f>IFERROR(Sch_I_SB[[#This Row],[Proposed: Total S&amp;B $]]-Sch_I_SB[[#This Row],[Prior Approved: Total S&amp;B $]],0)</f>
        <v>0</v>
      </c>
      <c r="AE247" s="749">
        <f>+Sch_I_SB[[#This Row],[Proposed: Direct FTE]]*(Sch_I_SB[[#This Row],[Proposed: Number of months]]/12)</f>
        <v>0</v>
      </c>
      <c r="AF247" s="750">
        <f>+Sch_I_SB[[#This Row],[Proposed: Admin FTE]]*(Sch_I_SB[[#This Row],[Proposed: Number of months]]/12)</f>
        <v>0</v>
      </c>
      <c r="AG247" s="749">
        <f>+Sch_I_SB[[#This Row],[Prior Approved: Direct FTE]]*(Sch_I_SB[[#This Row],[Prior Approved: Number of months]]/12)</f>
        <v>0</v>
      </c>
      <c r="AH247" s="751">
        <f>+Sch_I_SB[[#This Row],[Prior Approved: Admin FTE]]*(Sch_I_SB[[#This Row],[Prior Approved: Number of months]]/12)</f>
        <v>0</v>
      </c>
      <c r="AI247" s="752">
        <f t="shared" si="4"/>
        <v>0</v>
      </c>
      <c r="AJ247" s="751">
        <f t="shared" si="4"/>
        <v>0</v>
      </c>
    </row>
    <row r="248" spans="1:36">
      <c r="A248" s="723">
        <v>245</v>
      </c>
      <c r="B248" s="723">
        <f>+'Budget Summ Amt'!$L$6</f>
        <v>0</v>
      </c>
      <c r="C248" s="779">
        <f>+'Budget Summ Amt'!$D$6</f>
        <v>0</v>
      </c>
      <c r="D248" s="741"/>
      <c r="E248" s="725"/>
      <c r="F248" s="725"/>
      <c r="G248" s="726"/>
      <c r="H248" s="727"/>
      <c r="I248" s="728"/>
      <c r="J248" s="813"/>
      <c r="K248" s="742"/>
      <c r="L248" s="743"/>
      <c r="M248" s="743"/>
      <c r="N248" s="743"/>
      <c r="O248" s="744">
        <f>IFERROR((Sch_I_SB[[#This Row],[Proposed: Direct FTE]]+Sch_I_SB[[#This Row],[Proposed: Admin FTE]])*Sch_I_SB[[#This Row],[Proposed: Annual FTE salary $]]*(Sch_I_SB[[#This Row],[Proposed: Number of months]]/12),0)</f>
        <v>0</v>
      </c>
      <c r="P248" s="745"/>
      <c r="Q248" s="746">
        <f>Sch_I_SB[[#This Row],[Proposed: Benefits Rate %]]*Sch_I_SB[[#This Row],[Proposed: Total salary expense $]]</f>
        <v>0</v>
      </c>
      <c r="R248" s="747">
        <f>Sch_I_SB[[#This Row],[Proposed: Total salary expense $]]+Sch_I_SB[[#This Row],[Proposed: Benefits $]]</f>
        <v>0</v>
      </c>
      <c r="S248" s="742"/>
      <c r="T248" s="743"/>
      <c r="U248" s="743"/>
      <c r="V248" s="743"/>
      <c r="W248" s="744">
        <f>IFERROR((Sch_I_SB[[#This Row],[Prior Approved: Direct FTE]]+Sch_I_SB[[#This Row],[Prior Approved: Admin FTE]])*Sch_I_SB[[#This Row],[Prior Approved: Annual FTE salary $]]*(Sch_I_SB[[#This Row],[Prior Approved: Number of months]]/12),0)</f>
        <v>0</v>
      </c>
      <c r="X248" s="745"/>
      <c r="Y248" s="753">
        <f>Sch_I_SB[[#This Row],[Prior Approved: Total salary expense $]]*Sch_I_SB[[#This Row],[Prior Approved: Benefits Rate %]]</f>
        <v>0</v>
      </c>
      <c r="Z248" s="747">
        <f>+Sch_I_SB[[#This Row],[Prior Approved: Total salary expense $]]+Sch_I_SB[[#This Row],[Prior Approved: Benefits $]]</f>
        <v>0</v>
      </c>
      <c r="AA248" s="748">
        <f>IFERROR(Sch_I_SB[[#This Row],[Proposed: Direct FTE]]-Sch_I_SB[[#This Row],[Prior Approved: Direct FTE]],0)</f>
        <v>0</v>
      </c>
      <c r="AB248" s="744">
        <f>IFERROR(Sch_I_SB[[#This Row],[Proposed: Admin FTE]]-Sch_I_SB[[#This Row],[Prior Approved: Admin FTE]],0)</f>
        <v>0</v>
      </c>
      <c r="AC248" s="747">
        <f>IFERROR(Sch_I_SB[[#This Row],[Proposed: Total S&amp;B $]]-Sch_I_SB[[#This Row],[Prior Approved: Total S&amp;B $]],0)</f>
        <v>0</v>
      </c>
      <c r="AE248" s="749">
        <f>+Sch_I_SB[[#This Row],[Proposed: Direct FTE]]*(Sch_I_SB[[#This Row],[Proposed: Number of months]]/12)</f>
        <v>0</v>
      </c>
      <c r="AF248" s="750">
        <f>+Sch_I_SB[[#This Row],[Proposed: Admin FTE]]*(Sch_I_SB[[#This Row],[Proposed: Number of months]]/12)</f>
        <v>0</v>
      </c>
      <c r="AG248" s="749">
        <f>+Sch_I_SB[[#This Row],[Prior Approved: Direct FTE]]*(Sch_I_SB[[#This Row],[Prior Approved: Number of months]]/12)</f>
        <v>0</v>
      </c>
      <c r="AH248" s="751">
        <f>+Sch_I_SB[[#This Row],[Prior Approved: Admin FTE]]*(Sch_I_SB[[#This Row],[Prior Approved: Number of months]]/12)</f>
        <v>0</v>
      </c>
      <c r="AI248" s="752">
        <f t="shared" si="4"/>
        <v>0</v>
      </c>
      <c r="AJ248" s="751">
        <f t="shared" si="4"/>
        <v>0</v>
      </c>
    </row>
    <row r="249" spans="1:36">
      <c r="A249" s="723">
        <v>246</v>
      </c>
      <c r="B249" s="723">
        <f>+'Budget Summ Amt'!$L$6</f>
        <v>0</v>
      </c>
      <c r="C249" s="779">
        <f>+'Budget Summ Amt'!$D$6</f>
        <v>0</v>
      </c>
      <c r="D249" s="741"/>
      <c r="E249" s="725"/>
      <c r="F249" s="725"/>
      <c r="G249" s="726"/>
      <c r="H249" s="727"/>
      <c r="I249" s="728"/>
      <c r="J249" s="813"/>
      <c r="K249" s="742"/>
      <c r="L249" s="743"/>
      <c r="M249" s="743"/>
      <c r="N249" s="743"/>
      <c r="O249" s="744">
        <f>IFERROR((Sch_I_SB[[#This Row],[Proposed: Direct FTE]]+Sch_I_SB[[#This Row],[Proposed: Admin FTE]])*Sch_I_SB[[#This Row],[Proposed: Annual FTE salary $]]*(Sch_I_SB[[#This Row],[Proposed: Number of months]]/12),0)</f>
        <v>0</v>
      </c>
      <c r="P249" s="745"/>
      <c r="Q249" s="746">
        <f>Sch_I_SB[[#This Row],[Proposed: Benefits Rate %]]*Sch_I_SB[[#This Row],[Proposed: Total salary expense $]]</f>
        <v>0</v>
      </c>
      <c r="R249" s="747">
        <f>Sch_I_SB[[#This Row],[Proposed: Total salary expense $]]+Sch_I_SB[[#This Row],[Proposed: Benefits $]]</f>
        <v>0</v>
      </c>
      <c r="S249" s="742"/>
      <c r="T249" s="743"/>
      <c r="U249" s="743"/>
      <c r="V249" s="743"/>
      <c r="W249" s="744">
        <f>IFERROR((Sch_I_SB[[#This Row],[Prior Approved: Direct FTE]]+Sch_I_SB[[#This Row],[Prior Approved: Admin FTE]])*Sch_I_SB[[#This Row],[Prior Approved: Annual FTE salary $]]*(Sch_I_SB[[#This Row],[Prior Approved: Number of months]]/12),0)</f>
        <v>0</v>
      </c>
      <c r="X249" s="745"/>
      <c r="Y249" s="753">
        <f>Sch_I_SB[[#This Row],[Prior Approved: Total salary expense $]]*Sch_I_SB[[#This Row],[Prior Approved: Benefits Rate %]]</f>
        <v>0</v>
      </c>
      <c r="Z249" s="747">
        <f>+Sch_I_SB[[#This Row],[Prior Approved: Total salary expense $]]+Sch_I_SB[[#This Row],[Prior Approved: Benefits $]]</f>
        <v>0</v>
      </c>
      <c r="AA249" s="748">
        <f>IFERROR(Sch_I_SB[[#This Row],[Proposed: Direct FTE]]-Sch_I_SB[[#This Row],[Prior Approved: Direct FTE]],0)</f>
        <v>0</v>
      </c>
      <c r="AB249" s="744">
        <f>IFERROR(Sch_I_SB[[#This Row],[Proposed: Admin FTE]]-Sch_I_SB[[#This Row],[Prior Approved: Admin FTE]],0)</f>
        <v>0</v>
      </c>
      <c r="AC249" s="747">
        <f>IFERROR(Sch_I_SB[[#This Row],[Proposed: Total S&amp;B $]]-Sch_I_SB[[#This Row],[Prior Approved: Total S&amp;B $]],0)</f>
        <v>0</v>
      </c>
      <c r="AE249" s="749">
        <f>+Sch_I_SB[[#This Row],[Proposed: Direct FTE]]*(Sch_I_SB[[#This Row],[Proposed: Number of months]]/12)</f>
        <v>0</v>
      </c>
      <c r="AF249" s="750">
        <f>+Sch_I_SB[[#This Row],[Proposed: Admin FTE]]*(Sch_I_SB[[#This Row],[Proposed: Number of months]]/12)</f>
        <v>0</v>
      </c>
      <c r="AG249" s="749">
        <f>+Sch_I_SB[[#This Row],[Prior Approved: Direct FTE]]*(Sch_I_SB[[#This Row],[Prior Approved: Number of months]]/12)</f>
        <v>0</v>
      </c>
      <c r="AH249" s="751">
        <f>+Sch_I_SB[[#This Row],[Prior Approved: Admin FTE]]*(Sch_I_SB[[#This Row],[Prior Approved: Number of months]]/12)</f>
        <v>0</v>
      </c>
      <c r="AI249" s="752">
        <f t="shared" si="4"/>
        <v>0</v>
      </c>
      <c r="AJ249" s="751">
        <f t="shared" si="4"/>
        <v>0</v>
      </c>
    </row>
    <row r="250" spans="1:36">
      <c r="A250" s="723">
        <v>247</v>
      </c>
      <c r="B250" s="723">
        <f>+'Budget Summ Amt'!$L$6</f>
        <v>0</v>
      </c>
      <c r="C250" s="779">
        <f>+'Budget Summ Amt'!$D$6</f>
        <v>0</v>
      </c>
      <c r="D250" s="741"/>
      <c r="E250" s="725"/>
      <c r="F250" s="725"/>
      <c r="G250" s="726"/>
      <c r="H250" s="727"/>
      <c r="I250" s="728"/>
      <c r="J250" s="813"/>
      <c r="K250" s="742"/>
      <c r="L250" s="743"/>
      <c r="M250" s="743"/>
      <c r="N250" s="743"/>
      <c r="O250" s="744">
        <f>IFERROR((Sch_I_SB[[#This Row],[Proposed: Direct FTE]]+Sch_I_SB[[#This Row],[Proposed: Admin FTE]])*Sch_I_SB[[#This Row],[Proposed: Annual FTE salary $]]*(Sch_I_SB[[#This Row],[Proposed: Number of months]]/12),0)</f>
        <v>0</v>
      </c>
      <c r="P250" s="745"/>
      <c r="Q250" s="746">
        <f>Sch_I_SB[[#This Row],[Proposed: Benefits Rate %]]*Sch_I_SB[[#This Row],[Proposed: Total salary expense $]]</f>
        <v>0</v>
      </c>
      <c r="R250" s="747">
        <f>Sch_I_SB[[#This Row],[Proposed: Total salary expense $]]+Sch_I_SB[[#This Row],[Proposed: Benefits $]]</f>
        <v>0</v>
      </c>
      <c r="S250" s="742"/>
      <c r="T250" s="743"/>
      <c r="U250" s="743"/>
      <c r="V250" s="743"/>
      <c r="W250" s="744">
        <f>IFERROR((Sch_I_SB[[#This Row],[Prior Approved: Direct FTE]]+Sch_I_SB[[#This Row],[Prior Approved: Admin FTE]])*Sch_I_SB[[#This Row],[Prior Approved: Annual FTE salary $]]*(Sch_I_SB[[#This Row],[Prior Approved: Number of months]]/12),0)</f>
        <v>0</v>
      </c>
      <c r="X250" s="745"/>
      <c r="Y250" s="753">
        <f>Sch_I_SB[[#This Row],[Prior Approved: Total salary expense $]]*Sch_I_SB[[#This Row],[Prior Approved: Benefits Rate %]]</f>
        <v>0</v>
      </c>
      <c r="Z250" s="747">
        <f>+Sch_I_SB[[#This Row],[Prior Approved: Total salary expense $]]+Sch_I_SB[[#This Row],[Prior Approved: Benefits $]]</f>
        <v>0</v>
      </c>
      <c r="AA250" s="748">
        <f>IFERROR(Sch_I_SB[[#This Row],[Proposed: Direct FTE]]-Sch_I_SB[[#This Row],[Prior Approved: Direct FTE]],0)</f>
        <v>0</v>
      </c>
      <c r="AB250" s="744">
        <f>IFERROR(Sch_I_SB[[#This Row],[Proposed: Admin FTE]]-Sch_I_SB[[#This Row],[Prior Approved: Admin FTE]],0)</f>
        <v>0</v>
      </c>
      <c r="AC250" s="747">
        <f>IFERROR(Sch_I_SB[[#This Row],[Proposed: Total S&amp;B $]]-Sch_I_SB[[#This Row],[Prior Approved: Total S&amp;B $]],0)</f>
        <v>0</v>
      </c>
      <c r="AE250" s="749">
        <f>+Sch_I_SB[[#This Row],[Proposed: Direct FTE]]*(Sch_I_SB[[#This Row],[Proposed: Number of months]]/12)</f>
        <v>0</v>
      </c>
      <c r="AF250" s="750">
        <f>+Sch_I_SB[[#This Row],[Proposed: Admin FTE]]*(Sch_I_SB[[#This Row],[Proposed: Number of months]]/12)</f>
        <v>0</v>
      </c>
      <c r="AG250" s="749">
        <f>+Sch_I_SB[[#This Row],[Prior Approved: Direct FTE]]*(Sch_I_SB[[#This Row],[Prior Approved: Number of months]]/12)</f>
        <v>0</v>
      </c>
      <c r="AH250" s="751">
        <f>+Sch_I_SB[[#This Row],[Prior Approved: Admin FTE]]*(Sch_I_SB[[#This Row],[Prior Approved: Number of months]]/12)</f>
        <v>0</v>
      </c>
      <c r="AI250" s="752">
        <f t="shared" si="4"/>
        <v>0</v>
      </c>
      <c r="AJ250" s="751">
        <f t="shared" si="4"/>
        <v>0</v>
      </c>
    </row>
    <row r="251" spans="1:36">
      <c r="A251" s="723">
        <v>248</v>
      </c>
      <c r="B251" s="723">
        <f>+'Budget Summ Amt'!$L$6</f>
        <v>0</v>
      </c>
      <c r="C251" s="779">
        <f>+'Budget Summ Amt'!$D$6</f>
        <v>0</v>
      </c>
      <c r="D251" s="741"/>
      <c r="E251" s="725"/>
      <c r="F251" s="725"/>
      <c r="G251" s="726"/>
      <c r="H251" s="727"/>
      <c r="I251" s="728"/>
      <c r="J251" s="813"/>
      <c r="K251" s="742"/>
      <c r="L251" s="743"/>
      <c r="M251" s="743"/>
      <c r="N251" s="743"/>
      <c r="O251" s="744">
        <f>IFERROR((Sch_I_SB[[#This Row],[Proposed: Direct FTE]]+Sch_I_SB[[#This Row],[Proposed: Admin FTE]])*Sch_I_SB[[#This Row],[Proposed: Annual FTE salary $]]*(Sch_I_SB[[#This Row],[Proposed: Number of months]]/12),0)</f>
        <v>0</v>
      </c>
      <c r="P251" s="745"/>
      <c r="Q251" s="746">
        <f>Sch_I_SB[[#This Row],[Proposed: Benefits Rate %]]*Sch_I_SB[[#This Row],[Proposed: Total salary expense $]]</f>
        <v>0</v>
      </c>
      <c r="R251" s="747">
        <f>Sch_I_SB[[#This Row],[Proposed: Total salary expense $]]+Sch_I_SB[[#This Row],[Proposed: Benefits $]]</f>
        <v>0</v>
      </c>
      <c r="S251" s="742"/>
      <c r="T251" s="743"/>
      <c r="U251" s="743"/>
      <c r="V251" s="743"/>
      <c r="W251" s="744">
        <f>IFERROR((Sch_I_SB[[#This Row],[Prior Approved: Direct FTE]]+Sch_I_SB[[#This Row],[Prior Approved: Admin FTE]])*Sch_I_SB[[#This Row],[Prior Approved: Annual FTE salary $]]*(Sch_I_SB[[#This Row],[Prior Approved: Number of months]]/12),0)</f>
        <v>0</v>
      </c>
      <c r="X251" s="745"/>
      <c r="Y251" s="753">
        <f>Sch_I_SB[[#This Row],[Prior Approved: Total salary expense $]]*Sch_I_SB[[#This Row],[Prior Approved: Benefits Rate %]]</f>
        <v>0</v>
      </c>
      <c r="Z251" s="747">
        <f>+Sch_I_SB[[#This Row],[Prior Approved: Total salary expense $]]+Sch_I_SB[[#This Row],[Prior Approved: Benefits $]]</f>
        <v>0</v>
      </c>
      <c r="AA251" s="748">
        <f>IFERROR(Sch_I_SB[[#This Row],[Proposed: Direct FTE]]-Sch_I_SB[[#This Row],[Prior Approved: Direct FTE]],0)</f>
        <v>0</v>
      </c>
      <c r="AB251" s="744">
        <f>IFERROR(Sch_I_SB[[#This Row],[Proposed: Admin FTE]]-Sch_I_SB[[#This Row],[Prior Approved: Admin FTE]],0)</f>
        <v>0</v>
      </c>
      <c r="AC251" s="747">
        <f>IFERROR(Sch_I_SB[[#This Row],[Proposed: Total S&amp;B $]]-Sch_I_SB[[#This Row],[Prior Approved: Total S&amp;B $]],0)</f>
        <v>0</v>
      </c>
      <c r="AE251" s="749">
        <f>+Sch_I_SB[[#This Row],[Proposed: Direct FTE]]*(Sch_I_SB[[#This Row],[Proposed: Number of months]]/12)</f>
        <v>0</v>
      </c>
      <c r="AF251" s="750">
        <f>+Sch_I_SB[[#This Row],[Proposed: Admin FTE]]*(Sch_I_SB[[#This Row],[Proposed: Number of months]]/12)</f>
        <v>0</v>
      </c>
      <c r="AG251" s="749">
        <f>+Sch_I_SB[[#This Row],[Prior Approved: Direct FTE]]*(Sch_I_SB[[#This Row],[Prior Approved: Number of months]]/12)</f>
        <v>0</v>
      </c>
      <c r="AH251" s="751">
        <f>+Sch_I_SB[[#This Row],[Prior Approved: Admin FTE]]*(Sch_I_SB[[#This Row],[Prior Approved: Number of months]]/12)</f>
        <v>0</v>
      </c>
      <c r="AI251" s="752">
        <f t="shared" si="4"/>
        <v>0</v>
      </c>
      <c r="AJ251" s="751">
        <f t="shared" si="4"/>
        <v>0</v>
      </c>
    </row>
    <row r="252" spans="1:36">
      <c r="A252" s="723">
        <v>249</v>
      </c>
      <c r="B252" s="723">
        <f>+'Budget Summ Amt'!$L$6</f>
        <v>0</v>
      </c>
      <c r="C252" s="779">
        <f>+'Budget Summ Amt'!$D$6</f>
        <v>0</v>
      </c>
      <c r="D252" s="741"/>
      <c r="E252" s="725"/>
      <c r="F252" s="725"/>
      <c r="G252" s="726"/>
      <c r="H252" s="727"/>
      <c r="I252" s="728"/>
      <c r="J252" s="813"/>
      <c r="K252" s="742"/>
      <c r="L252" s="743"/>
      <c r="M252" s="743"/>
      <c r="N252" s="743"/>
      <c r="O252" s="744">
        <f>IFERROR((Sch_I_SB[[#This Row],[Proposed: Direct FTE]]+Sch_I_SB[[#This Row],[Proposed: Admin FTE]])*Sch_I_SB[[#This Row],[Proposed: Annual FTE salary $]]*(Sch_I_SB[[#This Row],[Proposed: Number of months]]/12),0)</f>
        <v>0</v>
      </c>
      <c r="P252" s="745"/>
      <c r="Q252" s="746">
        <f>Sch_I_SB[[#This Row],[Proposed: Benefits Rate %]]*Sch_I_SB[[#This Row],[Proposed: Total salary expense $]]</f>
        <v>0</v>
      </c>
      <c r="R252" s="747">
        <f>Sch_I_SB[[#This Row],[Proposed: Total salary expense $]]+Sch_I_SB[[#This Row],[Proposed: Benefits $]]</f>
        <v>0</v>
      </c>
      <c r="S252" s="742"/>
      <c r="T252" s="743"/>
      <c r="U252" s="743"/>
      <c r="V252" s="743"/>
      <c r="W252" s="744">
        <f>IFERROR((Sch_I_SB[[#This Row],[Prior Approved: Direct FTE]]+Sch_I_SB[[#This Row],[Prior Approved: Admin FTE]])*Sch_I_SB[[#This Row],[Prior Approved: Annual FTE salary $]]*(Sch_I_SB[[#This Row],[Prior Approved: Number of months]]/12),0)</f>
        <v>0</v>
      </c>
      <c r="X252" s="745"/>
      <c r="Y252" s="753">
        <f>Sch_I_SB[[#This Row],[Prior Approved: Total salary expense $]]*Sch_I_SB[[#This Row],[Prior Approved: Benefits Rate %]]</f>
        <v>0</v>
      </c>
      <c r="Z252" s="747">
        <f>+Sch_I_SB[[#This Row],[Prior Approved: Total salary expense $]]+Sch_I_SB[[#This Row],[Prior Approved: Benefits $]]</f>
        <v>0</v>
      </c>
      <c r="AA252" s="748">
        <f>IFERROR(Sch_I_SB[[#This Row],[Proposed: Direct FTE]]-Sch_I_SB[[#This Row],[Prior Approved: Direct FTE]],0)</f>
        <v>0</v>
      </c>
      <c r="AB252" s="744">
        <f>IFERROR(Sch_I_SB[[#This Row],[Proposed: Admin FTE]]-Sch_I_SB[[#This Row],[Prior Approved: Admin FTE]],0)</f>
        <v>0</v>
      </c>
      <c r="AC252" s="747">
        <f>IFERROR(Sch_I_SB[[#This Row],[Proposed: Total S&amp;B $]]-Sch_I_SB[[#This Row],[Prior Approved: Total S&amp;B $]],0)</f>
        <v>0</v>
      </c>
      <c r="AE252" s="749">
        <f>+Sch_I_SB[[#This Row],[Proposed: Direct FTE]]*(Sch_I_SB[[#This Row],[Proposed: Number of months]]/12)</f>
        <v>0</v>
      </c>
      <c r="AF252" s="750">
        <f>+Sch_I_SB[[#This Row],[Proposed: Admin FTE]]*(Sch_I_SB[[#This Row],[Proposed: Number of months]]/12)</f>
        <v>0</v>
      </c>
      <c r="AG252" s="749">
        <f>+Sch_I_SB[[#This Row],[Prior Approved: Direct FTE]]*(Sch_I_SB[[#This Row],[Prior Approved: Number of months]]/12)</f>
        <v>0</v>
      </c>
      <c r="AH252" s="751">
        <f>+Sch_I_SB[[#This Row],[Prior Approved: Admin FTE]]*(Sch_I_SB[[#This Row],[Prior Approved: Number of months]]/12)</f>
        <v>0</v>
      </c>
      <c r="AI252" s="752">
        <f t="shared" si="4"/>
        <v>0</v>
      </c>
      <c r="AJ252" s="751">
        <f t="shared" si="4"/>
        <v>0</v>
      </c>
    </row>
    <row r="253" spans="1:36">
      <c r="A253" s="723">
        <v>250</v>
      </c>
      <c r="B253" s="723">
        <f>+'Budget Summ Amt'!$L$6</f>
        <v>0</v>
      </c>
      <c r="C253" s="779">
        <f>+'Budget Summ Amt'!$D$6</f>
        <v>0</v>
      </c>
      <c r="D253" s="741"/>
      <c r="E253" s="725"/>
      <c r="F253" s="725"/>
      <c r="G253" s="726"/>
      <c r="H253" s="727"/>
      <c r="I253" s="728"/>
      <c r="J253" s="813"/>
      <c r="K253" s="742"/>
      <c r="L253" s="743"/>
      <c r="M253" s="743"/>
      <c r="N253" s="743"/>
      <c r="O253" s="744">
        <f>IFERROR((Sch_I_SB[[#This Row],[Proposed: Direct FTE]]+Sch_I_SB[[#This Row],[Proposed: Admin FTE]])*Sch_I_SB[[#This Row],[Proposed: Annual FTE salary $]]*(Sch_I_SB[[#This Row],[Proposed: Number of months]]/12),0)</f>
        <v>0</v>
      </c>
      <c r="P253" s="745"/>
      <c r="Q253" s="746">
        <f>Sch_I_SB[[#This Row],[Proposed: Benefits Rate %]]*Sch_I_SB[[#This Row],[Proposed: Total salary expense $]]</f>
        <v>0</v>
      </c>
      <c r="R253" s="747">
        <f>Sch_I_SB[[#This Row],[Proposed: Total salary expense $]]+Sch_I_SB[[#This Row],[Proposed: Benefits $]]</f>
        <v>0</v>
      </c>
      <c r="S253" s="742"/>
      <c r="T253" s="743"/>
      <c r="U253" s="743"/>
      <c r="V253" s="743"/>
      <c r="W253" s="744">
        <f>IFERROR((Sch_I_SB[[#This Row],[Prior Approved: Direct FTE]]+Sch_I_SB[[#This Row],[Prior Approved: Admin FTE]])*Sch_I_SB[[#This Row],[Prior Approved: Annual FTE salary $]]*(Sch_I_SB[[#This Row],[Prior Approved: Number of months]]/12),0)</f>
        <v>0</v>
      </c>
      <c r="X253" s="745"/>
      <c r="Y253" s="753">
        <f>Sch_I_SB[[#This Row],[Prior Approved: Total salary expense $]]*Sch_I_SB[[#This Row],[Prior Approved: Benefits Rate %]]</f>
        <v>0</v>
      </c>
      <c r="Z253" s="747">
        <f>+Sch_I_SB[[#This Row],[Prior Approved: Total salary expense $]]+Sch_I_SB[[#This Row],[Prior Approved: Benefits $]]</f>
        <v>0</v>
      </c>
      <c r="AA253" s="748">
        <f>IFERROR(Sch_I_SB[[#This Row],[Proposed: Direct FTE]]-Sch_I_SB[[#This Row],[Prior Approved: Direct FTE]],0)</f>
        <v>0</v>
      </c>
      <c r="AB253" s="744">
        <f>IFERROR(Sch_I_SB[[#This Row],[Proposed: Admin FTE]]-Sch_I_SB[[#This Row],[Prior Approved: Admin FTE]],0)</f>
        <v>0</v>
      </c>
      <c r="AC253" s="747">
        <f>IFERROR(Sch_I_SB[[#This Row],[Proposed: Total S&amp;B $]]-Sch_I_SB[[#This Row],[Prior Approved: Total S&amp;B $]],0)</f>
        <v>0</v>
      </c>
      <c r="AE253" s="749">
        <f>+Sch_I_SB[[#This Row],[Proposed: Direct FTE]]*(Sch_I_SB[[#This Row],[Proposed: Number of months]]/12)</f>
        <v>0</v>
      </c>
      <c r="AF253" s="750">
        <f>+Sch_I_SB[[#This Row],[Proposed: Admin FTE]]*(Sch_I_SB[[#This Row],[Proposed: Number of months]]/12)</f>
        <v>0</v>
      </c>
      <c r="AG253" s="749">
        <f>+Sch_I_SB[[#This Row],[Prior Approved: Direct FTE]]*(Sch_I_SB[[#This Row],[Prior Approved: Number of months]]/12)</f>
        <v>0</v>
      </c>
      <c r="AH253" s="751">
        <f>+Sch_I_SB[[#This Row],[Prior Approved: Admin FTE]]*(Sch_I_SB[[#This Row],[Prior Approved: Number of months]]/12)</f>
        <v>0</v>
      </c>
      <c r="AI253" s="752">
        <f t="shared" si="4"/>
        <v>0</v>
      </c>
      <c r="AJ253" s="751">
        <f t="shared" si="4"/>
        <v>0</v>
      </c>
    </row>
    <row r="254" spans="1:36">
      <c r="A254" s="723">
        <v>251</v>
      </c>
      <c r="B254" s="723">
        <f>+'Budget Summ Amt'!$L$6</f>
        <v>0</v>
      </c>
      <c r="C254" s="779">
        <f>+'Budget Summ Amt'!$D$6</f>
        <v>0</v>
      </c>
      <c r="D254" s="741"/>
      <c r="E254" s="725"/>
      <c r="F254" s="725"/>
      <c r="G254" s="726"/>
      <c r="H254" s="727"/>
      <c r="I254" s="728"/>
      <c r="J254" s="813"/>
      <c r="K254" s="742"/>
      <c r="L254" s="743"/>
      <c r="M254" s="743"/>
      <c r="N254" s="743"/>
      <c r="O254" s="744">
        <f>IFERROR((Sch_I_SB[[#This Row],[Proposed: Direct FTE]]+Sch_I_SB[[#This Row],[Proposed: Admin FTE]])*Sch_I_SB[[#This Row],[Proposed: Annual FTE salary $]]*(Sch_I_SB[[#This Row],[Proposed: Number of months]]/12),0)</f>
        <v>0</v>
      </c>
      <c r="P254" s="745"/>
      <c r="Q254" s="746">
        <f>Sch_I_SB[[#This Row],[Proposed: Benefits Rate %]]*Sch_I_SB[[#This Row],[Proposed: Total salary expense $]]</f>
        <v>0</v>
      </c>
      <c r="R254" s="747">
        <f>Sch_I_SB[[#This Row],[Proposed: Total salary expense $]]+Sch_I_SB[[#This Row],[Proposed: Benefits $]]</f>
        <v>0</v>
      </c>
      <c r="S254" s="742"/>
      <c r="T254" s="743"/>
      <c r="U254" s="743"/>
      <c r="V254" s="743"/>
      <c r="W254" s="744">
        <f>IFERROR((Sch_I_SB[[#This Row],[Prior Approved: Direct FTE]]+Sch_I_SB[[#This Row],[Prior Approved: Admin FTE]])*Sch_I_SB[[#This Row],[Prior Approved: Annual FTE salary $]]*(Sch_I_SB[[#This Row],[Prior Approved: Number of months]]/12),0)</f>
        <v>0</v>
      </c>
      <c r="X254" s="745"/>
      <c r="Y254" s="753">
        <f>Sch_I_SB[[#This Row],[Prior Approved: Total salary expense $]]*Sch_I_SB[[#This Row],[Prior Approved: Benefits Rate %]]</f>
        <v>0</v>
      </c>
      <c r="Z254" s="747">
        <f>+Sch_I_SB[[#This Row],[Prior Approved: Total salary expense $]]+Sch_I_SB[[#This Row],[Prior Approved: Benefits $]]</f>
        <v>0</v>
      </c>
      <c r="AA254" s="748">
        <f>IFERROR(Sch_I_SB[[#This Row],[Proposed: Direct FTE]]-Sch_I_SB[[#This Row],[Prior Approved: Direct FTE]],0)</f>
        <v>0</v>
      </c>
      <c r="AB254" s="744">
        <f>IFERROR(Sch_I_SB[[#This Row],[Proposed: Admin FTE]]-Sch_I_SB[[#This Row],[Prior Approved: Admin FTE]],0)</f>
        <v>0</v>
      </c>
      <c r="AC254" s="747">
        <f>IFERROR(Sch_I_SB[[#This Row],[Proposed: Total S&amp;B $]]-Sch_I_SB[[#This Row],[Prior Approved: Total S&amp;B $]],0)</f>
        <v>0</v>
      </c>
      <c r="AE254" s="749">
        <f>+Sch_I_SB[[#This Row],[Proposed: Direct FTE]]*(Sch_I_SB[[#This Row],[Proposed: Number of months]]/12)</f>
        <v>0</v>
      </c>
      <c r="AF254" s="750">
        <f>+Sch_I_SB[[#This Row],[Proposed: Admin FTE]]*(Sch_I_SB[[#This Row],[Proposed: Number of months]]/12)</f>
        <v>0</v>
      </c>
      <c r="AG254" s="749">
        <f>+Sch_I_SB[[#This Row],[Prior Approved: Direct FTE]]*(Sch_I_SB[[#This Row],[Prior Approved: Number of months]]/12)</f>
        <v>0</v>
      </c>
      <c r="AH254" s="751">
        <f>+Sch_I_SB[[#This Row],[Prior Approved: Admin FTE]]*(Sch_I_SB[[#This Row],[Prior Approved: Number of months]]/12)</f>
        <v>0</v>
      </c>
      <c r="AI254" s="752">
        <f t="shared" si="4"/>
        <v>0</v>
      </c>
      <c r="AJ254" s="751">
        <f t="shared" si="4"/>
        <v>0</v>
      </c>
    </row>
    <row r="255" spans="1:36">
      <c r="A255" s="723">
        <v>252</v>
      </c>
      <c r="B255" s="723">
        <f>+'Budget Summ Amt'!$L$6</f>
        <v>0</v>
      </c>
      <c r="C255" s="779">
        <f>+'Budget Summ Amt'!$D$6</f>
        <v>0</v>
      </c>
      <c r="D255" s="741"/>
      <c r="E255" s="725"/>
      <c r="F255" s="725"/>
      <c r="G255" s="726"/>
      <c r="H255" s="727"/>
      <c r="I255" s="728"/>
      <c r="J255" s="813"/>
      <c r="K255" s="742"/>
      <c r="L255" s="743"/>
      <c r="M255" s="743"/>
      <c r="N255" s="743"/>
      <c r="O255" s="744">
        <f>IFERROR((Sch_I_SB[[#This Row],[Proposed: Direct FTE]]+Sch_I_SB[[#This Row],[Proposed: Admin FTE]])*Sch_I_SB[[#This Row],[Proposed: Annual FTE salary $]]*(Sch_I_SB[[#This Row],[Proposed: Number of months]]/12),0)</f>
        <v>0</v>
      </c>
      <c r="P255" s="745"/>
      <c r="Q255" s="746">
        <f>Sch_I_SB[[#This Row],[Proposed: Benefits Rate %]]*Sch_I_SB[[#This Row],[Proposed: Total salary expense $]]</f>
        <v>0</v>
      </c>
      <c r="R255" s="747">
        <f>Sch_I_SB[[#This Row],[Proposed: Total salary expense $]]+Sch_I_SB[[#This Row],[Proposed: Benefits $]]</f>
        <v>0</v>
      </c>
      <c r="S255" s="742"/>
      <c r="T255" s="743"/>
      <c r="U255" s="743"/>
      <c r="V255" s="743"/>
      <c r="W255" s="744">
        <f>IFERROR((Sch_I_SB[[#This Row],[Prior Approved: Direct FTE]]+Sch_I_SB[[#This Row],[Prior Approved: Admin FTE]])*Sch_I_SB[[#This Row],[Prior Approved: Annual FTE salary $]]*(Sch_I_SB[[#This Row],[Prior Approved: Number of months]]/12),0)</f>
        <v>0</v>
      </c>
      <c r="X255" s="745"/>
      <c r="Y255" s="753">
        <f>Sch_I_SB[[#This Row],[Prior Approved: Total salary expense $]]*Sch_I_SB[[#This Row],[Prior Approved: Benefits Rate %]]</f>
        <v>0</v>
      </c>
      <c r="Z255" s="747">
        <f>+Sch_I_SB[[#This Row],[Prior Approved: Total salary expense $]]+Sch_I_SB[[#This Row],[Prior Approved: Benefits $]]</f>
        <v>0</v>
      </c>
      <c r="AA255" s="748">
        <f>IFERROR(Sch_I_SB[[#This Row],[Proposed: Direct FTE]]-Sch_I_SB[[#This Row],[Prior Approved: Direct FTE]],0)</f>
        <v>0</v>
      </c>
      <c r="AB255" s="744">
        <f>IFERROR(Sch_I_SB[[#This Row],[Proposed: Admin FTE]]-Sch_I_SB[[#This Row],[Prior Approved: Admin FTE]],0)</f>
        <v>0</v>
      </c>
      <c r="AC255" s="747">
        <f>IFERROR(Sch_I_SB[[#This Row],[Proposed: Total S&amp;B $]]-Sch_I_SB[[#This Row],[Prior Approved: Total S&amp;B $]],0)</f>
        <v>0</v>
      </c>
      <c r="AE255" s="749">
        <f>+Sch_I_SB[[#This Row],[Proposed: Direct FTE]]*(Sch_I_SB[[#This Row],[Proposed: Number of months]]/12)</f>
        <v>0</v>
      </c>
      <c r="AF255" s="750">
        <f>+Sch_I_SB[[#This Row],[Proposed: Admin FTE]]*(Sch_I_SB[[#This Row],[Proposed: Number of months]]/12)</f>
        <v>0</v>
      </c>
      <c r="AG255" s="749">
        <f>+Sch_I_SB[[#This Row],[Prior Approved: Direct FTE]]*(Sch_I_SB[[#This Row],[Prior Approved: Number of months]]/12)</f>
        <v>0</v>
      </c>
      <c r="AH255" s="751">
        <f>+Sch_I_SB[[#This Row],[Prior Approved: Admin FTE]]*(Sch_I_SB[[#This Row],[Prior Approved: Number of months]]/12)</f>
        <v>0</v>
      </c>
      <c r="AI255" s="752">
        <f t="shared" si="4"/>
        <v>0</v>
      </c>
      <c r="AJ255" s="751">
        <f t="shared" si="4"/>
        <v>0</v>
      </c>
    </row>
    <row r="256" spans="1:36">
      <c r="A256" s="723">
        <v>253</v>
      </c>
      <c r="B256" s="723">
        <f>+'Budget Summ Amt'!$L$6</f>
        <v>0</v>
      </c>
      <c r="C256" s="779">
        <f>+'Budget Summ Amt'!$D$6</f>
        <v>0</v>
      </c>
      <c r="D256" s="741"/>
      <c r="E256" s="725"/>
      <c r="F256" s="725"/>
      <c r="G256" s="726"/>
      <c r="H256" s="727"/>
      <c r="I256" s="728"/>
      <c r="J256" s="813"/>
      <c r="K256" s="742"/>
      <c r="L256" s="743"/>
      <c r="M256" s="743"/>
      <c r="N256" s="743"/>
      <c r="O256" s="744">
        <f>IFERROR((Sch_I_SB[[#This Row],[Proposed: Direct FTE]]+Sch_I_SB[[#This Row],[Proposed: Admin FTE]])*Sch_I_SB[[#This Row],[Proposed: Annual FTE salary $]]*(Sch_I_SB[[#This Row],[Proposed: Number of months]]/12),0)</f>
        <v>0</v>
      </c>
      <c r="P256" s="745"/>
      <c r="Q256" s="746">
        <f>Sch_I_SB[[#This Row],[Proposed: Benefits Rate %]]*Sch_I_SB[[#This Row],[Proposed: Total salary expense $]]</f>
        <v>0</v>
      </c>
      <c r="R256" s="747">
        <f>Sch_I_SB[[#This Row],[Proposed: Total salary expense $]]+Sch_I_SB[[#This Row],[Proposed: Benefits $]]</f>
        <v>0</v>
      </c>
      <c r="S256" s="742"/>
      <c r="T256" s="743"/>
      <c r="U256" s="743"/>
      <c r="V256" s="743"/>
      <c r="W256" s="744">
        <f>IFERROR((Sch_I_SB[[#This Row],[Prior Approved: Direct FTE]]+Sch_I_SB[[#This Row],[Prior Approved: Admin FTE]])*Sch_I_SB[[#This Row],[Prior Approved: Annual FTE salary $]]*(Sch_I_SB[[#This Row],[Prior Approved: Number of months]]/12),0)</f>
        <v>0</v>
      </c>
      <c r="X256" s="745"/>
      <c r="Y256" s="753">
        <f>Sch_I_SB[[#This Row],[Prior Approved: Total salary expense $]]*Sch_I_SB[[#This Row],[Prior Approved: Benefits Rate %]]</f>
        <v>0</v>
      </c>
      <c r="Z256" s="747">
        <f>+Sch_I_SB[[#This Row],[Prior Approved: Total salary expense $]]+Sch_I_SB[[#This Row],[Prior Approved: Benefits $]]</f>
        <v>0</v>
      </c>
      <c r="AA256" s="748">
        <f>IFERROR(Sch_I_SB[[#This Row],[Proposed: Direct FTE]]-Sch_I_SB[[#This Row],[Prior Approved: Direct FTE]],0)</f>
        <v>0</v>
      </c>
      <c r="AB256" s="744">
        <f>IFERROR(Sch_I_SB[[#This Row],[Proposed: Admin FTE]]-Sch_I_SB[[#This Row],[Prior Approved: Admin FTE]],0)</f>
        <v>0</v>
      </c>
      <c r="AC256" s="747">
        <f>IFERROR(Sch_I_SB[[#This Row],[Proposed: Total S&amp;B $]]-Sch_I_SB[[#This Row],[Prior Approved: Total S&amp;B $]],0)</f>
        <v>0</v>
      </c>
      <c r="AE256" s="749">
        <f>+Sch_I_SB[[#This Row],[Proposed: Direct FTE]]*(Sch_I_SB[[#This Row],[Proposed: Number of months]]/12)</f>
        <v>0</v>
      </c>
      <c r="AF256" s="750">
        <f>+Sch_I_SB[[#This Row],[Proposed: Admin FTE]]*(Sch_I_SB[[#This Row],[Proposed: Number of months]]/12)</f>
        <v>0</v>
      </c>
      <c r="AG256" s="749">
        <f>+Sch_I_SB[[#This Row],[Prior Approved: Direct FTE]]*(Sch_I_SB[[#This Row],[Prior Approved: Number of months]]/12)</f>
        <v>0</v>
      </c>
      <c r="AH256" s="751">
        <f>+Sch_I_SB[[#This Row],[Prior Approved: Admin FTE]]*(Sch_I_SB[[#This Row],[Prior Approved: Number of months]]/12)</f>
        <v>0</v>
      </c>
      <c r="AI256" s="752">
        <f t="shared" si="4"/>
        <v>0</v>
      </c>
      <c r="AJ256" s="751">
        <f t="shared" si="4"/>
        <v>0</v>
      </c>
    </row>
    <row r="257" spans="1:36">
      <c r="A257" s="723">
        <v>254</v>
      </c>
      <c r="B257" s="723">
        <f>+'Budget Summ Amt'!$L$6</f>
        <v>0</v>
      </c>
      <c r="C257" s="779">
        <f>+'Budget Summ Amt'!$D$6</f>
        <v>0</v>
      </c>
      <c r="D257" s="741"/>
      <c r="E257" s="725"/>
      <c r="F257" s="725"/>
      <c r="G257" s="726"/>
      <c r="H257" s="727"/>
      <c r="I257" s="728"/>
      <c r="J257" s="813"/>
      <c r="K257" s="742"/>
      <c r="L257" s="743"/>
      <c r="M257" s="743"/>
      <c r="N257" s="743"/>
      <c r="O257" s="744">
        <f>IFERROR((Sch_I_SB[[#This Row],[Proposed: Direct FTE]]+Sch_I_SB[[#This Row],[Proposed: Admin FTE]])*Sch_I_SB[[#This Row],[Proposed: Annual FTE salary $]]*(Sch_I_SB[[#This Row],[Proposed: Number of months]]/12),0)</f>
        <v>0</v>
      </c>
      <c r="P257" s="745"/>
      <c r="Q257" s="746">
        <f>Sch_I_SB[[#This Row],[Proposed: Benefits Rate %]]*Sch_I_SB[[#This Row],[Proposed: Total salary expense $]]</f>
        <v>0</v>
      </c>
      <c r="R257" s="747">
        <f>Sch_I_SB[[#This Row],[Proposed: Total salary expense $]]+Sch_I_SB[[#This Row],[Proposed: Benefits $]]</f>
        <v>0</v>
      </c>
      <c r="S257" s="742"/>
      <c r="T257" s="743"/>
      <c r="U257" s="743"/>
      <c r="V257" s="743"/>
      <c r="W257" s="744">
        <f>IFERROR((Sch_I_SB[[#This Row],[Prior Approved: Direct FTE]]+Sch_I_SB[[#This Row],[Prior Approved: Admin FTE]])*Sch_I_SB[[#This Row],[Prior Approved: Annual FTE salary $]]*(Sch_I_SB[[#This Row],[Prior Approved: Number of months]]/12),0)</f>
        <v>0</v>
      </c>
      <c r="X257" s="745"/>
      <c r="Y257" s="753">
        <f>Sch_I_SB[[#This Row],[Prior Approved: Total salary expense $]]*Sch_I_SB[[#This Row],[Prior Approved: Benefits Rate %]]</f>
        <v>0</v>
      </c>
      <c r="Z257" s="747">
        <f>+Sch_I_SB[[#This Row],[Prior Approved: Total salary expense $]]+Sch_I_SB[[#This Row],[Prior Approved: Benefits $]]</f>
        <v>0</v>
      </c>
      <c r="AA257" s="748">
        <f>IFERROR(Sch_I_SB[[#This Row],[Proposed: Direct FTE]]-Sch_I_SB[[#This Row],[Prior Approved: Direct FTE]],0)</f>
        <v>0</v>
      </c>
      <c r="AB257" s="744">
        <f>IFERROR(Sch_I_SB[[#This Row],[Proposed: Admin FTE]]-Sch_I_SB[[#This Row],[Prior Approved: Admin FTE]],0)</f>
        <v>0</v>
      </c>
      <c r="AC257" s="747">
        <f>IFERROR(Sch_I_SB[[#This Row],[Proposed: Total S&amp;B $]]-Sch_I_SB[[#This Row],[Prior Approved: Total S&amp;B $]],0)</f>
        <v>0</v>
      </c>
      <c r="AE257" s="749">
        <f>+Sch_I_SB[[#This Row],[Proposed: Direct FTE]]*(Sch_I_SB[[#This Row],[Proposed: Number of months]]/12)</f>
        <v>0</v>
      </c>
      <c r="AF257" s="750">
        <f>+Sch_I_SB[[#This Row],[Proposed: Admin FTE]]*(Sch_I_SB[[#This Row],[Proposed: Number of months]]/12)</f>
        <v>0</v>
      </c>
      <c r="AG257" s="749">
        <f>+Sch_I_SB[[#This Row],[Prior Approved: Direct FTE]]*(Sch_I_SB[[#This Row],[Prior Approved: Number of months]]/12)</f>
        <v>0</v>
      </c>
      <c r="AH257" s="751">
        <f>+Sch_I_SB[[#This Row],[Prior Approved: Admin FTE]]*(Sch_I_SB[[#This Row],[Prior Approved: Number of months]]/12)</f>
        <v>0</v>
      </c>
      <c r="AI257" s="752">
        <f t="shared" si="4"/>
        <v>0</v>
      </c>
      <c r="AJ257" s="751">
        <f t="shared" si="4"/>
        <v>0</v>
      </c>
    </row>
    <row r="258" spans="1:36">
      <c r="A258" s="723">
        <v>255</v>
      </c>
      <c r="B258" s="723">
        <f>+'Budget Summ Amt'!$L$6</f>
        <v>0</v>
      </c>
      <c r="C258" s="779">
        <f>+'Budget Summ Amt'!$D$6</f>
        <v>0</v>
      </c>
      <c r="D258" s="741"/>
      <c r="E258" s="725"/>
      <c r="F258" s="725"/>
      <c r="G258" s="726"/>
      <c r="H258" s="727"/>
      <c r="I258" s="728"/>
      <c r="J258" s="813"/>
      <c r="K258" s="742"/>
      <c r="L258" s="743"/>
      <c r="M258" s="743"/>
      <c r="N258" s="743"/>
      <c r="O258" s="744">
        <f>IFERROR((Sch_I_SB[[#This Row],[Proposed: Direct FTE]]+Sch_I_SB[[#This Row],[Proposed: Admin FTE]])*Sch_I_SB[[#This Row],[Proposed: Annual FTE salary $]]*(Sch_I_SB[[#This Row],[Proposed: Number of months]]/12),0)</f>
        <v>0</v>
      </c>
      <c r="P258" s="745"/>
      <c r="Q258" s="746">
        <f>Sch_I_SB[[#This Row],[Proposed: Benefits Rate %]]*Sch_I_SB[[#This Row],[Proposed: Total salary expense $]]</f>
        <v>0</v>
      </c>
      <c r="R258" s="747">
        <f>Sch_I_SB[[#This Row],[Proposed: Total salary expense $]]+Sch_I_SB[[#This Row],[Proposed: Benefits $]]</f>
        <v>0</v>
      </c>
      <c r="S258" s="742"/>
      <c r="T258" s="743"/>
      <c r="U258" s="743"/>
      <c r="V258" s="743"/>
      <c r="W258" s="744">
        <f>IFERROR((Sch_I_SB[[#This Row],[Prior Approved: Direct FTE]]+Sch_I_SB[[#This Row],[Prior Approved: Admin FTE]])*Sch_I_SB[[#This Row],[Prior Approved: Annual FTE salary $]]*(Sch_I_SB[[#This Row],[Prior Approved: Number of months]]/12),0)</f>
        <v>0</v>
      </c>
      <c r="X258" s="745"/>
      <c r="Y258" s="753">
        <f>Sch_I_SB[[#This Row],[Prior Approved: Total salary expense $]]*Sch_I_SB[[#This Row],[Prior Approved: Benefits Rate %]]</f>
        <v>0</v>
      </c>
      <c r="Z258" s="747">
        <f>+Sch_I_SB[[#This Row],[Prior Approved: Total salary expense $]]+Sch_I_SB[[#This Row],[Prior Approved: Benefits $]]</f>
        <v>0</v>
      </c>
      <c r="AA258" s="748">
        <f>IFERROR(Sch_I_SB[[#This Row],[Proposed: Direct FTE]]-Sch_I_SB[[#This Row],[Prior Approved: Direct FTE]],0)</f>
        <v>0</v>
      </c>
      <c r="AB258" s="744">
        <f>IFERROR(Sch_I_SB[[#This Row],[Proposed: Admin FTE]]-Sch_I_SB[[#This Row],[Prior Approved: Admin FTE]],0)</f>
        <v>0</v>
      </c>
      <c r="AC258" s="747">
        <f>IFERROR(Sch_I_SB[[#This Row],[Proposed: Total S&amp;B $]]-Sch_I_SB[[#This Row],[Prior Approved: Total S&amp;B $]],0)</f>
        <v>0</v>
      </c>
      <c r="AE258" s="749">
        <f>+Sch_I_SB[[#This Row],[Proposed: Direct FTE]]*(Sch_I_SB[[#This Row],[Proposed: Number of months]]/12)</f>
        <v>0</v>
      </c>
      <c r="AF258" s="750">
        <f>+Sch_I_SB[[#This Row],[Proposed: Admin FTE]]*(Sch_I_SB[[#This Row],[Proposed: Number of months]]/12)</f>
        <v>0</v>
      </c>
      <c r="AG258" s="749">
        <f>+Sch_I_SB[[#This Row],[Prior Approved: Direct FTE]]*(Sch_I_SB[[#This Row],[Prior Approved: Number of months]]/12)</f>
        <v>0</v>
      </c>
      <c r="AH258" s="751">
        <f>+Sch_I_SB[[#This Row],[Prior Approved: Admin FTE]]*(Sch_I_SB[[#This Row],[Prior Approved: Number of months]]/12)</f>
        <v>0</v>
      </c>
      <c r="AI258" s="752">
        <f t="shared" si="4"/>
        <v>0</v>
      </c>
      <c r="AJ258" s="751">
        <f t="shared" si="4"/>
        <v>0</v>
      </c>
    </row>
    <row r="259" spans="1:36">
      <c r="A259" s="723">
        <v>256</v>
      </c>
      <c r="B259" s="723">
        <f>+'Budget Summ Amt'!$L$6</f>
        <v>0</v>
      </c>
      <c r="C259" s="779">
        <f>+'Budget Summ Amt'!$D$6</f>
        <v>0</v>
      </c>
      <c r="D259" s="741"/>
      <c r="E259" s="725"/>
      <c r="F259" s="725"/>
      <c r="G259" s="726"/>
      <c r="H259" s="727"/>
      <c r="I259" s="728"/>
      <c r="J259" s="813"/>
      <c r="K259" s="742"/>
      <c r="L259" s="743"/>
      <c r="M259" s="743"/>
      <c r="N259" s="743"/>
      <c r="O259" s="744">
        <f>IFERROR((Sch_I_SB[[#This Row],[Proposed: Direct FTE]]+Sch_I_SB[[#This Row],[Proposed: Admin FTE]])*Sch_I_SB[[#This Row],[Proposed: Annual FTE salary $]]*(Sch_I_SB[[#This Row],[Proposed: Number of months]]/12),0)</f>
        <v>0</v>
      </c>
      <c r="P259" s="745"/>
      <c r="Q259" s="746">
        <f>Sch_I_SB[[#This Row],[Proposed: Benefits Rate %]]*Sch_I_SB[[#This Row],[Proposed: Total salary expense $]]</f>
        <v>0</v>
      </c>
      <c r="R259" s="747">
        <f>Sch_I_SB[[#This Row],[Proposed: Total salary expense $]]+Sch_I_SB[[#This Row],[Proposed: Benefits $]]</f>
        <v>0</v>
      </c>
      <c r="S259" s="742"/>
      <c r="T259" s="743"/>
      <c r="U259" s="743"/>
      <c r="V259" s="743"/>
      <c r="W259" s="744">
        <f>IFERROR((Sch_I_SB[[#This Row],[Prior Approved: Direct FTE]]+Sch_I_SB[[#This Row],[Prior Approved: Admin FTE]])*Sch_I_SB[[#This Row],[Prior Approved: Annual FTE salary $]]*(Sch_I_SB[[#This Row],[Prior Approved: Number of months]]/12),0)</f>
        <v>0</v>
      </c>
      <c r="X259" s="745"/>
      <c r="Y259" s="753">
        <f>Sch_I_SB[[#This Row],[Prior Approved: Total salary expense $]]*Sch_I_SB[[#This Row],[Prior Approved: Benefits Rate %]]</f>
        <v>0</v>
      </c>
      <c r="Z259" s="747">
        <f>+Sch_I_SB[[#This Row],[Prior Approved: Total salary expense $]]+Sch_I_SB[[#This Row],[Prior Approved: Benefits $]]</f>
        <v>0</v>
      </c>
      <c r="AA259" s="748">
        <f>IFERROR(Sch_I_SB[[#This Row],[Proposed: Direct FTE]]-Sch_I_SB[[#This Row],[Prior Approved: Direct FTE]],0)</f>
        <v>0</v>
      </c>
      <c r="AB259" s="744">
        <f>IFERROR(Sch_I_SB[[#This Row],[Proposed: Admin FTE]]-Sch_I_SB[[#This Row],[Prior Approved: Admin FTE]],0)</f>
        <v>0</v>
      </c>
      <c r="AC259" s="747">
        <f>IFERROR(Sch_I_SB[[#This Row],[Proposed: Total S&amp;B $]]-Sch_I_SB[[#This Row],[Prior Approved: Total S&amp;B $]],0)</f>
        <v>0</v>
      </c>
      <c r="AE259" s="749">
        <f>+Sch_I_SB[[#This Row],[Proposed: Direct FTE]]*(Sch_I_SB[[#This Row],[Proposed: Number of months]]/12)</f>
        <v>0</v>
      </c>
      <c r="AF259" s="750">
        <f>+Sch_I_SB[[#This Row],[Proposed: Admin FTE]]*(Sch_I_SB[[#This Row],[Proposed: Number of months]]/12)</f>
        <v>0</v>
      </c>
      <c r="AG259" s="749">
        <f>+Sch_I_SB[[#This Row],[Prior Approved: Direct FTE]]*(Sch_I_SB[[#This Row],[Prior Approved: Number of months]]/12)</f>
        <v>0</v>
      </c>
      <c r="AH259" s="751">
        <f>+Sch_I_SB[[#This Row],[Prior Approved: Admin FTE]]*(Sch_I_SB[[#This Row],[Prior Approved: Number of months]]/12)</f>
        <v>0</v>
      </c>
      <c r="AI259" s="752">
        <f t="shared" si="4"/>
        <v>0</v>
      </c>
      <c r="AJ259" s="751">
        <f t="shared" si="4"/>
        <v>0</v>
      </c>
    </row>
    <row r="260" spans="1:36">
      <c r="A260" s="723">
        <v>257</v>
      </c>
      <c r="B260" s="723">
        <f>+'Budget Summ Amt'!$L$6</f>
        <v>0</v>
      </c>
      <c r="C260" s="779">
        <f>+'Budget Summ Amt'!$D$6</f>
        <v>0</v>
      </c>
      <c r="D260" s="741"/>
      <c r="E260" s="725"/>
      <c r="F260" s="725"/>
      <c r="G260" s="726"/>
      <c r="H260" s="727"/>
      <c r="I260" s="728"/>
      <c r="J260" s="813"/>
      <c r="K260" s="742"/>
      <c r="L260" s="743"/>
      <c r="M260" s="743"/>
      <c r="N260" s="743"/>
      <c r="O260" s="744">
        <f>IFERROR((Sch_I_SB[[#This Row],[Proposed: Direct FTE]]+Sch_I_SB[[#This Row],[Proposed: Admin FTE]])*Sch_I_SB[[#This Row],[Proposed: Annual FTE salary $]]*(Sch_I_SB[[#This Row],[Proposed: Number of months]]/12),0)</f>
        <v>0</v>
      </c>
      <c r="P260" s="745"/>
      <c r="Q260" s="746">
        <f>Sch_I_SB[[#This Row],[Proposed: Benefits Rate %]]*Sch_I_SB[[#This Row],[Proposed: Total salary expense $]]</f>
        <v>0</v>
      </c>
      <c r="R260" s="747">
        <f>Sch_I_SB[[#This Row],[Proposed: Total salary expense $]]+Sch_I_SB[[#This Row],[Proposed: Benefits $]]</f>
        <v>0</v>
      </c>
      <c r="S260" s="742"/>
      <c r="T260" s="743"/>
      <c r="U260" s="743"/>
      <c r="V260" s="743"/>
      <c r="W260" s="744">
        <f>IFERROR((Sch_I_SB[[#This Row],[Prior Approved: Direct FTE]]+Sch_I_SB[[#This Row],[Prior Approved: Admin FTE]])*Sch_I_SB[[#This Row],[Prior Approved: Annual FTE salary $]]*(Sch_I_SB[[#This Row],[Prior Approved: Number of months]]/12),0)</f>
        <v>0</v>
      </c>
      <c r="X260" s="745"/>
      <c r="Y260" s="753">
        <f>Sch_I_SB[[#This Row],[Prior Approved: Total salary expense $]]*Sch_I_SB[[#This Row],[Prior Approved: Benefits Rate %]]</f>
        <v>0</v>
      </c>
      <c r="Z260" s="747">
        <f>+Sch_I_SB[[#This Row],[Prior Approved: Total salary expense $]]+Sch_I_SB[[#This Row],[Prior Approved: Benefits $]]</f>
        <v>0</v>
      </c>
      <c r="AA260" s="748">
        <f>IFERROR(Sch_I_SB[[#This Row],[Proposed: Direct FTE]]-Sch_I_SB[[#This Row],[Prior Approved: Direct FTE]],0)</f>
        <v>0</v>
      </c>
      <c r="AB260" s="744">
        <f>IFERROR(Sch_I_SB[[#This Row],[Proposed: Admin FTE]]-Sch_I_SB[[#This Row],[Prior Approved: Admin FTE]],0)</f>
        <v>0</v>
      </c>
      <c r="AC260" s="747">
        <f>IFERROR(Sch_I_SB[[#This Row],[Proposed: Total S&amp;B $]]-Sch_I_SB[[#This Row],[Prior Approved: Total S&amp;B $]],0)</f>
        <v>0</v>
      </c>
      <c r="AE260" s="749">
        <f>+Sch_I_SB[[#This Row],[Proposed: Direct FTE]]*(Sch_I_SB[[#This Row],[Proposed: Number of months]]/12)</f>
        <v>0</v>
      </c>
      <c r="AF260" s="750">
        <f>+Sch_I_SB[[#This Row],[Proposed: Admin FTE]]*(Sch_I_SB[[#This Row],[Proposed: Number of months]]/12)</f>
        <v>0</v>
      </c>
      <c r="AG260" s="749">
        <f>+Sch_I_SB[[#This Row],[Prior Approved: Direct FTE]]*(Sch_I_SB[[#This Row],[Prior Approved: Number of months]]/12)</f>
        <v>0</v>
      </c>
      <c r="AH260" s="751">
        <f>+Sch_I_SB[[#This Row],[Prior Approved: Admin FTE]]*(Sch_I_SB[[#This Row],[Prior Approved: Number of months]]/12)</f>
        <v>0</v>
      </c>
      <c r="AI260" s="752">
        <f t="shared" si="4"/>
        <v>0</v>
      </c>
      <c r="AJ260" s="751">
        <f t="shared" si="4"/>
        <v>0</v>
      </c>
    </row>
    <row r="261" spans="1:36">
      <c r="A261" s="723">
        <v>258</v>
      </c>
      <c r="B261" s="723">
        <f>+'Budget Summ Amt'!$L$6</f>
        <v>0</v>
      </c>
      <c r="C261" s="779">
        <f>+'Budget Summ Amt'!$D$6</f>
        <v>0</v>
      </c>
      <c r="D261" s="741"/>
      <c r="E261" s="725"/>
      <c r="F261" s="725"/>
      <c r="G261" s="726"/>
      <c r="H261" s="727"/>
      <c r="I261" s="728"/>
      <c r="J261" s="813"/>
      <c r="K261" s="742"/>
      <c r="L261" s="743"/>
      <c r="M261" s="743"/>
      <c r="N261" s="743"/>
      <c r="O261" s="744">
        <f>IFERROR((Sch_I_SB[[#This Row],[Proposed: Direct FTE]]+Sch_I_SB[[#This Row],[Proposed: Admin FTE]])*Sch_I_SB[[#This Row],[Proposed: Annual FTE salary $]]*(Sch_I_SB[[#This Row],[Proposed: Number of months]]/12),0)</f>
        <v>0</v>
      </c>
      <c r="P261" s="745"/>
      <c r="Q261" s="746">
        <f>Sch_I_SB[[#This Row],[Proposed: Benefits Rate %]]*Sch_I_SB[[#This Row],[Proposed: Total salary expense $]]</f>
        <v>0</v>
      </c>
      <c r="R261" s="747">
        <f>Sch_I_SB[[#This Row],[Proposed: Total salary expense $]]+Sch_I_SB[[#This Row],[Proposed: Benefits $]]</f>
        <v>0</v>
      </c>
      <c r="S261" s="742"/>
      <c r="T261" s="743"/>
      <c r="U261" s="743"/>
      <c r="V261" s="743"/>
      <c r="W261" s="744">
        <f>IFERROR((Sch_I_SB[[#This Row],[Prior Approved: Direct FTE]]+Sch_I_SB[[#This Row],[Prior Approved: Admin FTE]])*Sch_I_SB[[#This Row],[Prior Approved: Annual FTE salary $]]*(Sch_I_SB[[#This Row],[Prior Approved: Number of months]]/12),0)</f>
        <v>0</v>
      </c>
      <c r="X261" s="745"/>
      <c r="Y261" s="753">
        <f>Sch_I_SB[[#This Row],[Prior Approved: Total salary expense $]]*Sch_I_SB[[#This Row],[Prior Approved: Benefits Rate %]]</f>
        <v>0</v>
      </c>
      <c r="Z261" s="747">
        <f>+Sch_I_SB[[#This Row],[Prior Approved: Total salary expense $]]+Sch_I_SB[[#This Row],[Prior Approved: Benefits $]]</f>
        <v>0</v>
      </c>
      <c r="AA261" s="748">
        <f>IFERROR(Sch_I_SB[[#This Row],[Proposed: Direct FTE]]-Sch_I_SB[[#This Row],[Prior Approved: Direct FTE]],0)</f>
        <v>0</v>
      </c>
      <c r="AB261" s="744">
        <f>IFERROR(Sch_I_SB[[#This Row],[Proposed: Admin FTE]]-Sch_I_SB[[#This Row],[Prior Approved: Admin FTE]],0)</f>
        <v>0</v>
      </c>
      <c r="AC261" s="747">
        <f>IFERROR(Sch_I_SB[[#This Row],[Proposed: Total S&amp;B $]]-Sch_I_SB[[#This Row],[Prior Approved: Total S&amp;B $]],0)</f>
        <v>0</v>
      </c>
      <c r="AE261" s="749">
        <f>+Sch_I_SB[[#This Row],[Proposed: Direct FTE]]*(Sch_I_SB[[#This Row],[Proposed: Number of months]]/12)</f>
        <v>0</v>
      </c>
      <c r="AF261" s="750">
        <f>+Sch_I_SB[[#This Row],[Proposed: Admin FTE]]*(Sch_I_SB[[#This Row],[Proposed: Number of months]]/12)</f>
        <v>0</v>
      </c>
      <c r="AG261" s="749">
        <f>+Sch_I_SB[[#This Row],[Prior Approved: Direct FTE]]*(Sch_I_SB[[#This Row],[Prior Approved: Number of months]]/12)</f>
        <v>0</v>
      </c>
      <c r="AH261" s="751">
        <f>+Sch_I_SB[[#This Row],[Prior Approved: Admin FTE]]*(Sch_I_SB[[#This Row],[Prior Approved: Number of months]]/12)</f>
        <v>0</v>
      </c>
      <c r="AI261" s="752">
        <f t="shared" si="4"/>
        <v>0</v>
      </c>
      <c r="AJ261" s="751">
        <f t="shared" si="4"/>
        <v>0</v>
      </c>
    </row>
    <row r="262" spans="1:36">
      <c r="A262" s="723">
        <v>259</v>
      </c>
      <c r="B262" s="723">
        <f>+'Budget Summ Amt'!$L$6</f>
        <v>0</v>
      </c>
      <c r="C262" s="779">
        <f>+'Budget Summ Amt'!$D$6</f>
        <v>0</v>
      </c>
      <c r="D262" s="741"/>
      <c r="E262" s="725"/>
      <c r="F262" s="725"/>
      <c r="G262" s="726"/>
      <c r="H262" s="727"/>
      <c r="I262" s="728"/>
      <c r="J262" s="813"/>
      <c r="K262" s="742"/>
      <c r="L262" s="743"/>
      <c r="M262" s="743"/>
      <c r="N262" s="743"/>
      <c r="O262" s="744">
        <f>IFERROR((Sch_I_SB[[#This Row],[Proposed: Direct FTE]]+Sch_I_SB[[#This Row],[Proposed: Admin FTE]])*Sch_I_SB[[#This Row],[Proposed: Annual FTE salary $]]*(Sch_I_SB[[#This Row],[Proposed: Number of months]]/12),0)</f>
        <v>0</v>
      </c>
      <c r="P262" s="745"/>
      <c r="Q262" s="746">
        <f>Sch_I_SB[[#This Row],[Proposed: Benefits Rate %]]*Sch_I_SB[[#This Row],[Proposed: Total salary expense $]]</f>
        <v>0</v>
      </c>
      <c r="R262" s="747">
        <f>Sch_I_SB[[#This Row],[Proposed: Total salary expense $]]+Sch_I_SB[[#This Row],[Proposed: Benefits $]]</f>
        <v>0</v>
      </c>
      <c r="S262" s="742"/>
      <c r="T262" s="743"/>
      <c r="U262" s="743"/>
      <c r="V262" s="743"/>
      <c r="W262" s="744">
        <f>IFERROR((Sch_I_SB[[#This Row],[Prior Approved: Direct FTE]]+Sch_I_SB[[#This Row],[Prior Approved: Admin FTE]])*Sch_I_SB[[#This Row],[Prior Approved: Annual FTE salary $]]*(Sch_I_SB[[#This Row],[Prior Approved: Number of months]]/12),0)</f>
        <v>0</v>
      </c>
      <c r="X262" s="745"/>
      <c r="Y262" s="753">
        <f>Sch_I_SB[[#This Row],[Prior Approved: Total salary expense $]]*Sch_I_SB[[#This Row],[Prior Approved: Benefits Rate %]]</f>
        <v>0</v>
      </c>
      <c r="Z262" s="747">
        <f>+Sch_I_SB[[#This Row],[Prior Approved: Total salary expense $]]+Sch_I_SB[[#This Row],[Prior Approved: Benefits $]]</f>
        <v>0</v>
      </c>
      <c r="AA262" s="748">
        <f>IFERROR(Sch_I_SB[[#This Row],[Proposed: Direct FTE]]-Sch_I_SB[[#This Row],[Prior Approved: Direct FTE]],0)</f>
        <v>0</v>
      </c>
      <c r="AB262" s="744">
        <f>IFERROR(Sch_I_SB[[#This Row],[Proposed: Admin FTE]]-Sch_I_SB[[#This Row],[Prior Approved: Admin FTE]],0)</f>
        <v>0</v>
      </c>
      <c r="AC262" s="747">
        <f>IFERROR(Sch_I_SB[[#This Row],[Proposed: Total S&amp;B $]]-Sch_I_SB[[#This Row],[Prior Approved: Total S&amp;B $]],0)</f>
        <v>0</v>
      </c>
      <c r="AE262" s="749">
        <f>+Sch_I_SB[[#This Row],[Proposed: Direct FTE]]*(Sch_I_SB[[#This Row],[Proposed: Number of months]]/12)</f>
        <v>0</v>
      </c>
      <c r="AF262" s="750">
        <f>+Sch_I_SB[[#This Row],[Proposed: Admin FTE]]*(Sch_I_SB[[#This Row],[Proposed: Number of months]]/12)</f>
        <v>0</v>
      </c>
      <c r="AG262" s="749">
        <f>+Sch_I_SB[[#This Row],[Prior Approved: Direct FTE]]*(Sch_I_SB[[#This Row],[Prior Approved: Number of months]]/12)</f>
        <v>0</v>
      </c>
      <c r="AH262" s="751">
        <f>+Sch_I_SB[[#This Row],[Prior Approved: Admin FTE]]*(Sch_I_SB[[#This Row],[Prior Approved: Number of months]]/12)</f>
        <v>0</v>
      </c>
      <c r="AI262" s="752">
        <f t="shared" si="4"/>
        <v>0</v>
      </c>
      <c r="AJ262" s="751">
        <f t="shared" si="4"/>
        <v>0</v>
      </c>
    </row>
    <row r="263" spans="1:36">
      <c r="A263" s="723">
        <v>260</v>
      </c>
      <c r="B263" s="723">
        <f>+'Budget Summ Amt'!$L$6</f>
        <v>0</v>
      </c>
      <c r="C263" s="779">
        <f>+'Budget Summ Amt'!$D$6</f>
        <v>0</v>
      </c>
      <c r="D263" s="741"/>
      <c r="E263" s="725"/>
      <c r="F263" s="725"/>
      <c r="G263" s="726"/>
      <c r="H263" s="727"/>
      <c r="I263" s="728"/>
      <c r="J263" s="813"/>
      <c r="K263" s="742"/>
      <c r="L263" s="743"/>
      <c r="M263" s="743"/>
      <c r="N263" s="743"/>
      <c r="O263" s="744">
        <f>IFERROR((Sch_I_SB[[#This Row],[Proposed: Direct FTE]]+Sch_I_SB[[#This Row],[Proposed: Admin FTE]])*Sch_I_SB[[#This Row],[Proposed: Annual FTE salary $]]*(Sch_I_SB[[#This Row],[Proposed: Number of months]]/12),0)</f>
        <v>0</v>
      </c>
      <c r="P263" s="745"/>
      <c r="Q263" s="746">
        <f>Sch_I_SB[[#This Row],[Proposed: Benefits Rate %]]*Sch_I_SB[[#This Row],[Proposed: Total salary expense $]]</f>
        <v>0</v>
      </c>
      <c r="R263" s="747">
        <f>Sch_I_SB[[#This Row],[Proposed: Total salary expense $]]+Sch_I_SB[[#This Row],[Proposed: Benefits $]]</f>
        <v>0</v>
      </c>
      <c r="S263" s="742"/>
      <c r="T263" s="743"/>
      <c r="U263" s="743"/>
      <c r="V263" s="743"/>
      <c r="W263" s="744">
        <f>IFERROR((Sch_I_SB[[#This Row],[Prior Approved: Direct FTE]]+Sch_I_SB[[#This Row],[Prior Approved: Admin FTE]])*Sch_I_SB[[#This Row],[Prior Approved: Annual FTE salary $]]*(Sch_I_SB[[#This Row],[Prior Approved: Number of months]]/12),0)</f>
        <v>0</v>
      </c>
      <c r="X263" s="745"/>
      <c r="Y263" s="753">
        <f>Sch_I_SB[[#This Row],[Prior Approved: Total salary expense $]]*Sch_I_SB[[#This Row],[Prior Approved: Benefits Rate %]]</f>
        <v>0</v>
      </c>
      <c r="Z263" s="747">
        <f>+Sch_I_SB[[#This Row],[Prior Approved: Total salary expense $]]+Sch_I_SB[[#This Row],[Prior Approved: Benefits $]]</f>
        <v>0</v>
      </c>
      <c r="AA263" s="748">
        <f>IFERROR(Sch_I_SB[[#This Row],[Proposed: Direct FTE]]-Sch_I_SB[[#This Row],[Prior Approved: Direct FTE]],0)</f>
        <v>0</v>
      </c>
      <c r="AB263" s="744">
        <f>IFERROR(Sch_I_SB[[#This Row],[Proposed: Admin FTE]]-Sch_I_SB[[#This Row],[Prior Approved: Admin FTE]],0)</f>
        <v>0</v>
      </c>
      <c r="AC263" s="747">
        <f>IFERROR(Sch_I_SB[[#This Row],[Proposed: Total S&amp;B $]]-Sch_I_SB[[#This Row],[Prior Approved: Total S&amp;B $]],0)</f>
        <v>0</v>
      </c>
      <c r="AE263" s="749">
        <f>+Sch_I_SB[[#This Row],[Proposed: Direct FTE]]*(Sch_I_SB[[#This Row],[Proposed: Number of months]]/12)</f>
        <v>0</v>
      </c>
      <c r="AF263" s="750">
        <f>+Sch_I_SB[[#This Row],[Proposed: Admin FTE]]*(Sch_I_SB[[#This Row],[Proposed: Number of months]]/12)</f>
        <v>0</v>
      </c>
      <c r="AG263" s="749">
        <f>+Sch_I_SB[[#This Row],[Prior Approved: Direct FTE]]*(Sch_I_SB[[#This Row],[Prior Approved: Number of months]]/12)</f>
        <v>0</v>
      </c>
      <c r="AH263" s="751">
        <f>+Sch_I_SB[[#This Row],[Prior Approved: Admin FTE]]*(Sch_I_SB[[#This Row],[Prior Approved: Number of months]]/12)</f>
        <v>0</v>
      </c>
      <c r="AI263" s="752">
        <f t="shared" si="4"/>
        <v>0</v>
      </c>
      <c r="AJ263" s="751">
        <f t="shared" si="4"/>
        <v>0</v>
      </c>
    </row>
    <row r="264" spans="1:36">
      <c r="A264" s="723">
        <v>261</v>
      </c>
      <c r="B264" s="723">
        <f>+'Budget Summ Amt'!$L$6</f>
        <v>0</v>
      </c>
      <c r="C264" s="779">
        <f>+'Budget Summ Amt'!$D$6</f>
        <v>0</v>
      </c>
      <c r="D264" s="741"/>
      <c r="E264" s="725"/>
      <c r="F264" s="725"/>
      <c r="G264" s="726"/>
      <c r="H264" s="727"/>
      <c r="I264" s="728"/>
      <c r="J264" s="813"/>
      <c r="K264" s="742"/>
      <c r="L264" s="743"/>
      <c r="M264" s="743"/>
      <c r="N264" s="743"/>
      <c r="O264" s="744">
        <f>IFERROR((Sch_I_SB[[#This Row],[Proposed: Direct FTE]]+Sch_I_SB[[#This Row],[Proposed: Admin FTE]])*Sch_I_SB[[#This Row],[Proposed: Annual FTE salary $]]*(Sch_I_SB[[#This Row],[Proposed: Number of months]]/12),0)</f>
        <v>0</v>
      </c>
      <c r="P264" s="745"/>
      <c r="Q264" s="746">
        <f>Sch_I_SB[[#This Row],[Proposed: Benefits Rate %]]*Sch_I_SB[[#This Row],[Proposed: Total salary expense $]]</f>
        <v>0</v>
      </c>
      <c r="R264" s="747">
        <f>Sch_I_SB[[#This Row],[Proposed: Total salary expense $]]+Sch_I_SB[[#This Row],[Proposed: Benefits $]]</f>
        <v>0</v>
      </c>
      <c r="S264" s="742"/>
      <c r="T264" s="743"/>
      <c r="U264" s="743"/>
      <c r="V264" s="743"/>
      <c r="W264" s="744">
        <f>IFERROR((Sch_I_SB[[#This Row],[Prior Approved: Direct FTE]]+Sch_I_SB[[#This Row],[Prior Approved: Admin FTE]])*Sch_I_SB[[#This Row],[Prior Approved: Annual FTE salary $]]*(Sch_I_SB[[#This Row],[Prior Approved: Number of months]]/12),0)</f>
        <v>0</v>
      </c>
      <c r="X264" s="745"/>
      <c r="Y264" s="753">
        <f>Sch_I_SB[[#This Row],[Prior Approved: Total salary expense $]]*Sch_I_SB[[#This Row],[Prior Approved: Benefits Rate %]]</f>
        <v>0</v>
      </c>
      <c r="Z264" s="747">
        <f>+Sch_I_SB[[#This Row],[Prior Approved: Total salary expense $]]+Sch_I_SB[[#This Row],[Prior Approved: Benefits $]]</f>
        <v>0</v>
      </c>
      <c r="AA264" s="748">
        <f>IFERROR(Sch_I_SB[[#This Row],[Proposed: Direct FTE]]-Sch_I_SB[[#This Row],[Prior Approved: Direct FTE]],0)</f>
        <v>0</v>
      </c>
      <c r="AB264" s="744">
        <f>IFERROR(Sch_I_SB[[#This Row],[Proposed: Admin FTE]]-Sch_I_SB[[#This Row],[Prior Approved: Admin FTE]],0)</f>
        <v>0</v>
      </c>
      <c r="AC264" s="747">
        <f>IFERROR(Sch_I_SB[[#This Row],[Proposed: Total S&amp;B $]]-Sch_I_SB[[#This Row],[Prior Approved: Total S&amp;B $]],0)</f>
        <v>0</v>
      </c>
      <c r="AE264" s="749">
        <f>+Sch_I_SB[[#This Row],[Proposed: Direct FTE]]*(Sch_I_SB[[#This Row],[Proposed: Number of months]]/12)</f>
        <v>0</v>
      </c>
      <c r="AF264" s="750">
        <f>+Sch_I_SB[[#This Row],[Proposed: Admin FTE]]*(Sch_I_SB[[#This Row],[Proposed: Number of months]]/12)</f>
        <v>0</v>
      </c>
      <c r="AG264" s="749">
        <f>+Sch_I_SB[[#This Row],[Prior Approved: Direct FTE]]*(Sch_I_SB[[#This Row],[Prior Approved: Number of months]]/12)</f>
        <v>0</v>
      </c>
      <c r="AH264" s="751">
        <f>+Sch_I_SB[[#This Row],[Prior Approved: Admin FTE]]*(Sch_I_SB[[#This Row],[Prior Approved: Number of months]]/12)</f>
        <v>0</v>
      </c>
      <c r="AI264" s="752">
        <f t="shared" si="4"/>
        <v>0</v>
      </c>
      <c r="AJ264" s="751">
        <f t="shared" si="4"/>
        <v>0</v>
      </c>
    </row>
    <row r="265" spans="1:36">
      <c r="A265" s="723">
        <v>262</v>
      </c>
      <c r="B265" s="723">
        <f>+'Budget Summ Amt'!$L$6</f>
        <v>0</v>
      </c>
      <c r="C265" s="779">
        <f>+'Budget Summ Amt'!$D$6</f>
        <v>0</v>
      </c>
      <c r="D265" s="741"/>
      <c r="E265" s="725"/>
      <c r="F265" s="725"/>
      <c r="G265" s="726"/>
      <c r="H265" s="727"/>
      <c r="I265" s="728"/>
      <c r="J265" s="813"/>
      <c r="K265" s="742"/>
      <c r="L265" s="743"/>
      <c r="M265" s="743"/>
      <c r="N265" s="743"/>
      <c r="O265" s="744">
        <f>IFERROR((Sch_I_SB[[#This Row],[Proposed: Direct FTE]]+Sch_I_SB[[#This Row],[Proposed: Admin FTE]])*Sch_I_SB[[#This Row],[Proposed: Annual FTE salary $]]*(Sch_I_SB[[#This Row],[Proposed: Number of months]]/12),0)</f>
        <v>0</v>
      </c>
      <c r="P265" s="745"/>
      <c r="Q265" s="746">
        <f>Sch_I_SB[[#This Row],[Proposed: Benefits Rate %]]*Sch_I_SB[[#This Row],[Proposed: Total salary expense $]]</f>
        <v>0</v>
      </c>
      <c r="R265" s="747">
        <f>Sch_I_SB[[#This Row],[Proposed: Total salary expense $]]+Sch_I_SB[[#This Row],[Proposed: Benefits $]]</f>
        <v>0</v>
      </c>
      <c r="S265" s="742"/>
      <c r="T265" s="743"/>
      <c r="U265" s="743"/>
      <c r="V265" s="743"/>
      <c r="W265" s="744">
        <f>IFERROR((Sch_I_SB[[#This Row],[Prior Approved: Direct FTE]]+Sch_I_SB[[#This Row],[Prior Approved: Admin FTE]])*Sch_I_SB[[#This Row],[Prior Approved: Annual FTE salary $]]*(Sch_I_SB[[#This Row],[Prior Approved: Number of months]]/12),0)</f>
        <v>0</v>
      </c>
      <c r="X265" s="745"/>
      <c r="Y265" s="753">
        <f>Sch_I_SB[[#This Row],[Prior Approved: Total salary expense $]]*Sch_I_SB[[#This Row],[Prior Approved: Benefits Rate %]]</f>
        <v>0</v>
      </c>
      <c r="Z265" s="747">
        <f>+Sch_I_SB[[#This Row],[Prior Approved: Total salary expense $]]+Sch_I_SB[[#This Row],[Prior Approved: Benefits $]]</f>
        <v>0</v>
      </c>
      <c r="AA265" s="748">
        <f>IFERROR(Sch_I_SB[[#This Row],[Proposed: Direct FTE]]-Sch_I_SB[[#This Row],[Prior Approved: Direct FTE]],0)</f>
        <v>0</v>
      </c>
      <c r="AB265" s="744">
        <f>IFERROR(Sch_I_SB[[#This Row],[Proposed: Admin FTE]]-Sch_I_SB[[#This Row],[Prior Approved: Admin FTE]],0)</f>
        <v>0</v>
      </c>
      <c r="AC265" s="747">
        <f>IFERROR(Sch_I_SB[[#This Row],[Proposed: Total S&amp;B $]]-Sch_I_SB[[#This Row],[Prior Approved: Total S&amp;B $]],0)</f>
        <v>0</v>
      </c>
      <c r="AE265" s="749">
        <f>+Sch_I_SB[[#This Row],[Proposed: Direct FTE]]*(Sch_I_SB[[#This Row],[Proposed: Number of months]]/12)</f>
        <v>0</v>
      </c>
      <c r="AF265" s="750">
        <f>+Sch_I_SB[[#This Row],[Proposed: Admin FTE]]*(Sch_I_SB[[#This Row],[Proposed: Number of months]]/12)</f>
        <v>0</v>
      </c>
      <c r="AG265" s="749">
        <f>+Sch_I_SB[[#This Row],[Prior Approved: Direct FTE]]*(Sch_I_SB[[#This Row],[Prior Approved: Number of months]]/12)</f>
        <v>0</v>
      </c>
      <c r="AH265" s="751">
        <f>+Sch_I_SB[[#This Row],[Prior Approved: Admin FTE]]*(Sch_I_SB[[#This Row],[Prior Approved: Number of months]]/12)</f>
        <v>0</v>
      </c>
      <c r="AI265" s="752">
        <f t="shared" si="4"/>
        <v>0</v>
      </c>
      <c r="AJ265" s="751">
        <f t="shared" si="4"/>
        <v>0</v>
      </c>
    </row>
    <row r="266" spans="1:36">
      <c r="A266" s="723">
        <v>263</v>
      </c>
      <c r="B266" s="723">
        <f>+'Budget Summ Amt'!$L$6</f>
        <v>0</v>
      </c>
      <c r="C266" s="779">
        <f>+'Budget Summ Amt'!$D$6</f>
        <v>0</v>
      </c>
      <c r="D266" s="741"/>
      <c r="E266" s="725"/>
      <c r="F266" s="725"/>
      <c r="G266" s="726"/>
      <c r="H266" s="727"/>
      <c r="I266" s="728"/>
      <c r="J266" s="813"/>
      <c r="K266" s="742"/>
      <c r="L266" s="743"/>
      <c r="M266" s="743"/>
      <c r="N266" s="743"/>
      <c r="O266" s="744">
        <f>IFERROR((Sch_I_SB[[#This Row],[Proposed: Direct FTE]]+Sch_I_SB[[#This Row],[Proposed: Admin FTE]])*Sch_I_SB[[#This Row],[Proposed: Annual FTE salary $]]*(Sch_I_SB[[#This Row],[Proposed: Number of months]]/12),0)</f>
        <v>0</v>
      </c>
      <c r="P266" s="745"/>
      <c r="Q266" s="746">
        <f>Sch_I_SB[[#This Row],[Proposed: Benefits Rate %]]*Sch_I_SB[[#This Row],[Proposed: Total salary expense $]]</f>
        <v>0</v>
      </c>
      <c r="R266" s="747">
        <f>Sch_I_SB[[#This Row],[Proposed: Total salary expense $]]+Sch_I_SB[[#This Row],[Proposed: Benefits $]]</f>
        <v>0</v>
      </c>
      <c r="S266" s="742"/>
      <c r="T266" s="743"/>
      <c r="U266" s="743"/>
      <c r="V266" s="743"/>
      <c r="W266" s="744">
        <f>IFERROR((Sch_I_SB[[#This Row],[Prior Approved: Direct FTE]]+Sch_I_SB[[#This Row],[Prior Approved: Admin FTE]])*Sch_I_SB[[#This Row],[Prior Approved: Annual FTE salary $]]*(Sch_I_SB[[#This Row],[Prior Approved: Number of months]]/12),0)</f>
        <v>0</v>
      </c>
      <c r="X266" s="745"/>
      <c r="Y266" s="753">
        <f>Sch_I_SB[[#This Row],[Prior Approved: Total salary expense $]]*Sch_I_SB[[#This Row],[Prior Approved: Benefits Rate %]]</f>
        <v>0</v>
      </c>
      <c r="Z266" s="747">
        <f>+Sch_I_SB[[#This Row],[Prior Approved: Total salary expense $]]+Sch_I_SB[[#This Row],[Prior Approved: Benefits $]]</f>
        <v>0</v>
      </c>
      <c r="AA266" s="748">
        <f>IFERROR(Sch_I_SB[[#This Row],[Proposed: Direct FTE]]-Sch_I_SB[[#This Row],[Prior Approved: Direct FTE]],0)</f>
        <v>0</v>
      </c>
      <c r="AB266" s="744">
        <f>IFERROR(Sch_I_SB[[#This Row],[Proposed: Admin FTE]]-Sch_I_SB[[#This Row],[Prior Approved: Admin FTE]],0)</f>
        <v>0</v>
      </c>
      <c r="AC266" s="747">
        <f>IFERROR(Sch_I_SB[[#This Row],[Proposed: Total S&amp;B $]]-Sch_I_SB[[#This Row],[Prior Approved: Total S&amp;B $]],0)</f>
        <v>0</v>
      </c>
      <c r="AE266" s="749">
        <f>+Sch_I_SB[[#This Row],[Proposed: Direct FTE]]*(Sch_I_SB[[#This Row],[Proposed: Number of months]]/12)</f>
        <v>0</v>
      </c>
      <c r="AF266" s="750">
        <f>+Sch_I_SB[[#This Row],[Proposed: Admin FTE]]*(Sch_I_SB[[#This Row],[Proposed: Number of months]]/12)</f>
        <v>0</v>
      </c>
      <c r="AG266" s="749">
        <f>+Sch_I_SB[[#This Row],[Prior Approved: Direct FTE]]*(Sch_I_SB[[#This Row],[Prior Approved: Number of months]]/12)</f>
        <v>0</v>
      </c>
      <c r="AH266" s="751">
        <f>+Sch_I_SB[[#This Row],[Prior Approved: Admin FTE]]*(Sch_I_SB[[#This Row],[Prior Approved: Number of months]]/12)</f>
        <v>0</v>
      </c>
      <c r="AI266" s="752">
        <f t="shared" si="4"/>
        <v>0</v>
      </c>
      <c r="AJ266" s="751">
        <f t="shared" si="4"/>
        <v>0</v>
      </c>
    </row>
    <row r="267" spans="1:36">
      <c r="A267" s="723">
        <v>264</v>
      </c>
      <c r="B267" s="723">
        <f>+'Budget Summ Amt'!$L$6</f>
        <v>0</v>
      </c>
      <c r="C267" s="779">
        <f>+'Budget Summ Amt'!$D$6</f>
        <v>0</v>
      </c>
      <c r="D267" s="741"/>
      <c r="E267" s="725"/>
      <c r="F267" s="725"/>
      <c r="G267" s="726"/>
      <c r="H267" s="727"/>
      <c r="I267" s="728"/>
      <c r="J267" s="813"/>
      <c r="K267" s="742"/>
      <c r="L267" s="743"/>
      <c r="M267" s="743"/>
      <c r="N267" s="743"/>
      <c r="O267" s="744">
        <f>IFERROR((Sch_I_SB[[#This Row],[Proposed: Direct FTE]]+Sch_I_SB[[#This Row],[Proposed: Admin FTE]])*Sch_I_SB[[#This Row],[Proposed: Annual FTE salary $]]*(Sch_I_SB[[#This Row],[Proposed: Number of months]]/12),0)</f>
        <v>0</v>
      </c>
      <c r="P267" s="745"/>
      <c r="Q267" s="746">
        <f>Sch_I_SB[[#This Row],[Proposed: Benefits Rate %]]*Sch_I_SB[[#This Row],[Proposed: Total salary expense $]]</f>
        <v>0</v>
      </c>
      <c r="R267" s="747">
        <f>Sch_I_SB[[#This Row],[Proposed: Total salary expense $]]+Sch_I_SB[[#This Row],[Proposed: Benefits $]]</f>
        <v>0</v>
      </c>
      <c r="S267" s="742"/>
      <c r="T267" s="743"/>
      <c r="U267" s="743"/>
      <c r="V267" s="743"/>
      <c r="W267" s="744">
        <f>IFERROR((Sch_I_SB[[#This Row],[Prior Approved: Direct FTE]]+Sch_I_SB[[#This Row],[Prior Approved: Admin FTE]])*Sch_I_SB[[#This Row],[Prior Approved: Annual FTE salary $]]*(Sch_I_SB[[#This Row],[Prior Approved: Number of months]]/12),0)</f>
        <v>0</v>
      </c>
      <c r="X267" s="745"/>
      <c r="Y267" s="753">
        <f>Sch_I_SB[[#This Row],[Prior Approved: Total salary expense $]]*Sch_I_SB[[#This Row],[Prior Approved: Benefits Rate %]]</f>
        <v>0</v>
      </c>
      <c r="Z267" s="747">
        <f>+Sch_I_SB[[#This Row],[Prior Approved: Total salary expense $]]+Sch_I_SB[[#This Row],[Prior Approved: Benefits $]]</f>
        <v>0</v>
      </c>
      <c r="AA267" s="748">
        <f>IFERROR(Sch_I_SB[[#This Row],[Proposed: Direct FTE]]-Sch_I_SB[[#This Row],[Prior Approved: Direct FTE]],0)</f>
        <v>0</v>
      </c>
      <c r="AB267" s="744">
        <f>IFERROR(Sch_I_SB[[#This Row],[Proposed: Admin FTE]]-Sch_I_SB[[#This Row],[Prior Approved: Admin FTE]],0)</f>
        <v>0</v>
      </c>
      <c r="AC267" s="747">
        <f>IFERROR(Sch_I_SB[[#This Row],[Proposed: Total S&amp;B $]]-Sch_I_SB[[#This Row],[Prior Approved: Total S&amp;B $]],0)</f>
        <v>0</v>
      </c>
      <c r="AE267" s="749">
        <f>+Sch_I_SB[[#This Row],[Proposed: Direct FTE]]*(Sch_I_SB[[#This Row],[Proposed: Number of months]]/12)</f>
        <v>0</v>
      </c>
      <c r="AF267" s="750">
        <f>+Sch_I_SB[[#This Row],[Proposed: Admin FTE]]*(Sch_I_SB[[#This Row],[Proposed: Number of months]]/12)</f>
        <v>0</v>
      </c>
      <c r="AG267" s="749">
        <f>+Sch_I_SB[[#This Row],[Prior Approved: Direct FTE]]*(Sch_I_SB[[#This Row],[Prior Approved: Number of months]]/12)</f>
        <v>0</v>
      </c>
      <c r="AH267" s="751">
        <f>+Sch_I_SB[[#This Row],[Prior Approved: Admin FTE]]*(Sch_I_SB[[#This Row],[Prior Approved: Number of months]]/12)</f>
        <v>0</v>
      </c>
      <c r="AI267" s="752">
        <f t="shared" si="4"/>
        <v>0</v>
      </c>
      <c r="AJ267" s="751">
        <f t="shared" si="4"/>
        <v>0</v>
      </c>
    </row>
    <row r="268" spans="1:36">
      <c r="A268" s="723">
        <v>265</v>
      </c>
      <c r="B268" s="723">
        <f>+'Budget Summ Amt'!$L$6</f>
        <v>0</v>
      </c>
      <c r="C268" s="779">
        <f>+'Budget Summ Amt'!$D$6</f>
        <v>0</v>
      </c>
      <c r="D268" s="741"/>
      <c r="E268" s="725"/>
      <c r="F268" s="725"/>
      <c r="G268" s="726"/>
      <c r="H268" s="727"/>
      <c r="I268" s="728"/>
      <c r="J268" s="813"/>
      <c r="K268" s="742"/>
      <c r="L268" s="743"/>
      <c r="M268" s="743"/>
      <c r="N268" s="743"/>
      <c r="O268" s="744">
        <f>IFERROR((Sch_I_SB[[#This Row],[Proposed: Direct FTE]]+Sch_I_SB[[#This Row],[Proposed: Admin FTE]])*Sch_I_SB[[#This Row],[Proposed: Annual FTE salary $]]*(Sch_I_SB[[#This Row],[Proposed: Number of months]]/12),0)</f>
        <v>0</v>
      </c>
      <c r="P268" s="745"/>
      <c r="Q268" s="746">
        <f>Sch_I_SB[[#This Row],[Proposed: Benefits Rate %]]*Sch_I_SB[[#This Row],[Proposed: Total salary expense $]]</f>
        <v>0</v>
      </c>
      <c r="R268" s="747">
        <f>Sch_I_SB[[#This Row],[Proposed: Total salary expense $]]+Sch_I_SB[[#This Row],[Proposed: Benefits $]]</f>
        <v>0</v>
      </c>
      <c r="S268" s="742"/>
      <c r="T268" s="743"/>
      <c r="U268" s="743"/>
      <c r="V268" s="743"/>
      <c r="W268" s="744">
        <f>IFERROR((Sch_I_SB[[#This Row],[Prior Approved: Direct FTE]]+Sch_I_SB[[#This Row],[Prior Approved: Admin FTE]])*Sch_I_SB[[#This Row],[Prior Approved: Annual FTE salary $]]*(Sch_I_SB[[#This Row],[Prior Approved: Number of months]]/12),0)</f>
        <v>0</v>
      </c>
      <c r="X268" s="745"/>
      <c r="Y268" s="753">
        <f>Sch_I_SB[[#This Row],[Prior Approved: Total salary expense $]]*Sch_I_SB[[#This Row],[Prior Approved: Benefits Rate %]]</f>
        <v>0</v>
      </c>
      <c r="Z268" s="747">
        <f>+Sch_I_SB[[#This Row],[Prior Approved: Total salary expense $]]+Sch_I_SB[[#This Row],[Prior Approved: Benefits $]]</f>
        <v>0</v>
      </c>
      <c r="AA268" s="748">
        <f>IFERROR(Sch_I_SB[[#This Row],[Proposed: Direct FTE]]-Sch_I_SB[[#This Row],[Prior Approved: Direct FTE]],0)</f>
        <v>0</v>
      </c>
      <c r="AB268" s="744">
        <f>IFERROR(Sch_I_SB[[#This Row],[Proposed: Admin FTE]]-Sch_I_SB[[#This Row],[Prior Approved: Admin FTE]],0)</f>
        <v>0</v>
      </c>
      <c r="AC268" s="747">
        <f>IFERROR(Sch_I_SB[[#This Row],[Proposed: Total S&amp;B $]]-Sch_I_SB[[#This Row],[Prior Approved: Total S&amp;B $]],0)</f>
        <v>0</v>
      </c>
      <c r="AE268" s="749">
        <f>+Sch_I_SB[[#This Row],[Proposed: Direct FTE]]*(Sch_I_SB[[#This Row],[Proposed: Number of months]]/12)</f>
        <v>0</v>
      </c>
      <c r="AF268" s="750">
        <f>+Sch_I_SB[[#This Row],[Proposed: Admin FTE]]*(Sch_I_SB[[#This Row],[Proposed: Number of months]]/12)</f>
        <v>0</v>
      </c>
      <c r="AG268" s="749">
        <f>+Sch_I_SB[[#This Row],[Prior Approved: Direct FTE]]*(Sch_I_SB[[#This Row],[Prior Approved: Number of months]]/12)</f>
        <v>0</v>
      </c>
      <c r="AH268" s="751">
        <f>+Sch_I_SB[[#This Row],[Prior Approved: Admin FTE]]*(Sch_I_SB[[#This Row],[Prior Approved: Number of months]]/12)</f>
        <v>0</v>
      </c>
      <c r="AI268" s="752">
        <f t="shared" si="4"/>
        <v>0</v>
      </c>
      <c r="AJ268" s="751">
        <f t="shared" si="4"/>
        <v>0</v>
      </c>
    </row>
    <row r="269" spans="1:36">
      <c r="A269" s="723">
        <v>266</v>
      </c>
      <c r="B269" s="723">
        <f>+'Budget Summ Amt'!$L$6</f>
        <v>0</v>
      </c>
      <c r="C269" s="779">
        <f>+'Budget Summ Amt'!$D$6</f>
        <v>0</v>
      </c>
      <c r="D269" s="741"/>
      <c r="E269" s="725"/>
      <c r="F269" s="725"/>
      <c r="G269" s="726"/>
      <c r="H269" s="727"/>
      <c r="I269" s="728"/>
      <c r="J269" s="813"/>
      <c r="K269" s="742"/>
      <c r="L269" s="743"/>
      <c r="M269" s="743"/>
      <c r="N269" s="743"/>
      <c r="O269" s="744">
        <f>IFERROR((Sch_I_SB[[#This Row],[Proposed: Direct FTE]]+Sch_I_SB[[#This Row],[Proposed: Admin FTE]])*Sch_I_SB[[#This Row],[Proposed: Annual FTE salary $]]*(Sch_I_SB[[#This Row],[Proposed: Number of months]]/12),0)</f>
        <v>0</v>
      </c>
      <c r="P269" s="745"/>
      <c r="Q269" s="746">
        <f>Sch_I_SB[[#This Row],[Proposed: Benefits Rate %]]*Sch_I_SB[[#This Row],[Proposed: Total salary expense $]]</f>
        <v>0</v>
      </c>
      <c r="R269" s="747">
        <f>Sch_I_SB[[#This Row],[Proposed: Total salary expense $]]+Sch_I_SB[[#This Row],[Proposed: Benefits $]]</f>
        <v>0</v>
      </c>
      <c r="S269" s="742"/>
      <c r="T269" s="743"/>
      <c r="U269" s="743"/>
      <c r="V269" s="743"/>
      <c r="W269" s="744">
        <f>IFERROR((Sch_I_SB[[#This Row],[Prior Approved: Direct FTE]]+Sch_I_SB[[#This Row],[Prior Approved: Admin FTE]])*Sch_I_SB[[#This Row],[Prior Approved: Annual FTE salary $]]*(Sch_I_SB[[#This Row],[Prior Approved: Number of months]]/12),0)</f>
        <v>0</v>
      </c>
      <c r="X269" s="745"/>
      <c r="Y269" s="753">
        <f>Sch_I_SB[[#This Row],[Prior Approved: Total salary expense $]]*Sch_I_SB[[#This Row],[Prior Approved: Benefits Rate %]]</f>
        <v>0</v>
      </c>
      <c r="Z269" s="747">
        <f>+Sch_I_SB[[#This Row],[Prior Approved: Total salary expense $]]+Sch_I_SB[[#This Row],[Prior Approved: Benefits $]]</f>
        <v>0</v>
      </c>
      <c r="AA269" s="748">
        <f>IFERROR(Sch_I_SB[[#This Row],[Proposed: Direct FTE]]-Sch_I_SB[[#This Row],[Prior Approved: Direct FTE]],0)</f>
        <v>0</v>
      </c>
      <c r="AB269" s="744">
        <f>IFERROR(Sch_I_SB[[#This Row],[Proposed: Admin FTE]]-Sch_I_SB[[#This Row],[Prior Approved: Admin FTE]],0)</f>
        <v>0</v>
      </c>
      <c r="AC269" s="747">
        <f>IFERROR(Sch_I_SB[[#This Row],[Proposed: Total S&amp;B $]]-Sch_I_SB[[#This Row],[Prior Approved: Total S&amp;B $]],0)</f>
        <v>0</v>
      </c>
      <c r="AE269" s="749">
        <f>+Sch_I_SB[[#This Row],[Proposed: Direct FTE]]*(Sch_I_SB[[#This Row],[Proposed: Number of months]]/12)</f>
        <v>0</v>
      </c>
      <c r="AF269" s="750">
        <f>+Sch_I_SB[[#This Row],[Proposed: Admin FTE]]*(Sch_I_SB[[#This Row],[Proposed: Number of months]]/12)</f>
        <v>0</v>
      </c>
      <c r="AG269" s="749">
        <f>+Sch_I_SB[[#This Row],[Prior Approved: Direct FTE]]*(Sch_I_SB[[#This Row],[Prior Approved: Number of months]]/12)</f>
        <v>0</v>
      </c>
      <c r="AH269" s="751">
        <f>+Sch_I_SB[[#This Row],[Prior Approved: Admin FTE]]*(Sch_I_SB[[#This Row],[Prior Approved: Number of months]]/12)</f>
        <v>0</v>
      </c>
      <c r="AI269" s="752">
        <f t="shared" si="4"/>
        <v>0</v>
      </c>
      <c r="AJ269" s="751">
        <f t="shared" si="4"/>
        <v>0</v>
      </c>
    </row>
    <row r="270" spans="1:36">
      <c r="A270" s="723">
        <v>267</v>
      </c>
      <c r="B270" s="723">
        <f>+'Budget Summ Amt'!$L$6</f>
        <v>0</v>
      </c>
      <c r="C270" s="779">
        <f>+'Budget Summ Amt'!$D$6</f>
        <v>0</v>
      </c>
      <c r="D270" s="741"/>
      <c r="E270" s="725"/>
      <c r="F270" s="725"/>
      <c r="G270" s="726"/>
      <c r="H270" s="727"/>
      <c r="I270" s="728"/>
      <c r="J270" s="813"/>
      <c r="K270" s="742"/>
      <c r="L270" s="743"/>
      <c r="M270" s="743"/>
      <c r="N270" s="743"/>
      <c r="O270" s="744">
        <f>IFERROR((Sch_I_SB[[#This Row],[Proposed: Direct FTE]]+Sch_I_SB[[#This Row],[Proposed: Admin FTE]])*Sch_I_SB[[#This Row],[Proposed: Annual FTE salary $]]*(Sch_I_SB[[#This Row],[Proposed: Number of months]]/12),0)</f>
        <v>0</v>
      </c>
      <c r="P270" s="745"/>
      <c r="Q270" s="746">
        <f>Sch_I_SB[[#This Row],[Proposed: Benefits Rate %]]*Sch_I_SB[[#This Row],[Proposed: Total salary expense $]]</f>
        <v>0</v>
      </c>
      <c r="R270" s="747">
        <f>Sch_I_SB[[#This Row],[Proposed: Total salary expense $]]+Sch_I_SB[[#This Row],[Proposed: Benefits $]]</f>
        <v>0</v>
      </c>
      <c r="S270" s="742"/>
      <c r="T270" s="743"/>
      <c r="U270" s="743"/>
      <c r="V270" s="743"/>
      <c r="W270" s="744">
        <f>IFERROR((Sch_I_SB[[#This Row],[Prior Approved: Direct FTE]]+Sch_I_SB[[#This Row],[Prior Approved: Admin FTE]])*Sch_I_SB[[#This Row],[Prior Approved: Annual FTE salary $]]*(Sch_I_SB[[#This Row],[Prior Approved: Number of months]]/12),0)</f>
        <v>0</v>
      </c>
      <c r="X270" s="745"/>
      <c r="Y270" s="753">
        <f>Sch_I_SB[[#This Row],[Prior Approved: Total salary expense $]]*Sch_I_SB[[#This Row],[Prior Approved: Benefits Rate %]]</f>
        <v>0</v>
      </c>
      <c r="Z270" s="747">
        <f>+Sch_I_SB[[#This Row],[Prior Approved: Total salary expense $]]+Sch_I_SB[[#This Row],[Prior Approved: Benefits $]]</f>
        <v>0</v>
      </c>
      <c r="AA270" s="748">
        <f>IFERROR(Sch_I_SB[[#This Row],[Proposed: Direct FTE]]-Sch_I_SB[[#This Row],[Prior Approved: Direct FTE]],0)</f>
        <v>0</v>
      </c>
      <c r="AB270" s="744">
        <f>IFERROR(Sch_I_SB[[#This Row],[Proposed: Admin FTE]]-Sch_I_SB[[#This Row],[Prior Approved: Admin FTE]],0)</f>
        <v>0</v>
      </c>
      <c r="AC270" s="747">
        <f>IFERROR(Sch_I_SB[[#This Row],[Proposed: Total S&amp;B $]]-Sch_I_SB[[#This Row],[Prior Approved: Total S&amp;B $]],0)</f>
        <v>0</v>
      </c>
      <c r="AE270" s="749">
        <f>+Sch_I_SB[[#This Row],[Proposed: Direct FTE]]*(Sch_I_SB[[#This Row],[Proposed: Number of months]]/12)</f>
        <v>0</v>
      </c>
      <c r="AF270" s="750">
        <f>+Sch_I_SB[[#This Row],[Proposed: Admin FTE]]*(Sch_I_SB[[#This Row],[Proposed: Number of months]]/12)</f>
        <v>0</v>
      </c>
      <c r="AG270" s="749">
        <f>+Sch_I_SB[[#This Row],[Prior Approved: Direct FTE]]*(Sch_I_SB[[#This Row],[Prior Approved: Number of months]]/12)</f>
        <v>0</v>
      </c>
      <c r="AH270" s="751">
        <f>+Sch_I_SB[[#This Row],[Prior Approved: Admin FTE]]*(Sch_I_SB[[#This Row],[Prior Approved: Number of months]]/12)</f>
        <v>0</v>
      </c>
      <c r="AI270" s="752">
        <f t="shared" si="4"/>
        <v>0</v>
      </c>
      <c r="AJ270" s="751">
        <f t="shared" si="4"/>
        <v>0</v>
      </c>
    </row>
    <row r="271" spans="1:36">
      <c r="A271" s="723">
        <v>268</v>
      </c>
      <c r="B271" s="723">
        <f>+'Budget Summ Amt'!$L$6</f>
        <v>0</v>
      </c>
      <c r="C271" s="779">
        <f>+'Budget Summ Amt'!$D$6</f>
        <v>0</v>
      </c>
      <c r="D271" s="741"/>
      <c r="E271" s="725"/>
      <c r="F271" s="725"/>
      <c r="G271" s="726"/>
      <c r="H271" s="727"/>
      <c r="I271" s="728"/>
      <c r="J271" s="813"/>
      <c r="K271" s="742"/>
      <c r="L271" s="743"/>
      <c r="M271" s="743"/>
      <c r="N271" s="743"/>
      <c r="O271" s="744">
        <f>IFERROR((Sch_I_SB[[#This Row],[Proposed: Direct FTE]]+Sch_I_SB[[#This Row],[Proposed: Admin FTE]])*Sch_I_SB[[#This Row],[Proposed: Annual FTE salary $]]*(Sch_I_SB[[#This Row],[Proposed: Number of months]]/12),0)</f>
        <v>0</v>
      </c>
      <c r="P271" s="745"/>
      <c r="Q271" s="746">
        <f>Sch_I_SB[[#This Row],[Proposed: Benefits Rate %]]*Sch_I_SB[[#This Row],[Proposed: Total salary expense $]]</f>
        <v>0</v>
      </c>
      <c r="R271" s="747">
        <f>Sch_I_SB[[#This Row],[Proposed: Total salary expense $]]+Sch_I_SB[[#This Row],[Proposed: Benefits $]]</f>
        <v>0</v>
      </c>
      <c r="S271" s="742"/>
      <c r="T271" s="743"/>
      <c r="U271" s="743"/>
      <c r="V271" s="743"/>
      <c r="W271" s="744">
        <f>IFERROR((Sch_I_SB[[#This Row],[Prior Approved: Direct FTE]]+Sch_I_SB[[#This Row],[Prior Approved: Admin FTE]])*Sch_I_SB[[#This Row],[Prior Approved: Annual FTE salary $]]*(Sch_I_SB[[#This Row],[Prior Approved: Number of months]]/12),0)</f>
        <v>0</v>
      </c>
      <c r="X271" s="745"/>
      <c r="Y271" s="753">
        <f>Sch_I_SB[[#This Row],[Prior Approved: Total salary expense $]]*Sch_I_SB[[#This Row],[Prior Approved: Benefits Rate %]]</f>
        <v>0</v>
      </c>
      <c r="Z271" s="747">
        <f>+Sch_I_SB[[#This Row],[Prior Approved: Total salary expense $]]+Sch_I_SB[[#This Row],[Prior Approved: Benefits $]]</f>
        <v>0</v>
      </c>
      <c r="AA271" s="748">
        <f>IFERROR(Sch_I_SB[[#This Row],[Proposed: Direct FTE]]-Sch_I_SB[[#This Row],[Prior Approved: Direct FTE]],0)</f>
        <v>0</v>
      </c>
      <c r="AB271" s="744">
        <f>IFERROR(Sch_I_SB[[#This Row],[Proposed: Admin FTE]]-Sch_I_SB[[#This Row],[Prior Approved: Admin FTE]],0)</f>
        <v>0</v>
      </c>
      <c r="AC271" s="747">
        <f>IFERROR(Sch_I_SB[[#This Row],[Proposed: Total S&amp;B $]]-Sch_I_SB[[#This Row],[Prior Approved: Total S&amp;B $]],0)</f>
        <v>0</v>
      </c>
      <c r="AE271" s="749">
        <f>+Sch_I_SB[[#This Row],[Proposed: Direct FTE]]*(Sch_I_SB[[#This Row],[Proposed: Number of months]]/12)</f>
        <v>0</v>
      </c>
      <c r="AF271" s="750">
        <f>+Sch_I_SB[[#This Row],[Proposed: Admin FTE]]*(Sch_I_SB[[#This Row],[Proposed: Number of months]]/12)</f>
        <v>0</v>
      </c>
      <c r="AG271" s="749">
        <f>+Sch_I_SB[[#This Row],[Prior Approved: Direct FTE]]*(Sch_I_SB[[#This Row],[Prior Approved: Number of months]]/12)</f>
        <v>0</v>
      </c>
      <c r="AH271" s="751">
        <f>+Sch_I_SB[[#This Row],[Prior Approved: Admin FTE]]*(Sch_I_SB[[#This Row],[Prior Approved: Number of months]]/12)</f>
        <v>0</v>
      </c>
      <c r="AI271" s="752">
        <f t="shared" si="4"/>
        <v>0</v>
      </c>
      <c r="AJ271" s="751">
        <f t="shared" si="4"/>
        <v>0</v>
      </c>
    </row>
    <row r="272" spans="1:36">
      <c r="A272" s="723">
        <v>269</v>
      </c>
      <c r="B272" s="723">
        <f>+'Budget Summ Amt'!$L$6</f>
        <v>0</v>
      </c>
      <c r="C272" s="779">
        <f>+'Budget Summ Amt'!$D$6</f>
        <v>0</v>
      </c>
      <c r="D272" s="741"/>
      <c r="E272" s="725"/>
      <c r="F272" s="725"/>
      <c r="G272" s="726"/>
      <c r="H272" s="727"/>
      <c r="I272" s="728"/>
      <c r="J272" s="813"/>
      <c r="K272" s="742"/>
      <c r="L272" s="743"/>
      <c r="M272" s="743"/>
      <c r="N272" s="743"/>
      <c r="O272" s="744">
        <f>IFERROR((Sch_I_SB[[#This Row],[Proposed: Direct FTE]]+Sch_I_SB[[#This Row],[Proposed: Admin FTE]])*Sch_I_SB[[#This Row],[Proposed: Annual FTE salary $]]*(Sch_I_SB[[#This Row],[Proposed: Number of months]]/12),0)</f>
        <v>0</v>
      </c>
      <c r="P272" s="745"/>
      <c r="Q272" s="746">
        <f>Sch_I_SB[[#This Row],[Proposed: Benefits Rate %]]*Sch_I_SB[[#This Row],[Proposed: Total salary expense $]]</f>
        <v>0</v>
      </c>
      <c r="R272" s="747">
        <f>Sch_I_SB[[#This Row],[Proposed: Total salary expense $]]+Sch_I_SB[[#This Row],[Proposed: Benefits $]]</f>
        <v>0</v>
      </c>
      <c r="S272" s="742"/>
      <c r="T272" s="743"/>
      <c r="U272" s="743"/>
      <c r="V272" s="743"/>
      <c r="W272" s="744">
        <f>IFERROR((Sch_I_SB[[#This Row],[Prior Approved: Direct FTE]]+Sch_I_SB[[#This Row],[Prior Approved: Admin FTE]])*Sch_I_SB[[#This Row],[Prior Approved: Annual FTE salary $]]*(Sch_I_SB[[#This Row],[Prior Approved: Number of months]]/12),0)</f>
        <v>0</v>
      </c>
      <c r="X272" s="745"/>
      <c r="Y272" s="753">
        <f>Sch_I_SB[[#This Row],[Prior Approved: Total salary expense $]]*Sch_I_SB[[#This Row],[Prior Approved: Benefits Rate %]]</f>
        <v>0</v>
      </c>
      <c r="Z272" s="747">
        <f>+Sch_I_SB[[#This Row],[Prior Approved: Total salary expense $]]+Sch_I_SB[[#This Row],[Prior Approved: Benefits $]]</f>
        <v>0</v>
      </c>
      <c r="AA272" s="748">
        <f>IFERROR(Sch_I_SB[[#This Row],[Proposed: Direct FTE]]-Sch_I_SB[[#This Row],[Prior Approved: Direct FTE]],0)</f>
        <v>0</v>
      </c>
      <c r="AB272" s="744">
        <f>IFERROR(Sch_I_SB[[#This Row],[Proposed: Admin FTE]]-Sch_I_SB[[#This Row],[Prior Approved: Admin FTE]],0)</f>
        <v>0</v>
      </c>
      <c r="AC272" s="747">
        <f>IFERROR(Sch_I_SB[[#This Row],[Proposed: Total S&amp;B $]]-Sch_I_SB[[#This Row],[Prior Approved: Total S&amp;B $]],0)</f>
        <v>0</v>
      </c>
      <c r="AE272" s="749">
        <f>+Sch_I_SB[[#This Row],[Proposed: Direct FTE]]*(Sch_I_SB[[#This Row],[Proposed: Number of months]]/12)</f>
        <v>0</v>
      </c>
      <c r="AF272" s="750">
        <f>+Sch_I_SB[[#This Row],[Proposed: Admin FTE]]*(Sch_I_SB[[#This Row],[Proposed: Number of months]]/12)</f>
        <v>0</v>
      </c>
      <c r="AG272" s="749">
        <f>+Sch_I_SB[[#This Row],[Prior Approved: Direct FTE]]*(Sch_I_SB[[#This Row],[Prior Approved: Number of months]]/12)</f>
        <v>0</v>
      </c>
      <c r="AH272" s="751">
        <f>+Sch_I_SB[[#This Row],[Prior Approved: Admin FTE]]*(Sch_I_SB[[#This Row],[Prior Approved: Number of months]]/12)</f>
        <v>0</v>
      </c>
      <c r="AI272" s="752">
        <f t="shared" si="4"/>
        <v>0</v>
      </c>
      <c r="AJ272" s="751">
        <f t="shared" si="4"/>
        <v>0</v>
      </c>
    </row>
    <row r="273" spans="1:36">
      <c r="A273" s="723">
        <v>270</v>
      </c>
      <c r="B273" s="723">
        <f>+'Budget Summ Amt'!$L$6</f>
        <v>0</v>
      </c>
      <c r="C273" s="779">
        <f>+'Budget Summ Amt'!$D$6</f>
        <v>0</v>
      </c>
      <c r="D273" s="741"/>
      <c r="E273" s="725"/>
      <c r="F273" s="725"/>
      <c r="G273" s="726"/>
      <c r="H273" s="727"/>
      <c r="I273" s="728"/>
      <c r="J273" s="813"/>
      <c r="K273" s="742"/>
      <c r="L273" s="743"/>
      <c r="M273" s="743"/>
      <c r="N273" s="743"/>
      <c r="O273" s="744">
        <f>IFERROR((Sch_I_SB[[#This Row],[Proposed: Direct FTE]]+Sch_I_SB[[#This Row],[Proposed: Admin FTE]])*Sch_I_SB[[#This Row],[Proposed: Annual FTE salary $]]*(Sch_I_SB[[#This Row],[Proposed: Number of months]]/12),0)</f>
        <v>0</v>
      </c>
      <c r="P273" s="745"/>
      <c r="Q273" s="746">
        <f>Sch_I_SB[[#This Row],[Proposed: Benefits Rate %]]*Sch_I_SB[[#This Row],[Proposed: Total salary expense $]]</f>
        <v>0</v>
      </c>
      <c r="R273" s="747">
        <f>Sch_I_SB[[#This Row],[Proposed: Total salary expense $]]+Sch_I_SB[[#This Row],[Proposed: Benefits $]]</f>
        <v>0</v>
      </c>
      <c r="S273" s="742"/>
      <c r="T273" s="743"/>
      <c r="U273" s="743"/>
      <c r="V273" s="743"/>
      <c r="W273" s="744">
        <f>IFERROR((Sch_I_SB[[#This Row],[Prior Approved: Direct FTE]]+Sch_I_SB[[#This Row],[Prior Approved: Admin FTE]])*Sch_I_SB[[#This Row],[Prior Approved: Annual FTE salary $]]*(Sch_I_SB[[#This Row],[Prior Approved: Number of months]]/12),0)</f>
        <v>0</v>
      </c>
      <c r="X273" s="745"/>
      <c r="Y273" s="753">
        <f>Sch_I_SB[[#This Row],[Prior Approved: Total salary expense $]]*Sch_I_SB[[#This Row],[Prior Approved: Benefits Rate %]]</f>
        <v>0</v>
      </c>
      <c r="Z273" s="747">
        <f>+Sch_I_SB[[#This Row],[Prior Approved: Total salary expense $]]+Sch_I_SB[[#This Row],[Prior Approved: Benefits $]]</f>
        <v>0</v>
      </c>
      <c r="AA273" s="748">
        <f>IFERROR(Sch_I_SB[[#This Row],[Proposed: Direct FTE]]-Sch_I_SB[[#This Row],[Prior Approved: Direct FTE]],0)</f>
        <v>0</v>
      </c>
      <c r="AB273" s="744">
        <f>IFERROR(Sch_I_SB[[#This Row],[Proposed: Admin FTE]]-Sch_I_SB[[#This Row],[Prior Approved: Admin FTE]],0)</f>
        <v>0</v>
      </c>
      <c r="AC273" s="747">
        <f>IFERROR(Sch_I_SB[[#This Row],[Proposed: Total S&amp;B $]]-Sch_I_SB[[#This Row],[Prior Approved: Total S&amp;B $]],0)</f>
        <v>0</v>
      </c>
      <c r="AE273" s="749">
        <f>+Sch_I_SB[[#This Row],[Proposed: Direct FTE]]*(Sch_I_SB[[#This Row],[Proposed: Number of months]]/12)</f>
        <v>0</v>
      </c>
      <c r="AF273" s="750">
        <f>+Sch_I_SB[[#This Row],[Proposed: Admin FTE]]*(Sch_I_SB[[#This Row],[Proposed: Number of months]]/12)</f>
        <v>0</v>
      </c>
      <c r="AG273" s="749">
        <f>+Sch_I_SB[[#This Row],[Prior Approved: Direct FTE]]*(Sch_I_SB[[#This Row],[Prior Approved: Number of months]]/12)</f>
        <v>0</v>
      </c>
      <c r="AH273" s="751">
        <f>+Sch_I_SB[[#This Row],[Prior Approved: Admin FTE]]*(Sch_I_SB[[#This Row],[Prior Approved: Number of months]]/12)</f>
        <v>0</v>
      </c>
      <c r="AI273" s="752">
        <f t="shared" si="4"/>
        <v>0</v>
      </c>
      <c r="AJ273" s="751">
        <f t="shared" si="4"/>
        <v>0</v>
      </c>
    </row>
    <row r="274" spans="1:36">
      <c r="A274" s="723">
        <v>271</v>
      </c>
      <c r="B274" s="723">
        <f>+'Budget Summ Amt'!$L$6</f>
        <v>0</v>
      </c>
      <c r="C274" s="779">
        <f>+'Budget Summ Amt'!$D$6</f>
        <v>0</v>
      </c>
      <c r="D274" s="741"/>
      <c r="E274" s="725"/>
      <c r="F274" s="725"/>
      <c r="G274" s="726"/>
      <c r="H274" s="727"/>
      <c r="I274" s="728"/>
      <c r="J274" s="813"/>
      <c r="K274" s="742"/>
      <c r="L274" s="743"/>
      <c r="M274" s="743"/>
      <c r="N274" s="743"/>
      <c r="O274" s="744">
        <f>IFERROR((Sch_I_SB[[#This Row],[Proposed: Direct FTE]]+Sch_I_SB[[#This Row],[Proposed: Admin FTE]])*Sch_I_SB[[#This Row],[Proposed: Annual FTE salary $]]*(Sch_I_SB[[#This Row],[Proposed: Number of months]]/12),0)</f>
        <v>0</v>
      </c>
      <c r="P274" s="745"/>
      <c r="Q274" s="746">
        <f>Sch_I_SB[[#This Row],[Proposed: Benefits Rate %]]*Sch_I_SB[[#This Row],[Proposed: Total salary expense $]]</f>
        <v>0</v>
      </c>
      <c r="R274" s="747">
        <f>Sch_I_SB[[#This Row],[Proposed: Total salary expense $]]+Sch_I_SB[[#This Row],[Proposed: Benefits $]]</f>
        <v>0</v>
      </c>
      <c r="S274" s="742"/>
      <c r="T274" s="743"/>
      <c r="U274" s="743"/>
      <c r="V274" s="743"/>
      <c r="W274" s="744">
        <f>IFERROR((Sch_I_SB[[#This Row],[Prior Approved: Direct FTE]]+Sch_I_SB[[#This Row],[Prior Approved: Admin FTE]])*Sch_I_SB[[#This Row],[Prior Approved: Annual FTE salary $]]*(Sch_I_SB[[#This Row],[Prior Approved: Number of months]]/12),0)</f>
        <v>0</v>
      </c>
      <c r="X274" s="745"/>
      <c r="Y274" s="753">
        <f>Sch_I_SB[[#This Row],[Prior Approved: Total salary expense $]]*Sch_I_SB[[#This Row],[Prior Approved: Benefits Rate %]]</f>
        <v>0</v>
      </c>
      <c r="Z274" s="747">
        <f>+Sch_I_SB[[#This Row],[Prior Approved: Total salary expense $]]+Sch_I_SB[[#This Row],[Prior Approved: Benefits $]]</f>
        <v>0</v>
      </c>
      <c r="AA274" s="748">
        <f>IFERROR(Sch_I_SB[[#This Row],[Proposed: Direct FTE]]-Sch_I_SB[[#This Row],[Prior Approved: Direct FTE]],0)</f>
        <v>0</v>
      </c>
      <c r="AB274" s="744">
        <f>IFERROR(Sch_I_SB[[#This Row],[Proposed: Admin FTE]]-Sch_I_SB[[#This Row],[Prior Approved: Admin FTE]],0)</f>
        <v>0</v>
      </c>
      <c r="AC274" s="747">
        <f>IFERROR(Sch_I_SB[[#This Row],[Proposed: Total S&amp;B $]]-Sch_I_SB[[#This Row],[Prior Approved: Total S&amp;B $]],0)</f>
        <v>0</v>
      </c>
      <c r="AE274" s="749">
        <f>+Sch_I_SB[[#This Row],[Proposed: Direct FTE]]*(Sch_I_SB[[#This Row],[Proposed: Number of months]]/12)</f>
        <v>0</v>
      </c>
      <c r="AF274" s="750">
        <f>+Sch_I_SB[[#This Row],[Proposed: Admin FTE]]*(Sch_I_SB[[#This Row],[Proposed: Number of months]]/12)</f>
        <v>0</v>
      </c>
      <c r="AG274" s="749">
        <f>+Sch_I_SB[[#This Row],[Prior Approved: Direct FTE]]*(Sch_I_SB[[#This Row],[Prior Approved: Number of months]]/12)</f>
        <v>0</v>
      </c>
      <c r="AH274" s="751">
        <f>+Sch_I_SB[[#This Row],[Prior Approved: Admin FTE]]*(Sch_I_SB[[#This Row],[Prior Approved: Number of months]]/12)</f>
        <v>0</v>
      </c>
      <c r="AI274" s="752">
        <f t="shared" si="4"/>
        <v>0</v>
      </c>
      <c r="AJ274" s="751">
        <f t="shared" si="4"/>
        <v>0</v>
      </c>
    </row>
    <row r="275" spans="1:36">
      <c r="A275" s="723">
        <v>272</v>
      </c>
      <c r="B275" s="723">
        <f>+'Budget Summ Amt'!$L$6</f>
        <v>0</v>
      </c>
      <c r="C275" s="779">
        <f>+'Budget Summ Amt'!$D$6</f>
        <v>0</v>
      </c>
      <c r="D275" s="741"/>
      <c r="E275" s="725"/>
      <c r="F275" s="725"/>
      <c r="G275" s="726"/>
      <c r="H275" s="727"/>
      <c r="I275" s="728"/>
      <c r="J275" s="813"/>
      <c r="K275" s="742"/>
      <c r="L275" s="743"/>
      <c r="M275" s="743"/>
      <c r="N275" s="743"/>
      <c r="O275" s="744">
        <f>IFERROR((Sch_I_SB[[#This Row],[Proposed: Direct FTE]]+Sch_I_SB[[#This Row],[Proposed: Admin FTE]])*Sch_I_SB[[#This Row],[Proposed: Annual FTE salary $]]*(Sch_I_SB[[#This Row],[Proposed: Number of months]]/12),0)</f>
        <v>0</v>
      </c>
      <c r="P275" s="745"/>
      <c r="Q275" s="746">
        <f>Sch_I_SB[[#This Row],[Proposed: Benefits Rate %]]*Sch_I_SB[[#This Row],[Proposed: Total salary expense $]]</f>
        <v>0</v>
      </c>
      <c r="R275" s="747">
        <f>Sch_I_SB[[#This Row],[Proposed: Total salary expense $]]+Sch_I_SB[[#This Row],[Proposed: Benefits $]]</f>
        <v>0</v>
      </c>
      <c r="S275" s="742"/>
      <c r="T275" s="743"/>
      <c r="U275" s="743"/>
      <c r="V275" s="743"/>
      <c r="W275" s="744">
        <f>IFERROR((Sch_I_SB[[#This Row],[Prior Approved: Direct FTE]]+Sch_I_SB[[#This Row],[Prior Approved: Admin FTE]])*Sch_I_SB[[#This Row],[Prior Approved: Annual FTE salary $]]*(Sch_I_SB[[#This Row],[Prior Approved: Number of months]]/12),0)</f>
        <v>0</v>
      </c>
      <c r="X275" s="745"/>
      <c r="Y275" s="753">
        <f>Sch_I_SB[[#This Row],[Prior Approved: Total salary expense $]]*Sch_I_SB[[#This Row],[Prior Approved: Benefits Rate %]]</f>
        <v>0</v>
      </c>
      <c r="Z275" s="747">
        <f>+Sch_I_SB[[#This Row],[Prior Approved: Total salary expense $]]+Sch_I_SB[[#This Row],[Prior Approved: Benefits $]]</f>
        <v>0</v>
      </c>
      <c r="AA275" s="748">
        <f>IFERROR(Sch_I_SB[[#This Row],[Proposed: Direct FTE]]-Sch_I_SB[[#This Row],[Prior Approved: Direct FTE]],0)</f>
        <v>0</v>
      </c>
      <c r="AB275" s="744">
        <f>IFERROR(Sch_I_SB[[#This Row],[Proposed: Admin FTE]]-Sch_I_SB[[#This Row],[Prior Approved: Admin FTE]],0)</f>
        <v>0</v>
      </c>
      <c r="AC275" s="747">
        <f>IFERROR(Sch_I_SB[[#This Row],[Proposed: Total S&amp;B $]]-Sch_I_SB[[#This Row],[Prior Approved: Total S&amp;B $]],0)</f>
        <v>0</v>
      </c>
      <c r="AE275" s="749">
        <f>+Sch_I_SB[[#This Row],[Proposed: Direct FTE]]*(Sch_I_SB[[#This Row],[Proposed: Number of months]]/12)</f>
        <v>0</v>
      </c>
      <c r="AF275" s="750">
        <f>+Sch_I_SB[[#This Row],[Proposed: Admin FTE]]*(Sch_I_SB[[#This Row],[Proposed: Number of months]]/12)</f>
        <v>0</v>
      </c>
      <c r="AG275" s="749">
        <f>+Sch_I_SB[[#This Row],[Prior Approved: Direct FTE]]*(Sch_I_SB[[#This Row],[Prior Approved: Number of months]]/12)</f>
        <v>0</v>
      </c>
      <c r="AH275" s="751">
        <f>+Sch_I_SB[[#This Row],[Prior Approved: Admin FTE]]*(Sch_I_SB[[#This Row],[Prior Approved: Number of months]]/12)</f>
        <v>0</v>
      </c>
      <c r="AI275" s="752">
        <f t="shared" si="4"/>
        <v>0</v>
      </c>
      <c r="AJ275" s="751">
        <f t="shared" si="4"/>
        <v>0</v>
      </c>
    </row>
    <row r="276" spans="1:36">
      <c r="A276" s="723">
        <v>273</v>
      </c>
      <c r="B276" s="723">
        <f>+'Budget Summ Amt'!$L$6</f>
        <v>0</v>
      </c>
      <c r="C276" s="779">
        <f>+'Budget Summ Amt'!$D$6</f>
        <v>0</v>
      </c>
      <c r="D276" s="741"/>
      <c r="E276" s="725"/>
      <c r="F276" s="725"/>
      <c r="G276" s="726"/>
      <c r="H276" s="727"/>
      <c r="I276" s="728"/>
      <c r="J276" s="813"/>
      <c r="K276" s="742"/>
      <c r="L276" s="743"/>
      <c r="M276" s="743"/>
      <c r="N276" s="743"/>
      <c r="O276" s="744">
        <f>IFERROR((Sch_I_SB[[#This Row],[Proposed: Direct FTE]]+Sch_I_SB[[#This Row],[Proposed: Admin FTE]])*Sch_I_SB[[#This Row],[Proposed: Annual FTE salary $]]*(Sch_I_SB[[#This Row],[Proposed: Number of months]]/12),0)</f>
        <v>0</v>
      </c>
      <c r="P276" s="745"/>
      <c r="Q276" s="746">
        <f>Sch_I_SB[[#This Row],[Proposed: Benefits Rate %]]*Sch_I_SB[[#This Row],[Proposed: Total salary expense $]]</f>
        <v>0</v>
      </c>
      <c r="R276" s="747">
        <f>Sch_I_SB[[#This Row],[Proposed: Total salary expense $]]+Sch_I_SB[[#This Row],[Proposed: Benefits $]]</f>
        <v>0</v>
      </c>
      <c r="S276" s="742"/>
      <c r="T276" s="743"/>
      <c r="U276" s="743"/>
      <c r="V276" s="743"/>
      <c r="W276" s="744">
        <f>IFERROR((Sch_I_SB[[#This Row],[Prior Approved: Direct FTE]]+Sch_I_SB[[#This Row],[Prior Approved: Admin FTE]])*Sch_I_SB[[#This Row],[Prior Approved: Annual FTE salary $]]*(Sch_I_SB[[#This Row],[Prior Approved: Number of months]]/12),0)</f>
        <v>0</v>
      </c>
      <c r="X276" s="745"/>
      <c r="Y276" s="753">
        <f>Sch_I_SB[[#This Row],[Prior Approved: Total salary expense $]]*Sch_I_SB[[#This Row],[Prior Approved: Benefits Rate %]]</f>
        <v>0</v>
      </c>
      <c r="Z276" s="747">
        <f>+Sch_I_SB[[#This Row],[Prior Approved: Total salary expense $]]+Sch_I_SB[[#This Row],[Prior Approved: Benefits $]]</f>
        <v>0</v>
      </c>
      <c r="AA276" s="748">
        <f>IFERROR(Sch_I_SB[[#This Row],[Proposed: Direct FTE]]-Sch_I_SB[[#This Row],[Prior Approved: Direct FTE]],0)</f>
        <v>0</v>
      </c>
      <c r="AB276" s="744">
        <f>IFERROR(Sch_I_SB[[#This Row],[Proposed: Admin FTE]]-Sch_I_SB[[#This Row],[Prior Approved: Admin FTE]],0)</f>
        <v>0</v>
      </c>
      <c r="AC276" s="747">
        <f>IFERROR(Sch_I_SB[[#This Row],[Proposed: Total S&amp;B $]]-Sch_I_SB[[#This Row],[Prior Approved: Total S&amp;B $]],0)</f>
        <v>0</v>
      </c>
      <c r="AE276" s="749">
        <f>+Sch_I_SB[[#This Row],[Proposed: Direct FTE]]*(Sch_I_SB[[#This Row],[Proposed: Number of months]]/12)</f>
        <v>0</v>
      </c>
      <c r="AF276" s="750">
        <f>+Sch_I_SB[[#This Row],[Proposed: Admin FTE]]*(Sch_I_SB[[#This Row],[Proposed: Number of months]]/12)</f>
        <v>0</v>
      </c>
      <c r="AG276" s="749">
        <f>+Sch_I_SB[[#This Row],[Prior Approved: Direct FTE]]*(Sch_I_SB[[#This Row],[Prior Approved: Number of months]]/12)</f>
        <v>0</v>
      </c>
      <c r="AH276" s="751">
        <f>+Sch_I_SB[[#This Row],[Prior Approved: Admin FTE]]*(Sch_I_SB[[#This Row],[Prior Approved: Number of months]]/12)</f>
        <v>0</v>
      </c>
      <c r="AI276" s="752">
        <f t="shared" si="4"/>
        <v>0</v>
      </c>
      <c r="AJ276" s="751">
        <f t="shared" si="4"/>
        <v>0</v>
      </c>
    </row>
    <row r="277" spans="1:36">
      <c r="A277" s="723">
        <v>274</v>
      </c>
      <c r="B277" s="723">
        <f>+'Budget Summ Amt'!$L$6</f>
        <v>0</v>
      </c>
      <c r="C277" s="779">
        <f>+'Budget Summ Amt'!$D$6</f>
        <v>0</v>
      </c>
      <c r="D277" s="741"/>
      <c r="E277" s="725"/>
      <c r="F277" s="725"/>
      <c r="G277" s="726"/>
      <c r="H277" s="727"/>
      <c r="I277" s="728"/>
      <c r="J277" s="813"/>
      <c r="K277" s="742"/>
      <c r="L277" s="743"/>
      <c r="M277" s="743"/>
      <c r="N277" s="743"/>
      <c r="O277" s="744">
        <f>IFERROR((Sch_I_SB[[#This Row],[Proposed: Direct FTE]]+Sch_I_SB[[#This Row],[Proposed: Admin FTE]])*Sch_I_SB[[#This Row],[Proposed: Annual FTE salary $]]*(Sch_I_SB[[#This Row],[Proposed: Number of months]]/12),0)</f>
        <v>0</v>
      </c>
      <c r="P277" s="745"/>
      <c r="Q277" s="746">
        <f>Sch_I_SB[[#This Row],[Proposed: Benefits Rate %]]*Sch_I_SB[[#This Row],[Proposed: Total salary expense $]]</f>
        <v>0</v>
      </c>
      <c r="R277" s="747">
        <f>Sch_I_SB[[#This Row],[Proposed: Total salary expense $]]+Sch_I_SB[[#This Row],[Proposed: Benefits $]]</f>
        <v>0</v>
      </c>
      <c r="S277" s="742"/>
      <c r="T277" s="743"/>
      <c r="U277" s="743"/>
      <c r="V277" s="743"/>
      <c r="W277" s="744">
        <f>IFERROR((Sch_I_SB[[#This Row],[Prior Approved: Direct FTE]]+Sch_I_SB[[#This Row],[Prior Approved: Admin FTE]])*Sch_I_SB[[#This Row],[Prior Approved: Annual FTE salary $]]*(Sch_I_SB[[#This Row],[Prior Approved: Number of months]]/12),0)</f>
        <v>0</v>
      </c>
      <c r="X277" s="745"/>
      <c r="Y277" s="753">
        <f>Sch_I_SB[[#This Row],[Prior Approved: Total salary expense $]]*Sch_I_SB[[#This Row],[Prior Approved: Benefits Rate %]]</f>
        <v>0</v>
      </c>
      <c r="Z277" s="747">
        <f>+Sch_I_SB[[#This Row],[Prior Approved: Total salary expense $]]+Sch_I_SB[[#This Row],[Prior Approved: Benefits $]]</f>
        <v>0</v>
      </c>
      <c r="AA277" s="748">
        <f>IFERROR(Sch_I_SB[[#This Row],[Proposed: Direct FTE]]-Sch_I_SB[[#This Row],[Prior Approved: Direct FTE]],0)</f>
        <v>0</v>
      </c>
      <c r="AB277" s="744">
        <f>IFERROR(Sch_I_SB[[#This Row],[Proposed: Admin FTE]]-Sch_I_SB[[#This Row],[Prior Approved: Admin FTE]],0)</f>
        <v>0</v>
      </c>
      <c r="AC277" s="747">
        <f>IFERROR(Sch_I_SB[[#This Row],[Proposed: Total S&amp;B $]]-Sch_I_SB[[#This Row],[Prior Approved: Total S&amp;B $]],0)</f>
        <v>0</v>
      </c>
      <c r="AE277" s="749">
        <f>+Sch_I_SB[[#This Row],[Proposed: Direct FTE]]*(Sch_I_SB[[#This Row],[Proposed: Number of months]]/12)</f>
        <v>0</v>
      </c>
      <c r="AF277" s="750">
        <f>+Sch_I_SB[[#This Row],[Proposed: Admin FTE]]*(Sch_I_SB[[#This Row],[Proposed: Number of months]]/12)</f>
        <v>0</v>
      </c>
      <c r="AG277" s="749">
        <f>+Sch_I_SB[[#This Row],[Prior Approved: Direct FTE]]*(Sch_I_SB[[#This Row],[Prior Approved: Number of months]]/12)</f>
        <v>0</v>
      </c>
      <c r="AH277" s="751">
        <f>+Sch_I_SB[[#This Row],[Prior Approved: Admin FTE]]*(Sch_I_SB[[#This Row],[Prior Approved: Number of months]]/12)</f>
        <v>0</v>
      </c>
      <c r="AI277" s="752">
        <f t="shared" si="4"/>
        <v>0</v>
      </c>
      <c r="AJ277" s="751">
        <f t="shared" si="4"/>
        <v>0</v>
      </c>
    </row>
    <row r="278" spans="1:36">
      <c r="A278" s="723">
        <v>275</v>
      </c>
      <c r="B278" s="723">
        <f>+'Budget Summ Amt'!$L$6</f>
        <v>0</v>
      </c>
      <c r="C278" s="779">
        <f>+'Budget Summ Amt'!$D$6</f>
        <v>0</v>
      </c>
      <c r="D278" s="741"/>
      <c r="E278" s="725"/>
      <c r="F278" s="725"/>
      <c r="G278" s="726"/>
      <c r="H278" s="727"/>
      <c r="I278" s="728"/>
      <c r="J278" s="813"/>
      <c r="K278" s="742"/>
      <c r="L278" s="743"/>
      <c r="M278" s="743"/>
      <c r="N278" s="743"/>
      <c r="O278" s="744">
        <f>IFERROR((Sch_I_SB[[#This Row],[Proposed: Direct FTE]]+Sch_I_SB[[#This Row],[Proposed: Admin FTE]])*Sch_I_SB[[#This Row],[Proposed: Annual FTE salary $]]*(Sch_I_SB[[#This Row],[Proposed: Number of months]]/12),0)</f>
        <v>0</v>
      </c>
      <c r="P278" s="745"/>
      <c r="Q278" s="746">
        <f>Sch_I_SB[[#This Row],[Proposed: Benefits Rate %]]*Sch_I_SB[[#This Row],[Proposed: Total salary expense $]]</f>
        <v>0</v>
      </c>
      <c r="R278" s="747">
        <f>Sch_I_SB[[#This Row],[Proposed: Total salary expense $]]+Sch_I_SB[[#This Row],[Proposed: Benefits $]]</f>
        <v>0</v>
      </c>
      <c r="S278" s="742"/>
      <c r="T278" s="743"/>
      <c r="U278" s="743"/>
      <c r="V278" s="743"/>
      <c r="W278" s="744">
        <f>IFERROR((Sch_I_SB[[#This Row],[Prior Approved: Direct FTE]]+Sch_I_SB[[#This Row],[Prior Approved: Admin FTE]])*Sch_I_SB[[#This Row],[Prior Approved: Annual FTE salary $]]*(Sch_I_SB[[#This Row],[Prior Approved: Number of months]]/12),0)</f>
        <v>0</v>
      </c>
      <c r="X278" s="745"/>
      <c r="Y278" s="753">
        <f>Sch_I_SB[[#This Row],[Prior Approved: Total salary expense $]]*Sch_I_SB[[#This Row],[Prior Approved: Benefits Rate %]]</f>
        <v>0</v>
      </c>
      <c r="Z278" s="747">
        <f>+Sch_I_SB[[#This Row],[Prior Approved: Total salary expense $]]+Sch_I_SB[[#This Row],[Prior Approved: Benefits $]]</f>
        <v>0</v>
      </c>
      <c r="AA278" s="748">
        <f>IFERROR(Sch_I_SB[[#This Row],[Proposed: Direct FTE]]-Sch_I_SB[[#This Row],[Prior Approved: Direct FTE]],0)</f>
        <v>0</v>
      </c>
      <c r="AB278" s="744">
        <f>IFERROR(Sch_I_SB[[#This Row],[Proposed: Admin FTE]]-Sch_I_SB[[#This Row],[Prior Approved: Admin FTE]],0)</f>
        <v>0</v>
      </c>
      <c r="AC278" s="747">
        <f>IFERROR(Sch_I_SB[[#This Row],[Proposed: Total S&amp;B $]]-Sch_I_SB[[#This Row],[Prior Approved: Total S&amp;B $]],0)</f>
        <v>0</v>
      </c>
      <c r="AE278" s="749">
        <f>+Sch_I_SB[[#This Row],[Proposed: Direct FTE]]*(Sch_I_SB[[#This Row],[Proposed: Number of months]]/12)</f>
        <v>0</v>
      </c>
      <c r="AF278" s="750">
        <f>+Sch_I_SB[[#This Row],[Proposed: Admin FTE]]*(Sch_I_SB[[#This Row],[Proposed: Number of months]]/12)</f>
        <v>0</v>
      </c>
      <c r="AG278" s="749">
        <f>+Sch_I_SB[[#This Row],[Prior Approved: Direct FTE]]*(Sch_I_SB[[#This Row],[Prior Approved: Number of months]]/12)</f>
        <v>0</v>
      </c>
      <c r="AH278" s="751">
        <f>+Sch_I_SB[[#This Row],[Prior Approved: Admin FTE]]*(Sch_I_SB[[#This Row],[Prior Approved: Number of months]]/12)</f>
        <v>0</v>
      </c>
      <c r="AI278" s="752">
        <f t="shared" si="4"/>
        <v>0</v>
      </c>
      <c r="AJ278" s="751">
        <f t="shared" si="4"/>
        <v>0</v>
      </c>
    </row>
    <row r="279" spans="1:36">
      <c r="A279" s="723">
        <v>276</v>
      </c>
      <c r="B279" s="723">
        <f>+'Budget Summ Amt'!$L$6</f>
        <v>0</v>
      </c>
      <c r="C279" s="779">
        <f>+'Budget Summ Amt'!$D$6</f>
        <v>0</v>
      </c>
      <c r="D279" s="741"/>
      <c r="E279" s="725"/>
      <c r="F279" s="725"/>
      <c r="G279" s="726"/>
      <c r="H279" s="727"/>
      <c r="I279" s="728"/>
      <c r="J279" s="813"/>
      <c r="K279" s="742"/>
      <c r="L279" s="743"/>
      <c r="M279" s="743"/>
      <c r="N279" s="743"/>
      <c r="O279" s="744">
        <f>IFERROR((Sch_I_SB[[#This Row],[Proposed: Direct FTE]]+Sch_I_SB[[#This Row],[Proposed: Admin FTE]])*Sch_I_SB[[#This Row],[Proposed: Annual FTE salary $]]*(Sch_I_SB[[#This Row],[Proposed: Number of months]]/12),0)</f>
        <v>0</v>
      </c>
      <c r="P279" s="745"/>
      <c r="Q279" s="746">
        <f>Sch_I_SB[[#This Row],[Proposed: Benefits Rate %]]*Sch_I_SB[[#This Row],[Proposed: Total salary expense $]]</f>
        <v>0</v>
      </c>
      <c r="R279" s="747">
        <f>Sch_I_SB[[#This Row],[Proposed: Total salary expense $]]+Sch_I_SB[[#This Row],[Proposed: Benefits $]]</f>
        <v>0</v>
      </c>
      <c r="S279" s="742"/>
      <c r="T279" s="743"/>
      <c r="U279" s="743"/>
      <c r="V279" s="743"/>
      <c r="W279" s="744">
        <f>IFERROR((Sch_I_SB[[#This Row],[Prior Approved: Direct FTE]]+Sch_I_SB[[#This Row],[Prior Approved: Admin FTE]])*Sch_I_SB[[#This Row],[Prior Approved: Annual FTE salary $]]*(Sch_I_SB[[#This Row],[Prior Approved: Number of months]]/12),0)</f>
        <v>0</v>
      </c>
      <c r="X279" s="745"/>
      <c r="Y279" s="753">
        <f>Sch_I_SB[[#This Row],[Prior Approved: Total salary expense $]]*Sch_I_SB[[#This Row],[Prior Approved: Benefits Rate %]]</f>
        <v>0</v>
      </c>
      <c r="Z279" s="747">
        <f>+Sch_I_SB[[#This Row],[Prior Approved: Total salary expense $]]+Sch_I_SB[[#This Row],[Prior Approved: Benefits $]]</f>
        <v>0</v>
      </c>
      <c r="AA279" s="748">
        <f>IFERROR(Sch_I_SB[[#This Row],[Proposed: Direct FTE]]-Sch_I_SB[[#This Row],[Prior Approved: Direct FTE]],0)</f>
        <v>0</v>
      </c>
      <c r="AB279" s="744">
        <f>IFERROR(Sch_I_SB[[#This Row],[Proposed: Admin FTE]]-Sch_I_SB[[#This Row],[Prior Approved: Admin FTE]],0)</f>
        <v>0</v>
      </c>
      <c r="AC279" s="747">
        <f>IFERROR(Sch_I_SB[[#This Row],[Proposed: Total S&amp;B $]]-Sch_I_SB[[#This Row],[Prior Approved: Total S&amp;B $]],0)</f>
        <v>0</v>
      </c>
      <c r="AE279" s="749">
        <f>+Sch_I_SB[[#This Row],[Proposed: Direct FTE]]*(Sch_I_SB[[#This Row],[Proposed: Number of months]]/12)</f>
        <v>0</v>
      </c>
      <c r="AF279" s="750">
        <f>+Sch_I_SB[[#This Row],[Proposed: Admin FTE]]*(Sch_I_SB[[#This Row],[Proposed: Number of months]]/12)</f>
        <v>0</v>
      </c>
      <c r="AG279" s="749">
        <f>+Sch_I_SB[[#This Row],[Prior Approved: Direct FTE]]*(Sch_I_SB[[#This Row],[Prior Approved: Number of months]]/12)</f>
        <v>0</v>
      </c>
      <c r="AH279" s="751">
        <f>+Sch_I_SB[[#This Row],[Prior Approved: Admin FTE]]*(Sch_I_SB[[#This Row],[Prior Approved: Number of months]]/12)</f>
        <v>0</v>
      </c>
      <c r="AI279" s="752">
        <f t="shared" si="4"/>
        <v>0</v>
      </c>
      <c r="AJ279" s="751">
        <f t="shared" si="4"/>
        <v>0</v>
      </c>
    </row>
    <row r="280" spans="1:36">
      <c r="A280" s="723">
        <v>277</v>
      </c>
      <c r="B280" s="723">
        <f>+'Budget Summ Amt'!$L$6</f>
        <v>0</v>
      </c>
      <c r="C280" s="779">
        <f>+'Budget Summ Amt'!$D$6</f>
        <v>0</v>
      </c>
      <c r="D280" s="741"/>
      <c r="E280" s="725"/>
      <c r="F280" s="725"/>
      <c r="G280" s="726"/>
      <c r="H280" s="727"/>
      <c r="I280" s="728"/>
      <c r="J280" s="813"/>
      <c r="K280" s="742"/>
      <c r="L280" s="743"/>
      <c r="M280" s="743"/>
      <c r="N280" s="743"/>
      <c r="O280" s="744">
        <f>IFERROR((Sch_I_SB[[#This Row],[Proposed: Direct FTE]]+Sch_I_SB[[#This Row],[Proposed: Admin FTE]])*Sch_I_SB[[#This Row],[Proposed: Annual FTE salary $]]*(Sch_I_SB[[#This Row],[Proposed: Number of months]]/12),0)</f>
        <v>0</v>
      </c>
      <c r="P280" s="745"/>
      <c r="Q280" s="746">
        <f>Sch_I_SB[[#This Row],[Proposed: Benefits Rate %]]*Sch_I_SB[[#This Row],[Proposed: Total salary expense $]]</f>
        <v>0</v>
      </c>
      <c r="R280" s="747">
        <f>Sch_I_SB[[#This Row],[Proposed: Total salary expense $]]+Sch_I_SB[[#This Row],[Proposed: Benefits $]]</f>
        <v>0</v>
      </c>
      <c r="S280" s="742"/>
      <c r="T280" s="743"/>
      <c r="U280" s="743"/>
      <c r="V280" s="743"/>
      <c r="W280" s="744">
        <f>IFERROR((Sch_I_SB[[#This Row],[Prior Approved: Direct FTE]]+Sch_I_SB[[#This Row],[Prior Approved: Admin FTE]])*Sch_I_SB[[#This Row],[Prior Approved: Annual FTE salary $]]*(Sch_I_SB[[#This Row],[Prior Approved: Number of months]]/12),0)</f>
        <v>0</v>
      </c>
      <c r="X280" s="745"/>
      <c r="Y280" s="753">
        <f>Sch_I_SB[[#This Row],[Prior Approved: Total salary expense $]]*Sch_I_SB[[#This Row],[Prior Approved: Benefits Rate %]]</f>
        <v>0</v>
      </c>
      <c r="Z280" s="747">
        <f>+Sch_I_SB[[#This Row],[Prior Approved: Total salary expense $]]+Sch_I_SB[[#This Row],[Prior Approved: Benefits $]]</f>
        <v>0</v>
      </c>
      <c r="AA280" s="748">
        <f>IFERROR(Sch_I_SB[[#This Row],[Proposed: Direct FTE]]-Sch_I_SB[[#This Row],[Prior Approved: Direct FTE]],0)</f>
        <v>0</v>
      </c>
      <c r="AB280" s="744">
        <f>IFERROR(Sch_I_SB[[#This Row],[Proposed: Admin FTE]]-Sch_I_SB[[#This Row],[Prior Approved: Admin FTE]],0)</f>
        <v>0</v>
      </c>
      <c r="AC280" s="747">
        <f>IFERROR(Sch_I_SB[[#This Row],[Proposed: Total S&amp;B $]]-Sch_I_SB[[#This Row],[Prior Approved: Total S&amp;B $]],0)</f>
        <v>0</v>
      </c>
      <c r="AE280" s="749">
        <f>+Sch_I_SB[[#This Row],[Proposed: Direct FTE]]*(Sch_I_SB[[#This Row],[Proposed: Number of months]]/12)</f>
        <v>0</v>
      </c>
      <c r="AF280" s="750">
        <f>+Sch_I_SB[[#This Row],[Proposed: Admin FTE]]*(Sch_I_SB[[#This Row],[Proposed: Number of months]]/12)</f>
        <v>0</v>
      </c>
      <c r="AG280" s="749">
        <f>+Sch_I_SB[[#This Row],[Prior Approved: Direct FTE]]*(Sch_I_SB[[#This Row],[Prior Approved: Number of months]]/12)</f>
        <v>0</v>
      </c>
      <c r="AH280" s="751">
        <f>+Sch_I_SB[[#This Row],[Prior Approved: Admin FTE]]*(Sch_I_SB[[#This Row],[Prior Approved: Number of months]]/12)</f>
        <v>0</v>
      </c>
      <c r="AI280" s="752">
        <f t="shared" si="4"/>
        <v>0</v>
      </c>
      <c r="AJ280" s="751">
        <f t="shared" si="4"/>
        <v>0</v>
      </c>
    </row>
    <row r="281" spans="1:36">
      <c r="A281" s="723">
        <v>278</v>
      </c>
      <c r="B281" s="723">
        <f>+'Budget Summ Amt'!$L$6</f>
        <v>0</v>
      </c>
      <c r="C281" s="779">
        <f>+'Budget Summ Amt'!$D$6</f>
        <v>0</v>
      </c>
      <c r="D281" s="741"/>
      <c r="E281" s="725"/>
      <c r="F281" s="725"/>
      <c r="G281" s="726"/>
      <c r="H281" s="727"/>
      <c r="I281" s="728"/>
      <c r="J281" s="813"/>
      <c r="K281" s="742"/>
      <c r="L281" s="743"/>
      <c r="M281" s="743"/>
      <c r="N281" s="743"/>
      <c r="O281" s="744">
        <f>IFERROR((Sch_I_SB[[#This Row],[Proposed: Direct FTE]]+Sch_I_SB[[#This Row],[Proposed: Admin FTE]])*Sch_I_SB[[#This Row],[Proposed: Annual FTE salary $]]*(Sch_I_SB[[#This Row],[Proposed: Number of months]]/12),0)</f>
        <v>0</v>
      </c>
      <c r="P281" s="745"/>
      <c r="Q281" s="746">
        <f>Sch_I_SB[[#This Row],[Proposed: Benefits Rate %]]*Sch_I_SB[[#This Row],[Proposed: Total salary expense $]]</f>
        <v>0</v>
      </c>
      <c r="R281" s="747">
        <f>Sch_I_SB[[#This Row],[Proposed: Total salary expense $]]+Sch_I_SB[[#This Row],[Proposed: Benefits $]]</f>
        <v>0</v>
      </c>
      <c r="S281" s="742"/>
      <c r="T281" s="743"/>
      <c r="U281" s="743"/>
      <c r="V281" s="743"/>
      <c r="W281" s="744">
        <f>IFERROR((Sch_I_SB[[#This Row],[Prior Approved: Direct FTE]]+Sch_I_SB[[#This Row],[Prior Approved: Admin FTE]])*Sch_I_SB[[#This Row],[Prior Approved: Annual FTE salary $]]*(Sch_I_SB[[#This Row],[Prior Approved: Number of months]]/12),0)</f>
        <v>0</v>
      </c>
      <c r="X281" s="745"/>
      <c r="Y281" s="753">
        <f>Sch_I_SB[[#This Row],[Prior Approved: Total salary expense $]]*Sch_I_SB[[#This Row],[Prior Approved: Benefits Rate %]]</f>
        <v>0</v>
      </c>
      <c r="Z281" s="747">
        <f>+Sch_I_SB[[#This Row],[Prior Approved: Total salary expense $]]+Sch_I_SB[[#This Row],[Prior Approved: Benefits $]]</f>
        <v>0</v>
      </c>
      <c r="AA281" s="748">
        <f>IFERROR(Sch_I_SB[[#This Row],[Proposed: Direct FTE]]-Sch_I_SB[[#This Row],[Prior Approved: Direct FTE]],0)</f>
        <v>0</v>
      </c>
      <c r="AB281" s="744">
        <f>IFERROR(Sch_I_SB[[#This Row],[Proposed: Admin FTE]]-Sch_I_SB[[#This Row],[Prior Approved: Admin FTE]],0)</f>
        <v>0</v>
      </c>
      <c r="AC281" s="747">
        <f>IFERROR(Sch_I_SB[[#This Row],[Proposed: Total S&amp;B $]]-Sch_I_SB[[#This Row],[Prior Approved: Total S&amp;B $]],0)</f>
        <v>0</v>
      </c>
      <c r="AE281" s="749">
        <f>+Sch_I_SB[[#This Row],[Proposed: Direct FTE]]*(Sch_I_SB[[#This Row],[Proposed: Number of months]]/12)</f>
        <v>0</v>
      </c>
      <c r="AF281" s="750">
        <f>+Sch_I_SB[[#This Row],[Proposed: Admin FTE]]*(Sch_I_SB[[#This Row],[Proposed: Number of months]]/12)</f>
        <v>0</v>
      </c>
      <c r="AG281" s="749">
        <f>+Sch_I_SB[[#This Row],[Prior Approved: Direct FTE]]*(Sch_I_SB[[#This Row],[Prior Approved: Number of months]]/12)</f>
        <v>0</v>
      </c>
      <c r="AH281" s="751">
        <f>+Sch_I_SB[[#This Row],[Prior Approved: Admin FTE]]*(Sch_I_SB[[#This Row],[Prior Approved: Number of months]]/12)</f>
        <v>0</v>
      </c>
      <c r="AI281" s="752">
        <f t="shared" si="4"/>
        <v>0</v>
      </c>
      <c r="AJ281" s="751">
        <f t="shared" si="4"/>
        <v>0</v>
      </c>
    </row>
    <row r="282" spans="1:36">
      <c r="A282" s="723">
        <v>279</v>
      </c>
      <c r="B282" s="723">
        <f>+'Budget Summ Amt'!$L$6</f>
        <v>0</v>
      </c>
      <c r="C282" s="779">
        <f>+'Budget Summ Amt'!$D$6</f>
        <v>0</v>
      </c>
      <c r="D282" s="741"/>
      <c r="E282" s="725"/>
      <c r="F282" s="725"/>
      <c r="G282" s="726"/>
      <c r="H282" s="727"/>
      <c r="I282" s="728"/>
      <c r="J282" s="813"/>
      <c r="K282" s="742"/>
      <c r="L282" s="743"/>
      <c r="M282" s="743"/>
      <c r="N282" s="743"/>
      <c r="O282" s="744">
        <f>IFERROR((Sch_I_SB[[#This Row],[Proposed: Direct FTE]]+Sch_I_SB[[#This Row],[Proposed: Admin FTE]])*Sch_I_SB[[#This Row],[Proposed: Annual FTE salary $]]*(Sch_I_SB[[#This Row],[Proposed: Number of months]]/12),0)</f>
        <v>0</v>
      </c>
      <c r="P282" s="745"/>
      <c r="Q282" s="746">
        <f>Sch_I_SB[[#This Row],[Proposed: Benefits Rate %]]*Sch_I_SB[[#This Row],[Proposed: Total salary expense $]]</f>
        <v>0</v>
      </c>
      <c r="R282" s="747">
        <f>Sch_I_SB[[#This Row],[Proposed: Total salary expense $]]+Sch_I_SB[[#This Row],[Proposed: Benefits $]]</f>
        <v>0</v>
      </c>
      <c r="S282" s="742"/>
      <c r="T282" s="743"/>
      <c r="U282" s="743"/>
      <c r="V282" s="743"/>
      <c r="W282" s="744">
        <f>IFERROR((Sch_I_SB[[#This Row],[Prior Approved: Direct FTE]]+Sch_I_SB[[#This Row],[Prior Approved: Admin FTE]])*Sch_I_SB[[#This Row],[Prior Approved: Annual FTE salary $]]*(Sch_I_SB[[#This Row],[Prior Approved: Number of months]]/12),0)</f>
        <v>0</v>
      </c>
      <c r="X282" s="745"/>
      <c r="Y282" s="753">
        <f>Sch_I_SB[[#This Row],[Prior Approved: Total salary expense $]]*Sch_I_SB[[#This Row],[Prior Approved: Benefits Rate %]]</f>
        <v>0</v>
      </c>
      <c r="Z282" s="747">
        <f>+Sch_I_SB[[#This Row],[Prior Approved: Total salary expense $]]+Sch_I_SB[[#This Row],[Prior Approved: Benefits $]]</f>
        <v>0</v>
      </c>
      <c r="AA282" s="748">
        <f>IFERROR(Sch_I_SB[[#This Row],[Proposed: Direct FTE]]-Sch_I_SB[[#This Row],[Prior Approved: Direct FTE]],0)</f>
        <v>0</v>
      </c>
      <c r="AB282" s="744">
        <f>IFERROR(Sch_I_SB[[#This Row],[Proposed: Admin FTE]]-Sch_I_SB[[#This Row],[Prior Approved: Admin FTE]],0)</f>
        <v>0</v>
      </c>
      <c r="AC282" s="747">
        <f>IFERROR(Sch_I_SB[[#This Row],[Proposed: Total S&amp;B $]]-Sch_I_SB[[#This Row],[Prior Approved: Total S&amp;B $]],0)</f>
        <v>0</v>
      </c>
      <c r="AE282" s="749">
        <f>+Sch_I_SB[[#This Row],[Proposed: Direct FTE]]*(Sch_I_SB[[#This Row],[Proposed: Number of months]]/12)</f>
        <v>0</v>
      </c>
      <c r="AF282" s="750">
        <f>+Sch_I_SB[[#This Row],[Proposed: Admin FTE]]*(Sch_I_SB[[#This Row],[Proposed: Number of months]]/12)</f>
        <v>0</v>
      </c>
      <c r="AG282" s="749">
        <f>+Sch_I_SB[[#This Row],[Prior Approved: Direct FTE]]*(Sch_I_SB[[#This Row],[Prior Approved: Number of months]]/12)</f>
        <v>0</v>
      </c>
      <c r="AH282" s="751">
        <f>+Sch_I_SB[[#This Row],[Prior Approved: Admin FTE]]*(Sch_I_SB[[#This Row],[Prior Approved: Number of months]]/12)</f>
        <v>0</v>
      </c>
      <c r="AI282" s="752">
        <f t="shared" si="4"/>
        <v>0</v>
      </c>
      <c r="AJ282" s="751">
        <f t="shared" si="4"/>
        <v>0</v>
      </c>
    </row>
    <row r="283" spans="1:36">
      <c r="A283" s="723">
        <v>280</v>
      </c>
      <c r="B283" s="723">
        <f>+'Budget Summ Amt'!$L$6</f>
        <v>0</v>
      </c>
      <c r="C283" s="779">
        <f>+'Budget Summ Amt'!$D$6</f>
        <v>0</v>
      </c>
      <c r="D283" s="741"/>
      <c r="E283" s="725"/>
      <c r="F283" s="725"/>
      <c r="G283" s="726"/>
      <c r="H283" s="727"/>
      <c r="I283" s="728"/>
      <c r="J283" s="813"/>
      <c r="K283" s="742"/>
      <c r="L283" s="743"/>
      <c r="M283" s="743"/>
      <c r="N283" s="743"/>
      <c r="O283" s="744">
        <f>IFERROR((Sch_I_SB[[#This Row],[Proposed: Direct FTE]]+Sch_I_SB[[#This Row],[Proposed: Admin FTE]])*Sch_I_SB[[#This Row],[Proposed: Annual FTE salary $]]*(Sch_I_SB[[#This Row],[Proposed: Number of months]]/12),0)</f>
        <v>0</v>
      </c>
      <c r="P283" s="745"/>
      <c r="Q283" s="746">
        <f>Sch_I_SB[[#This Row],[Proposed: Benefits Rate %]]*Sch_I_SB[[#This Row],[Proposed: Total salary expense $]]</f>
        <v>0</v>
      </c>
      <c r="R283" s="747">
        <f>Sch_I_SB[[#This Row],[Proposed: Total salary expense $]]+Sch_I_SB[[#This Row],[Proposed: Benefits $]]</f>
        <v>0</v>
      </c>
      <c r="S283" s="742"/>
      <c r="T283" s="743"/>
      <c r="U283" s="743"/>
      <c r="V283" s="743"/>
      <c r="W283" s="744">
        <f>IFERROR((Sch_I_SB[[#This Row],[Prior Approved: Direct FTE]]+Sch_I_SB[[#This Row],[Prior Approved: Admin FTE]])*Sch_I_SB[[#This Row],[Prior Approved: Annual FTE salary $]]*(Sch_I_SB[[#This Row],[Prior Approved: Number of months]]/12),0)</f>
        <v>0</v>
      </c>
      <c r="X283" s="745"/>
      <c r="Y283" s="753">
        <f>Sch_I_SB[[#This Row],[Prior Approved: Total salary expense $]]*Sch_I_SB[[#This Row],[Prior Approved: Benefits Rate %]]</f>
        <v>0</v>
      </c>
      <c r="Z283" s="747">
        <f>+Sch_I_SB[[#This Row],[Prior Approved: Total salary expense $]]+Sch_I_SB[[#This Row],[Prior Approved: Benefits $]]</f>
        <v>0</v>
      </c>
      <c r="AA283" s="748">
        <f>IFERROR(Sch_I_SB[[#This Row],[Proposed: Direct FTE]]-Sch_I_SB[[#This Row],[Prior Approved: Direct FTE]],0)</f>
        <v>0</v>
      </c>
      <c r="AB283" s="744">
        <f>IFERROR(Sch_I_SB[[#This Row],[Proposed: Admin FTE]]-Sch_I_SB[[#This Row],[Prior Approved: Admin FTE]],0)</f>
        <v>0</v>
      </c>
      <c r="AC283" s="747">
        <f>IFERROR(Sch_I_SB[[#This Row],[Proposed: Total S&amp;B $]]-Sch_I_SB[[#This Row],[Prior Approved: Total S&amp;B $]],0)</f>
        <v>0</v>
      </c>
      <c r="AE283" s="749">
        <f>+Sch_I_SB[[#This Row],[Proposed: Direct FTE]]*(Sch_I_SB[[#This Row],[Proposed: Number of months]]/12)</f>
        <v>0</v>
      </c>
      <c r="AF283" s="750">
        <f>+Sch_I_SB[[#This Row],[Proposed: Admin FTE]]*(Sch_I_SB[[#This Row],[Proposed: Number of months]]/12)</f>
        <v>0</v>
      </c>
      <c r="AG283" s="749">
        <f>+Sch_I_SB[[#This Row],[Prior Approved: Direct FTE]]*(Sch_I_SB[[#This Row],[Prior Approved: Number of months]]/12)</f>
        <v>0</v>
      </c>
      <c r="AH283" s="751">
        <f>+Sch_I_SB[[#This Row],[Prior Approved: Admin FTE]]*(Sch_I_SB[[#This Row],[Prior Approved: Number of months]]/12)</f>
        <v>0</v>
      </c>
      <c r="AI283" s="752">
        <f t="shared" si="4"/>
        <v>0</v>
      </c>
      <c r="AJ283" s="751">
        <f t="shared" si="4"/>
        <v>0</v>
      </c>
    </row>
    <row r="284" spans="1:36">
      <c r="A284" s="723">
        <v>281</v>
      </c>
      <c r="B284" s="723">
        <f>+'Budget Summ Amt'!$L$6</f>
        <v>0</v>
      </c>
      <c r="C284" s="779">
        <f>+'Budget Summ Amt'!$D$6</f>
        <v>0</v>
      </c>
      <c r="D284" s="741"/>
      <c r="E284" s="725"/>
      <c r="F284" s="725"/>
      <c r="G284" s="726"/>
      <c r="H284" s="727"/>
      <c r="I284" s="728"/>
      <c r="J284" s="813"/>
      <c r="K284" s="742"/>
      <c r="L284" s="743"/>
      <c r="M284" s="743"/>
      <c r="N284" s="743"/>
      <c r="O284" s="744">
        <f>IFERROR((Sch_I_SB[[#This Row],[Proposed: Direct FTE]]+Sch_I_SB[[#This Row],[Proposed: Admin FTE]])*Sch_I_SB[[#This Row],[Proposed: Annual FTE salary $]]*(Sch_I_SB[[#This Row],[Proposed: Number of months]]/12),0)</f>
        <v>0</v>
      </c>
      <c r="P284" s="745"/>
      <c r="Q284" s="746">
        <f>Sch_I_SB[[#This Row],[Proposed: Benefits Rate %]]*Sch_I_SB[[#This Row],[Proposed: Total salary expense $]]</f>
        <v>0</v>
      </c>
      <c r="R284" s="747">
        <f>Sch_I_SB[[#This Row],[Proposed: Total salary expense $]]+Sch_I_SB[[#This Row],[Proposed: Benefits $]]</f>
        <v>0</v>
      </c>
      <c r="S284" s="742"/>
      <c r="T284" s="743"/>
      <c r="U284" s="743"/>
      <c r="V284" s="743"/>
      <c r="W284" s="744">
        <f>IFERROR((Sch_I_SB[[#This Row],[Prior Approved: Direct FTE]]+Sch_I_SB[[#This Row],[Prior Approved: Admin FTE]])*Sch_I_SB[[#This Row],[Prior Approved: Annual FTE salary $]]*(Sch_I_SB[[#This Row],[Prior Approved: Number of months]]/12),0)</f>
        <v>0</v>
      </c>
      <c r="X284" s="745"/>
      <c r="Y284" s="753">
        <f>Sch_I_SB[[#This Row],[Prior Approved: Total salary expense $]]*Sch_I_SB[[#This Row],[Prior Approved: Benefits Rate %]]</f>
        <v>0</v>
      </c>
      <c r="Z284" s="747">
        <f>+Sch_I_SB[[#This Row],[Prior Approved: Total salary expense $]]+Sch_I_SB[[#This Row],[Prior Approved: Benefits $]]</f>
        <v>0</v>
      </c>
      <c r="AA284" s="748">
        <f>IFERROR(Sch_I_SB[[#This Row],[Proposed: Direct FTE]]-Sch_I_SB[[#This Row],[Prior Approved: Direct FTE]],0)</f>
        <v>0</v>
      </c>
      <c r="AB284" s="744">
        <f>IFERROR(Sch_I_SB[[#This Row],[Proposed: Admin FTE]]-Sch_I_SB[[#This Row],[Prior Approved: Admin FTE]],0)</f>
        <v>0</v>
      </c>
      <c r="AC284" s="747">
        <f>IFERROR(Sch_I_SB[[#This Row],[Proposed: Total S&amp;B $]]-Sch_I_SB[[#This Row],[Prior Approved: Total S&amp;B $]],0)</f>
        <v>0</v>
      </c>
      <c r="AE284" s="749">
        <f>+Sch_I_SB[[#This Row],[Proposed: Direct FTE]]*(Sch_I_SB[[#This Row],[Proposed: Number of months]]/12)</f>
        <v>0</v>
      </c>
      <c r="AF284" s="750">
        <f>+Sch_I_SB[[#This Row],[Proposed: Admin FTE]]*(Sch_I_SB[[#This Row],[Proposed: Number of months]]/12)</f>
        <v>0</v>
      </c>
      <c r="AG284" s="749">
        <f>+Sch_I_SB[[#This Row],[Prior Approved: Direct FTE]]*(Sch_I_SB[[#This Row],[Prior Approved: Number of months]]/12)</f>
        <v>0</v>
      </c>
      <c r="AH284" s="751">
        <f>+Sch_I_SB[[#This Row],[Prior Approved: Admin FTE]]*(Sch_I_SB[[#This Row],[Prior Approved: Number of months]]/12)</f>
        <v>0</v>
      </c>
      <c r="AI284" s="752">
        <f t="shared" si="4"/>
        <v>0</v>
      </c>
      <c r="AJ284" s="751">
        <f t="shared" si="4"/>
        <v>0</v>
      </c>
    </row>
    <row r="285" spans="1:36">
      <c r="A285" s="723">
        <v>282</v>
      </c>
      <c r="B285" s="723">
        <f>+'Budget Summ Amt'!$L$6</f>
        <v>0</v>
      </c>
      <c r="C285" s="779">
        <f>+'Budget Summ Amt'!$D$6</f>
        <v>0</v>
      </c>
      <c r="D285" s="741"/>
      <c r="E285" s="725"/>
      <c r="F285" s="725"/>
      <c r="G285" s="726"/>
      <c r="H285" s="727"/>
      <c r="I285" s="728"/>
      <c r="J285" s="813"/>
      <c r="K285" s="742"/>
      <c r="L285" s="743"/>
      <c r="M285" s="743"/>
      <c r="N285" s="743"/>
      <c r="O285" s="744">
        <f>IFERROR((Sch_I_SB[[#This Row],[Proposed: Direct FTE]]+Sch_I_SB[[#This Row],[Proposed: Admin FTE]])*Sch_I_SB[[#This Row],[Proposed: Annual FTE salary $]]*(Sch_I_SB[[#This Row],[Proposed: Number of months]]/12),0)</f>
        <v>0</v>
      </c>
      <c r="P285" s="745"/>
      <c r="Q285" s="746">
        <f>Sch_I_SB[[#This Row],[Proposed: Benefits Rate %]]*Sch_I_SB[[#This Row],[Proposed: Total salary expense $]]</f>
        <v>0</v>
      </c>
      <c r="R285" s="747">
        <f>Sch_I_SB[[#This Row],[Proposed: Total salary expense $]]+Sch_I_SB[[#This Row],[Proposed: Benefits $]]</f>
        <v>0</v>
      </c>
      <c r="S285" s="742"/>
      <c r="T285" s="743"/>
      <c r="U285" s="743"/>
      <c r="V285" s="743"/>
      <c r="W285" s="744">
        <f>IFERROR((Sch_I_SB[[#This Row],[Prior Approved: Direct FTE]]+Sch_I_SB[[#This Row],[Prior Approved: Admin FTE]])*Sch_I_SB[[#This Row],[Prior Approved: Annual FTE salary $]]*(Sch_I_SB[[#This Row],[Prior Approved: Number of months]]/12),0)</f>
        <v>0</v>
      </c>
      <c r="X285" s="745"/>
      <c r="Y285" s="753">
        <f>Sch_I_SB[[#This Row],[Prior Approved: Total salary expense $]]*Sch_I_SB[[#This Row],[Prior Approved: Benefits Rate %]]</f>
        <v>0</v>
      </c>
      <c r="Z285" s="747">
        <f>+Sch_I_SB[[#This Row],[Prior Approved: Total salary expense $]]+Sch_I_SB[[#This Row],[Prior Approved: Benefits $]]</f>
        <v>0</v>
      </c>
      <c r="AA285" s="748">
        <f>IFERROR(Sch_I_SB[[#This Row],[Proposed: Direct FTE]]-Sch_I_SB[[#This Row],[Prior Approved: Direct FTE]],0)</f>
        <v>0</v>
      </c>
      <c r="AB285" s="744">
        <f>IFERROR(Sch_I_SB[[#This Row],[Proposed: Admin FTE]]-Sch_I_SB[[#This Row],[Prior Approved: Admin FTE]],0)</f>
        <v>0</v>
      </c>
      <c r="AC285" s="747">
        <f>IFERROR(Sch_I_SB[[#This Row],[Proposed: Total S&amp;B $]]-Sch_I_SB[[#This Row],[Prior Approved: Total S&amp;B $]],0)</f>
        <v>0</v>
      </c>
      <c r="AE285" s="749">
        <f>+Sch_I_SB[[#This Row],[Proposed: Direct FTE]]*(Sch_I_SB[[#This Row],[Proposed: Number of months]]/12)</f>
        <v>0</v>
      </c>
      <c r="AF285" s="750">
        <f>+Sch_I_SB[[#This Row],[Proposed: Admin FTE]]*(Sch_I_SB[[#This Row],[Proposed: Number of months]]/12)</f>
        <v>0</v>
      </c>
      <c r="AG285" s="749">
        <f>+Sch_I_SB[[#This Row],[Prior Approved: Direct FTE]]*(Sch_I_SB[[#This Row],[Prior Approved: Number of months]]/12)</f>
        <v>0</v>
      </c>
      <c r="AH285" s="751">
        <f>+Sch_I_SB[[#This Row],[Prior Approved: Admin FTE]]*(Sch_I_SB[[#This Row],[Prior Approved: Number of months]]/12)</f>
        <v>0</v>
      </c>
      <c r="AI285" s="752">
        <f t="shared" si="4"/>
        <v>0</v>
      </c>
      <c r="AJ285" s="751">
        <f t="shared" si="4"/>
        <v>0</v>
      </c>
    </row>
    <row r="286" spans="1:36">
      <c r="A286" s="723">
        <v>283</v>
      </c>
      <c r="B286" s="723">
        <f>+'Budget Summ Amt'!$L$6</f>
        <v>0</v>
      </c>
      <c r="C286" s="779">
        <f>+'Budget Summ Amt'!$D$6</f>
        <v>0</v>
      </c>
      <c r="D286" s="741"/>
      <c r="E286" s="725"/>
      <c r="F286" s="725"/>
      <c r="G286" s="726"/>
      <c r="H286" s="727"/>
      <c r="I286" s="728"/>
      <c r="J286" s="813"/>
      <c r="K286" s="742"/>
      <c r="L286" s="743"/>
      <c r="M286" s="743"/>
      <c r="N286" s="743"/>
      <c r="O286" s="744">
        <f>IFERROR((Sch_I_SB[[#This Row],[Proposed: Direct FTE]]+Sch_I_SB[[#This Row],[Proposed: Admin FTE]])*Sch_I_SB[[#This Row],[Proposed: Annual FTE salary $]]*(Sch_I_SB[[#This Row],[Proposed: Number of months]]/12),0)</f>
        <v>0</v>
      </c>
      <c r="P286" s="745"/>
      <c r="Q286" s="746">
        <f>Sch_I_SB[[#This Row],[Proposed: Benefits Rate %]]*Sch_I_SB[[#This Row],[Proposed: Total salary expense $]]</f>
        <v>0</v>
      </c>
      <c r="R286" s="747">
        <f>Sch_I_SB[[#This Row],[Proposed: Total salary expense $]]+Sch_I_SB[[#This Row],[Proposed: Benefits $]]</f>
        <v>0</v>
      </c>
      <c r="S286" s="742"/>
      <c r="T286" s="743"/>
      <c r="U286" s="743"/>
      <c r="V286" s="743"/>
      <c r="W286" s="744">
        <f>IFERROR((Sch_I_SB[[#This Row],[Prior Approved: Direct FTE]]+Sch_I_SB[[#This Row],[Prior Approved: Admin FTE]])*Sch_I_SB[[#This Row],[Prior Approved: Annual FTE salary $]]*(Sch_I_SB[[#This Row],[Prior Approved: Number of months]]/12),0)</f>
        <v>0</v>
      </c>
      <c r="X286" s="745"/>
      <c r="Y286" s="753">
        <f>Sch_I_SB[[#This Row],[Prior Approved: Total salary expense $]]*Sch_I_SB[[#This Row],[Prior Approved: Benefits Rate %]]</f>
        <v>0</v>
      </c>
      <c r="Z286" s="747">
        <f>+Sch_I_SB[[#This Row],[Prior Approved: Total salary expense $]]+Sch_I_SB[[#This Row],[Prior Approved: Benefits $]]</f>
        <v>0</v>
      </c>
      <c r="AA286" s="748">
        <f>IFERROR(Sch_I_SB[[#This Row],[Proposed: Direct FTE]]-Sch_I_SB[[#This Row],[Prior Approved: Direct FTE]],0)</f>
        <v>0</v>
      </c>
      <c r="AB286" s="744">
        <f>IFERROR(Sch_I_SB[[#This Row],[Proposed: Admin FTE]]-Sch_I_SB[[#This Row],[Prior Approved: Admin FTE]],0)</f>
        <v>0</v>
      </c>
      <c r="AC286" s="747">
        <f>IFERROR(Sch_I_SB[[#This Row],[Proposed: Total S&amp;B $]]-Sch_I_SB[[#This Row],[Prior Approved: Total S&amp;B $]],0)</f>
        <v>0</v>
      </c>
      <c r="AE286" s="749">
        <f>+Sch_I_SB[[#This Row],[Proposed: Direct FTE]]*(Sch_I_SB[[#This Row],[Proposed: Number of months]]/12)</f>
        <v>0</v>
      </c>
      <c r="AF286" s="750">
        <f>+Sch_I_SB[[#This Row],[Proposed: Admin FTE]]*(Sch_I_SB[[#This Row],[Proposed: Number of months]]/12)</f>
        <v>0</v>
      </c>
      <c r="AG286" s="749">
        <f>+Sch_I_SB[[#This Row],[Prior Approved: Direct FTE]]*(Sch_I_SB[[#This Row],[Prior Approved: Number of months]]/12)</f>
        <v>0</v>
      </c>
      <c r="AH286" s="751">
        <f>+Sch_I_SB[[#This Row],[Prior Approved: Admin FTE]]*(Sch_I_SB[[#This Row],[Prior Approved: Number of months]]/12)</f>
        <v>0</v>
      </c>
      <c r="AI286" s="752">
        <f t="shared" si="4"/>
        <v>0</v>
      </c>
      <c r="AJ286" s="751">
        <f t="shared" si="4"/>
        <v>0</v>
      </c>
    </row>
    <row r="287" spans="1:36">
      <c r="A287" s="723">
        <v>284</v>
      </c>
      <c r="B287" s="723">
        <f>+'Budget Summ Amt'!$L$6</f>
        <v>0</v>
      </c>
      <c r="C287" s="779">
        <f>+'Budget Summ Amt'!$D$6</f>
        <v>0</v>
      </c>
      <c r="D287" s="741"/>
      <c r="E287" s="725"/>
      <c r="F287" s="725"/>
      <c r="G287" s="726"/>
      <c r="H287" s="727"/>
      <c r="I287" s="728"/>
      <c r="J287" s="813"/>
      <c r="K287" s="742"/>
      <c r="L287" s="743"/>
      <c r="M287" s="743"/>
      <c r="N287" s="743"/>
      <c r="O287" s="744">
        <f>IFERROR((Sch_I_SB[[#This Row],[Proposed: Direct FTE]]+Sch_I_SB[[#This Row],[Proposed: Admin FTE]])*Sch_I_SB[[#This Row],[Proposed: Annual FTE salary $]]*(Sch_I_SB[[#This Row],[Proposed: Number of months]]/12),0)</f>
        <v>0</v>
      </c>
      <c r="P287" s="745"/>
      <c r="Q287" s="746">
        <f>Sch_I_SB[[#This Row],[Proposed: Benefits Rate %]]*Sch_I_SB[[#This Row],[Proposed: Total salary expense $]]</f>
        <v>0</v>
      </c>
      <c r="R287" s="747">
        <f>Sch_I_SB[[#This Row],[Proposed: Total salary expense $]]+Sch_I_SB[[#This Row],[Proposed: Benefits $]]</f>
        <v>0</v>
      </c>
      <c r="S287" s="742"/>
      <c r="T287" s="743"/>
      <c r="U287" s="743"/>
      <c r="V287" s="743"/>
      <c r="W287" s="744">
        <f>IFERROR((Sch_I_SB[[#This Row],[Prior Approved: Direct FTE]]+Sch_I_SB[[#This Row],[Prior Approved: Admin FTE]])*Sch_I_SB[[#This Row],[Prior Approved: Annual FTE salary $]]*(Sch_I_SB[[#This Row],[Prior Approved: Number of months]]/12),0)</f>
        <v>0</v>
      </c>
      <c r="X287" s="745"/>
      <c r="Y287" s="753">
        <f>Sch_I_SB[[#This Row],[Prior Approved: Total salary expense $]]*Sch_I_SB[[#This Row],[Prior Approved: Benefits Rate %]]</f>
        <v>0</v>
      </c>
      <c r="Z287" s="747">
        <f>+Sch_I_SB[[#This Row],[Prior Approved: Total salary expense $]]+Sch_I_SB[[#This Row],[Prior Approved: Benefits $]]</f>
        <v>0</v>
      </c>
      <c r="AA287" s="748">
        <f>IFERROR(Sch_I_SB[[#This Row],[Proposed: Direct FTE]]-Sch_I_SB[[#This Row],[Prior Approved: Direct FTE]],0)</f>
        <v>0</v>
      </c>
      <c r="AB287" s="744">
        <f>IFERROR(Sch_I_SB[[#This Row],[Proposed: Admin FTE]]-Sch_I_SB[[#This Row],[Prior Approved: Admin FTE]],0)</f>
        <v>0</v>
      </c>
      <c r="AC287" s="747">
        <f>IFERROR(Sch_I_SB[[#This Row],[Proposed: Total S&amp;B $]]-Sch_I_SB[[#This Row],[Prior Approved: Total S&amp;B $]],0)</f>
        <v>0</v>
      </c>
      <c r="AE287" s="749">
        <f>+Sch_I_SB[[#This Row],[Proposed: Direct FTE]]*(Sch_I_SB[[#This Row],[Proposed: Number of months]]/12)</f>
        <v>0</v>
      </c>
      <c r="AF287" s="750">
        <f>+Sch_I_SB[[#This Row],[Proposed: Admin FTE]]*(Sch_I_SB[[#This Row],[Proposed: Number of months]]/12)</f>
        <v>0</v>
      </c>
      <c r="AG287" s="749">
        <f>+Sch_I_SB[[#This Row],[Prior Approved: Direct FTE]]*(Sch_I_SB[[#This Row],[Prior Approved: Number of months]]/12)</f>
        <v>0</v>
      </c>
      <c r="AH287" s="751">
        <f>+Sch_I_SB[[#This Row],[Prior Approved: Admin FTE]]*(Sch_I_SB[[#This Row],[Prior Approved: Number of months]]/12)</f>
        <v>0</v>
      </c>
      <c r="AI287" s="752">
        <f t="shared" si="4"/>
        <v>0</v>
      </c>
      <c r="AJ287" s="751">
        <f t="shared" si="4"/>
        <v>0</v>
      </c>
    </row>
    <row r="288" spans="1:36">
      <c r="A288" s="723">
        <v>285</v>
      </c>
      <c r="B288" s="723">
        <f>+'Budget Summ Amt'!$L$6</f>
        <v>0</v>
      </c>
      <c r="C288" s="779">
        <f>+'Budget Summ Amt'!$D$6</f>
        <v>0</v>
      </c>
      <c r="D288" s="741"/>
      <c r="E288" s="725"/>
      <c r="F288" s="725"/>
      <c r="G288" s="726"/>
      <c r="H288" s="727"/>
      <c r="I288" s="728"/>
      <c r="J288" s="813"/>
      <c r="K288" s="742"/>
      <c r="L288" s="743"/>
      <c r="M288" s="743"/>
      <c r="N288" s="743"/>
      <c r="O288" s="744">
        <f>IFERROR((Sch_I_SB[[#This Row],[Proposed: Direct FTE]]+Sch_I_SB[[#This Row],[Proposed: Admin FTE]])*Sch_I_SB[[#This Row],[Proposed: Annual FTE salary $]]*(Sch_I_SB[[#This Row],[Proposed: Number of months]]/12),0)</f>
        <v>0</v>
      </c>
      <c r="P288" s="745"/>
      <c r="Q288" s="746">
        <f>Sch_I_SB[[#This Row],[Proposed: Benefits Rate %]]*Sch_I_SB[[#This Row],[Proposed: Total salary expense $]]</f>
        <v>0</v>
      </c>
      <c r="R288" s="747">
        <f>Sch_I_SB[[#This Row],[Proposed: Total salary expense $]]+Sch_I_SB[[#This Row],[Proposed: Benefits $]]</f>
        <v>0</v>
      </c>
      <c r="S288" s="742"/>
      <c r="T288" s="743"/>
      <c r="U288" s="743"/>
      <c r="V288" s="743"/>
      <c r="W288" s="744">
        <f>IFERROR((Sch_I_SB[[#This Row],[Prior Approved: Direct FTE]]+Sch_I_SB[[#This Row],[Prior Approved: Admin FTE]])*Sch_I_SB[[#This Row],[Prior Approved: Annual FTE salary $]]*(Sch_I_SB[[#This Row],[Prior Approved: Number of months]]/12),0)</f>
        <v>0</v>
      </c>
      <c r="X288" s="745"/>
      <c r="Y288" s="753">
        <f>Sch_I_SB[[#This Row],[Prior Approved: Total salary expense $]]*Sch_I_SB[[#This Row],[Prior Approved: Benefits Rate %]]</f>
        <v>0</v>
      </c>
      <c r="Z288" s="747">
        <f>+Sch_I_SB[[#This Row],[Prior Approved: Total salary expense $]]+Sch_I_SB[[#This Row],[Prior Approved: Benefits $]]</f>
        <v>0</v>
      </c>
      <c r="AA288" s="748">
        <f>IFERROR(Sch_I_SB[[#This Row],[Proposed: Direct FTE]]-Sch_I_SB[[#This Row],[Prior Approved: Direct FTE]],0)</f>
        <v>0</v>
      </c>
      <c r="AB288" s="744">
        <f>IFERROR(Sch_I_SB[[#This Row],[Proposed: Admin FTE]]-Sch_I_SB[[#This Row],[Prior Approved: Admin FTE]],0)</f>
        <v>0</v>
      </c>
      <c r="AC288" s="747">
        <f>IFERROR(Sch_I_SB[[#This Row],[Proposed: Total S&amp;B $]]-Sch_I_SB[[#This Row],[Prior Approved: Total S&amp;B $]],0)</f>
        <v>0</v>
      </c>
      <c r="AE288" s="749">
        <f>+Sch_I_SB[[#This Row],[Proposed: Direct FTE]]*(Sch_I_SB[[#This Row],[Proposed: Number of months]]/12)</f>
        <v>0</v>
      </c>
      <c r="AF288" s="750">
        <f>+Sch_I_SB[[#This Row],[Proposed: Admin FTE]]*(Sch_I_SB[[#This Row],[Proposed: Number of months]]/12)</f>
        <v>0</v>
      </c>
      <c r="AG288" s="749">
        <f>+Sch_I_SB[[#This Row],[Prior Approved: Direct FTE]]*(Sch_I_SB[[#This Row],[Prior Approved: Number of months]]/12)</f>
        <v>0</v>
      </c>
      <c r="AH288" s="751">
        <f>+Sch_I_SB[[#This Row],[Prior Approved: Admin FTE]]*(Sch_I_SB[[#This Row],[Prior Approved: Number of months]]/12)</f>
        <v>0</v>
      </c>
      <c r="AI288" s="752">
        <f t="shared" si="4"/>
        <v>0</v>
      </c>
      <c r="AJ288" s="751">
        <f t="shared" si="4"/>
        <v>0</v>
      </c>
    </row>
    <row r="289" spans="1:36">
      <c r="A289" s="723">
        <v>286</v>
      </c>
      <c r="B289" s="723">
        <f>+'Budget Summ Amt'!$L$6</f>
        <v>0</v>
      </c>
      <c r="C289" s="779">
        <f>+'Budget Summ Amt'!$D$6</f>
        <v>0</v>
      </c>
      <c r="D289" s="741"/>
      <c r="E289" s="725"/>
      <c r="F289" s="725"/>
      <c r="G289" s="726"/>
      <c r="H289" s="727"/>
      <c r="I289" s="728"/>
      <c r="J289" s="813"/>
      <c r="K289" s="742"/>
      <c r="L289" s="743"/>
      <c r="M289" s="743"/>
      <c r="N289" s="743"/>
      <c r="O289" s="744">
        <f>IFERROR((Sch_I_SB[[#This Row],[Proposed: Direct FTE]]+Sch_I_SB[[#This Row],[Proposed: Admin FTE]])*Sch_I_SB[[#This Row],[Proposed: Annual FTE salary $]]*(Sch_I_SB[[#This Row],[Proposed: Number of months]]/12),0)</f>
        <v>0</v>
      </c>
      <c r="P289" s="745"/>
      <c r="Q289" s="746">
        <f>Sch_I_SB[[#This Row],[Proposed: Benefits Rate %]]*Sch_I_SB[[#This Row],[Proposed: Total salary expense $]]</f>
        <v>0</v>
      </c>
      <c r="R289" s="747">
        <f>Sch_I_SB[[#This Row],[Proposed: Total salary expense $]]+Sch_I_SB[[#This Row],[Proposed: Benefits $]]</f>
        <v>0</v>
      </c>
      <c r="S289" s="742"/>
      <c r="T289" s="743"/>
      <c r="U289" s="743"/>
      <c r="V289" s="743"/>
      <c r="W289" s="744">
        <f>IFERROR((Sch_I_SB[[#This Row],[Prior Approved: Direct FTE]]+Sch_I_SB[[#This Row],[Prior Approved: Admin FTE]])*Sch_I_SB[[#This Row],[Prior Approved: Annual FTE salary $]]*(Sch_I_SB[[#This Row],[Prior Approved: Number of months]]/12),0)</f>
        <v>0</v>
      </c>
      <c r="X289" s="745"/>
      <c r="Y289" s="753">
        <f>Sch_I_SB[[#This Row],[Prior Approved: Total salary expense $]]*Sch_I_SB[[#This Row],[Prior Approved: Benefits Rate %]]</f>
        <v>0</v>
      </c>
      <c r="Z289" s="747">
        <f>+Sch_I_SB[[#This Row],[Prior Approved: Total salary expense $]]+Sch_I_SB[[#This Row],[Prior Approved: Benefits $]]</f>
        <v>0</v>
      </c>
      <c r="AA289" s="748">
        <f>IFERROR(Sch_I_SB[[#This Row],[Proposed: Direct FTE]]-Sch_I_SB[[#This Row],[Prior Approved: Direct FTE]],0)</f>
        <v>0</v>
      </c>
      <c r="AB289" s="744">
        <f>IFERROR(Sch_I_SB[[#This Row],[Proposed: Admin FTE]]-Sch_I_SB[[#This Row],[Prior Approved: Admin FTE]],0)</f>
        <v>0</v>
      </c>
      <c r="AC289" s="747">
        <f>IFERROR(Sch_I_SB[[#This Row],[Proposed: Total S&amp;B $]]-Sch_I_SB[[#This Row],[Prior Approved: Total S&amp;B $]],0)</f>
        <v>0</v>
      </c>
      <c r="AE289" s="749">
        <f>+Sch_I_SB[[#This Row],[Proposed: Direct FTE]]*(Sch_I_SB[[#This Row],[Proposed: Number of months]]/12)</f>
        <v>0</v>
      </c>
      <c r="AF289" s="750">
        <f>+Sch_I_SB[[#This Row],[Proposed: Admin FTE]]*(Sch_I_SB[[#This Row],[Proposed: Number of months]]/12)</f>
        <v>0</v>
      </c>
      <c r="AG289" s="749">
        <f>+Sch_I_SB[[#This Row],[Prior Approved: Direct FTE]]*(Sch_I_SB[[#This Row],[Prior Approved: Number of months]]/12)</f>
        <v>0</v>
      </c>
      <c r="AH289" s="751">
        <f>+Sch_I_SB[[#This Row],[Prior Approved: Admin FTE]]*(Sch_I_SB[[#This Row],[Prior Approved: Number of months]]/12)</f>
        <v>0</v>
      </c>
      <c r="AI289" s="752">
        <f t="shared" si="4"/>
        <v>0</v>
      </c>
      <c r="AJ289" s="751">
        <f t="shared" si="4"/>
        <v>0</v>
      </c>
    </row>
    <row r="290" spans="1:36">
      <c r="A290" s="723">
        <v>287</v>
      </c>
      <c r="B290" s="723">
        <f>+'Budget Summ Amt'!$L$6</f>
        <v>0</v>
      </c>
      <c r="C290" s="779">
        <f>+'Budget Summ Amt'!$D$6</f>
        <v>0</v>
      </c>
      <c r="D290" s="741"/>
      <c r="E290" s="725"/>
      <c r="F290" s="725"/>
      <c r="G290" s="726"/>
      <c r="H290" s="727"/>
      <c r="I290" s="728"/>
      <c r="J290" s="813"/>
      <c r="K290" s="742"/>
      <c r="L290" s="743"/>
      <c r="M290" s="743"/>
      <c r="N290" s="743"/>
      <c r="O290" s="744">
        <f>IFERROR((Sch_I_SB[[#This Row],[Proposed: Direct FTE]]+Sch_I_SB[[#This Row],[Proposed: Admin FTE]])*Sch_I_SB[[#This Row],[Proposed: Annual FTE salary $]]*(Sch_I_SB[[#This Row],[Proposed: Number of months]]/12),0)</f>
        <v>0</v>
      </c>
      <c r="P290" s="745"/>
      <c r="Q290" s="746">
        <f>Sch_I_SB[[#This Row],[Proposed: Benefits Rate %]]*Sch_I_SB[[#This Row],[Proposed: Total salary expense $]]</f>
        <v>0</v>
      </c>
      <c r="R290" s="747">
        <f>Sch_I_SB[[#This Row],[Proposed: Total salary expense $]]+Sch_I_SB[[#This Row],[Proposed: Benefits $]]</f>
        <v>0</v>
      </c>
      <c r="S290" s="742"/>
      <c r="T290" s="743"/>
      <c r="U290" s="743"/>
      <c r="V290" s="743"/>
      <c r="W290" s="744">
        <f>IFERROR((Sch_I_SB[[#This Row],[Prior Approved: Direct FTE]]+Sch_I_SB[[#This Row],[Prior Approved: Admin FTE]])*Sch_I_SB[[#This Row],[Prior Approved: Annual FTE salary $]]*(Sch_I_SB[[#This Row],[Prior Approved: Number of months]]/12),0)</f>
        <v>0</v>
      </c>
      <c r="X290" s="745"/>
      <c r="Y290" s="753">
        <f>Sch_I_SB[[#This Row],[Prior Approved: Total salary expense $]]*Sch_I_SB[[#This Row],[Prior Approved: Benefits Rate %]]</f>
        <v>0</v>
      </c>
      <c r="Z290" s="747">
        <f>+Sch_I_SB[[#This Row],[Prior Approved: Total salary expense $]]+Sch_I_SB[[#This Row],[Prior Approved: Benefits $]]</f>
        <v>0</v>
      </c>
      <c r="AA290" s="748">
        <f>IFERROR(Sch_I_SB[[#This Row],[Proposed: Direct FTE]]-Sch_I_SB[[#This Row],[Prior Approved: Direct FTE]],0)</f>
        <v>0</v>
      </c>
      <c r="AB290" s="744">
        <f>IFERROR(Sch_I_SB[[#This Row],[Proposed: Admin FTE]]-Sch_I_SB[[#This Row],[Prior Approved: Admin FTE]],0)</f>
        <v>0</v>
      </c>
      <c r="AC290" s="747">
        <f>IFERROR(Sch_I_SB[[#This Row],[Proposed: Total S&amp;B $]]-Sch_I_SB[[#This Row],[Prior Approved: Total S&amp;B $]],0)</f>
        <v>0</v>
      </c>
      <c r="AE290" s="749">
        <f>+Sch_I_SB[[#This Row],[Proposed: Direct FTE]]*(Sch_I_SB[[#This Row],[Proposed: Number of months]]/12)</f>
        <v>0</v>
      </c>
      <c r="AF290" s="750">
        <f>+Sch_I_SB[[#This Row],[Proposed: Admin FTE]]*(Sch_I_SB[[#This Row],[Proposed: Number of months]]/12)</f>
        <v>0</v>
      </c>
      <c r="AG290" s="749">
        <f>+Sch_I_SB[[#This Row],[Prior Approved: Direct FTE]]*(Sch_I_SB[[#This Row],[Prior Approved: Number of months]]/12)</f>
        <v>0</v>
      </c>
      <c r="AH290" s="751">
        <f>+Sch_I_SB[[#This Row],[Prior Approved: Admin FTE]]*(Sch_I_SB[[#This Row],[Prior Approved: Number of months]]/12)</f>
        <v>0</v>
      </c>
      <c r="AI290" s="752">
        <f t="shared" si="4"/>
        <v>0</v>
      </c>
      <c r="AJ290" s="751">
        <f t="shared" si="4"/>
        <v>0</v>
      </c>
    </row>
    <row r="291" spans="1:36">
      <c r="A291" s="723">
        <v>288</v>
      </c>
      <c r="B291" s="723">
        <f>+'Budget Summ Amt'!$L$6</f>
        <v>0</v>
      </c>
      <c r="C291" s="779">
        <f>+'Budget Summ Amt'!$D$6</f>
        <v>0</v>
      </c>
      <c r="D291" s="741"/>
      <c r="E291" s="725"/>
      <c r="F291" s="725"/>
      <c r="G291" s="726"/>
      <c r="H291" s="727"/>
      <c r="I291" s="728"/>
      <c r="J291" s="813"/>
      <c r="K291" s="742"/>
      <c r="L291" s="743"/>
      <c r="M291" s="743"/>
      <c r="N291" s="743"/>
      <c r="O291" s="744">
        <f>IFERROR((Sch_I_SB[[#This Row],[Proposed: Direct FTE]]+Sch_I_SB[[#This Row],[Proposed: Admin FTE]])*Sch_I_SB[[#This Row],[Proposed: Annual FTE salary $]]*(Sch_I_SB[[#This Row],[Proposed: Number of months]]/12),0)</f>
        <v>0</v>
      </c>
      <c r="P291" s="745"/>
      <c r="Q291" s="746">
        <f>Sch_I_SB[[#This Row],[Proposed: Benefits Rate %]]*Sch_I_SB[[#This Row],[Proposed: Total salary expense $]]</f>
        <v>0</v>
      </c>
      <c r="R291" s="747">
        <f>Sch_I_SB[[#This Row],[Proposed: Total salary expense $]]+Sch_I_SB[[#This Row],[Proposed: Benefits $]]</f>
        <v>0</v>
      </c>
      <c r="S291" s="742"/>
      <c r="T291" s="743"/>
      <c r="U291" s="743"/>
      <c r="V291" s="743"/>
      <c r="W291" s="744">
        <f>IFERROR((Sch_I_SB[[#This Row],[Prior Approved: Direct FTE]]+Sch_I_SB[[#This Row],[Prior Approved: Admin FTE]])*Sch_I_SB[[#This Row],[Prior Approved: Annual FTE salary $]]*(Sch_I_SB[[#This Row],[Prior Approved: Number of months]]/12),0)</f>
        <v>0</v>
      </c>
      <c r="X291" s="745"/>
      <c r="Y291" s="753">
        <f>Sch_I_SB[[#This Row],[Prior Approved: Total salary expense $]]*Sch_I_SB[[#This Row],[Prior Approved: Benefits Rate %]]</f>
        <v>0</v>
      </c>
      <c r="Z291" s="747">
        <f>+Sch_I_SB[[#This Row],[Prior Approved: Total salary expense $]]+Sch_I_SB[[#This Row],[Prior Approved: Benefits $]]</f>
        <v>0</v>
      </c>
      <c r="AA291" s="748">
        <f>IFERROR(Sch_I_SB[[#This Row],[Proposed: Direct FTE]]-Sch_I_SB[[#This Row],[Prior Approved: Direct FTE]],0)</f>
        <v>0</v>
      </c>
      <c r="AB291" s="744">
        <f>IFERROR(Sch_I_SB[[#This Row],[Proposed: Admin FTE]]-Sch_I_SB[[#This Row],[Prior Approved: Admin FTE]],0)</f>
        <v>0</v>
      </c>
      <c r="AC291" s="747">
        <f>IFERROR(Sch_I_SB[[#This Row],[Proposed: Total S&amp;B $]]-Sch_I_SB[[#This Row],[Prior Approved: Total S&amp;B $]],0)</f>
        <v>0</v>
      </c>
      <c r="AE291" s="749">
        <f>+Sch_I_SB[[#This Row],[Proposed: Direct FTE]]*(Sch_I_SB[[#This Row],[Proposed: Number of months]]/12)</f>
        <v>0</v>
      </c>
      <c r="AF291" s="750">
        <f>+Sch_I_SB[[#This Row],[Proposed: Admin FTE]]*(Sch_I_SB[[#This Row],[Proposed: Number of months]]/12)</f>
        <v>0</v>
      </c>
      <c r="AG291" s="749">
        <f>+Sch_I_SB[[#This Row],[Prior Approved: Direct FTE]]*(Sch_I_SB[[#This Row],[Prior Approved: Number of months]]/12)</f>
        <v>0</v>
      </c>
      <c r="AH291" s="751">
        <f>+Sch_I_SB[[#This Row],[Prior Approved: Admin FTE]]*(Sch_I_SB[[#This Row],[Prior Approved: Number of months]]/12)</f>
        <v>0</v>
      </c>
      <c r="AI291" s="752">
        <f t="shared" si="4"/>
        <v>0</v>
      </c>
      <c r="AJ291" s="751">
        <f t="shared" si="4"/>
        <v>0</v>
      </c>
    </row>
    <row r="292" spans="1:36">
      <c r="A292" s="723">
        <v>289</v>
      </c>
      <c r="B292" s="723">
        <f>+'Budget Summ Amt'!$L$6</f>
        <v>0</v>
      </c>
      <c r="C292" s="779">
        <f>+'Budget Summ Amt'!$D$6</f>
        <v>0</v>
      </c>
      <c r="D292" s="741"/>
      <c r="E292" s="725"/>
      <c r="F292" s="725"/>
      <c r="G292" s="726"/>
      <c r="H292" s="727"/>
      <c r="I292" s="728"/>
      <c r="J292" s="813"/>
      <c r="K292" s="742"/>
      <c r="L292" s="743"/>
      <c r="M292" s="743"/>
      <c r="N292" s="743"/>
      <c r="O292" s="744">
        <f>IFERROR((Sch_I_SB[[#This Row],[Proposed: Direct FTE]]+Sch_I_SB[[#This Row],[Proposed: Admin FTE]])*Sch_I_SB[[#This Row],[Proposed: Annual FTE salary $]]*(Sch_I_SB[[#This Row],[Proposed: Number of months]]/12),0)</f>
        <v>0</v>
      </c>
      <c r="P292" s="745"/>
      <c r="Q292" s="746">
        <f>Sch_I_SB[[#This Row],[Proposed: Benefits Rate %]]*Sch_I_SB[[#This Row],[Proposed: Total salary expense $]]</f>
        <v>0</v>
      </c>
      <c r="R292" s="747">
        <f>Sch_I_SB[[#This Row],[Proposed: Total salary expense $]]+Sch_I_SB[[#This Row],[Proposed: Benefits $]]</f>
        <v>0</v>
      </c>
      <c r="S292" s="742"/>
      <c r="T292" s="743"/>
      <c r="U292" s="743"/>
      <c r="V292" s="743"/>
      <c r="W292" s="744">
        <f>IFERROR((Sch_I_SB[[#This Row],[Prior Approved: Direct FTE]]+Sch_I_SB[[#This Row],[Prior Approved: Admin FTE]])*Sch_I_SB[[#This Row],[Prior Approved: Annual FTE salary $]]*(Sch_I_SB[[#This Row],[Prior Approved: Number of months]]/12),0)</f>
        <v>0</v>
      </c>
      <c r="X292" s="745"/>
      <c r="Y292" s="753">
        <f>Sch_I_SB[[#This Row],[Prior Approved: Total salary expense $]]*Sch_I_SB[[#This Row],[Prior Approved: Benefits Rate %]]</f>
        <v>0</v>
      </c>
      <c r="Z292" s="747">
        <f>+Sch_I_SB[[#This Row],[Prior Approved: Total salary expense $]]+Sch_I_SB[[#This Row],[Prior Approved: Benefits $]]</f>
        <v>0</v>
      </c>
      <c r="AA292" s="748">
        <f>IFERROR(Sch_I_SB[[#This Row],[Proposed: Direct FTE]]-Sch_I_SB[[#This Row],[Prior Approved: Direct FTE]],0)</f>
        <v>0</v>
      </c>
      <c r="AB292" s="744">
        <f>IFERROR(Sch_I_SB[[#This Row],[Proposed: Admin FTE]]-Sch_I_SB[[#This Row],[Prior Approved: Admin FTE]],0)</f>
        <v>0</v>
      </c>
      <c r="AC292" s="747">
        <f>IFERROR(Sch_I_SB[[#This Row],[Proposed: Total S&amp;B $]]-Sch_I_SB[[#This Row],[Prior Approved: Total S&amp;B $]],0)</f>
        <v>0</v>
      </c>
      <c r="AE292" s="749">
        <f>+Sch_I_SB[[#This Row],[Proposed: Direct FTE]]*(Sch_I_SB[[#This Row],[Proposed: Number of months]]/12)</f>
        <v>0</v>
      </c>
      <c r="AF292" s="750">
        <f>+Sch_I_SB[[#This Row],[Proposed: Admin FTE]]*(Sch_I_SB[[#This Row],[Proposed: Number of months]]/12)</f>
        <v>0</v>
      </c>
      <c r="AG292" s="749">
        <f>+Sch_I_SB[[#This Row],[Prior Approved: Direct FTE]]*(Sch_I_SB[[#This Row],[Prior Approved: Number of months]]/12)</f>
        <v>0</v>
      </c>
      <c r="AH292" s="751">
        <f>+Sch_I_SB[[#This Row],[Prior Approved: Admin FTE]]*(Sch_I_SB[[#This Row],[Prior Approved: Number of months]]/12)</f>
        <v>0</v>
      </c>
      <c r="AI292" s="752">
        <f t="shared" si="4"/>
        <v>0</v>
      </c>
      <c r="AJ292" s="751">
        <f t="shared" si="4"/>
        <v>0</v>
      </c>
    </row>
    <row r="293" spans="1:36">
      <c r="A293" s="723">
        <v>290</v>
      </c>
      <c r="B293" s="723">
        <f>+'Budget Summ Amt'!$L$6</f>
        <v>0</v>
      </c>
      <c r="C293" s="779">
        <f>+'Budget Summ Amt'!$D$6</f>
        <v>0</v>
      </c>
      <c r="D293" s="741"/>
      <c r="E293" s="725"/>
      <c r="F293" s="725"/>
      <c r="G293" s="726"/>
      <c r="H293" s="727"/>
      <c r="I293" s="728"/>
      <c r="J293" s="813"/>
      <c r="K293" s="742"/>
      <c r="L293" s="743"/>
      <c r="M293" s="743"/>
      <c r="N293" s="743"/>
      <c r="O293" s="744">
        <f>IFERROR((Sch_I_SB[[#This Row],[Proposed: Direct FTE]]+Sch_I_SB[[#This Row],[Proposed: Admin FTE]])*Sch_I_SB[[#This Row],[Proposed: Annual FTE salary $]]*(Sch_I_SB[[#This Row],[Proposed: Number of months]]/12),0)</f>
        <v>0</v>
      </c>
      <c r="P293" s="745"/>
      <c r="Q293" s="746">
        <f>Sch_I_SB[[#This Row],[Proposed: Benefits Rate %]]*Sch_I_SB[[#This Row],[Proposed: Total salary expense $]]</f>
        <v>0</v>
      </c>
      <c r="R293" s="747">
        <f>Sch_I_SB[[#This Row],[Proposed: Total salary expense $]]+Sch_I_SB[[#This Row],[Proposed: Benefits $]]</f>
        <v>0</v>
      </c>
      <c r="S293" s="742"/>
      <c r="T293" s="743"/>
      <c r="U293" s="743"/>
      <c r="V293" s="743"/>
      <c r="W293" s="744">
        <f>IFERROR((Sch_I_SB[[#This Row],[Prior Approved: Direct FTE]]+Sch_I_SB[[#This Row],[Prior Approved: Admin FTE]])*Sch_I_SB[[#This Row],[Prior Approved: Annual FTE salary $]]*(Sch_I_SB[[#This Row],[Prior Approved: Number of months]]/12),0)</f>
        <v>0</v>
      </c>
      <c r="X293" s="745"/>
      <c r="Y293" s="753">
        <f>Sch_I_SB[[#This Row],[Prior Approved: Total salary expense $]]*Sch_I_SB[[#This Row],[Prior Approved: Benefits Rate %]]</f>
        <v>0</v>
      </c>
      <c r="Z293" s="747">
        <f>+Sch_I_SB[[#This Row],[Prior Approved: Total salary expense $]]+Sch_I_SB[[#This Row],[Prior Approved: Benefits $]]</f>
        <v>0</v>
      </c>
      <c r="AA293" s="748">
        <f>IFERROR(Sch_I_SB[[#This Row],[Proposed: Direct FTE]]-Sch_I_SB[[#This Row],[Prior Approved: Direct FTE]],0)</f>
        <v>0</v>
      </c>
      <c r="AB293" s="744">
        <f>IFERROR(Sch_I_SB[[#This Row],[Proposed: Admin FTE]]-Sch_I_SB[[#This Row],[Prior Approved: Admin FTE]],0)</f>
        <v>0</v>
      </c>
      <c r="AC293" s="747">
        <f>IFERROR(Sch_I_SB[[#This Row],[Proposed: Total S&amp;B $]]-Sch_I_SB[[#This Row],[Prior Approved: Total S&amp;B $]],0)</f>
        <v>0</v>
      </c>
      <c r="AE293" s="749">
        <f>+Sch_I_SB[[#This Row],[Proposed: Direct FTE]]*(Sch_I_SB[[#This Row],[Proposed: Number of months]]/12)</f>
        <v>0</v>
      </c>
      <c r="AF293" s="750">
        <f>+Sch_I_SB[[#This Row],[Proposed: Admin FTE]]*(Sch_I_SB[[#This Row],[Proposed: Number of months]]/12)</f>
        <v>0</v>
      </c>
      <c r="AG293" s="749">
        <f>+Sch_I_SB[[#This Row],[Prior Approved: Direct FTE]]*(Sch_I_SB[[#This Row],[Prior Approved: Number of months]]/12)</f>
        <v>0</v>
      </c>
      <c r="AH293" s="751">
        <f>+Sch_I_SB[[#This Row],[Prior Approved: Admin FTE]]*(Sch_I_SB[[#This Row],[Prior Approved: Number of months]]/12)</f>
        <v>0</v>
      </c>
      <c r="AI293" s="752">
        <f t="shared" si="4"/>
        <v>0</v>
      </c>
      <c r="AJ293" s="751">
        <f t="shared" si="4"/>
        <v>0</v>
      </c>
    </row>
    <row r="294" spans="1:36">
      <c r="A294" s="723">
        <v>291</v>
      </c>
      <c r="B294" s="723">
        <f>+'Budget Summ Amt'!$L$6</f>
        <v>0</v>
      </c>
      <c r="C294" s="779">
        <f>+'Budget Summ Amt'!$D$6</f>
        <v>0</v>
      </c>
      <c r="D294" s="741"/>
      <c r="E294" s="725"/>
      <c r="F294" s="725"/>
      <c r="G294" s="726"/>
      <c r="H294" s="727"/>
      <c r="I294" s="728"/>
      <c r="J294" s="813"/>
      <c r="K294" s="742"/>
      <c r="L294" s="743"/>
      <c r="M294" s="743"/>
      <c r="N294" s="743"/>
      <c r="O294" s="744">
        <f>IFERROR((Sch_I_SB[[#This Row],[Proposed: Direct FTE]]+Sch_I_SB[[#This Row],[Proposed: Admin FTE]])*Sch_I_SB[[#This Row],[Proposed: Annual FTE salary $]]*(Sch_I_SB[[#This Row],[Proposed: Number of months]]/12),0)</f>
        <v>0</v>
      </c>
      <c r="P294" s="745"/>
      <c r="Q294" s="746">
        <f>Sch_I_SB[[#This Row],[Proposed: Benefits Rate %]]*Sch_I_SB[[#This Row],[Proposed: Total salary expense $]]</f>
        <v>0</v>
      </c>
      <c r="R294" s="747">
        <f>Sch_I_SB[[#This Row],[Proposed: Total salary expense $]]+Sch_I_SB[[#This Row],[Proposed: Benefits $]]</f>
        <v>0</v>
      </c>
      <c r="S294" s="742"/>
      <c r="T294" s="743"/>
      <c r="U294" s="743"/>
      <c r="V294" s="743"/>
      <c r="W294" s="744">
        <f>IFERROR((Sch_I_SB[[#This Row],[Prior Approved: Direct FTE]]+Sch_I_SB[[#This Row],[Prior Approved: Admin FTE]])*Sch_I_SB[[#This Row],[Prior Approved: Annual FTE salary $]]*(Sch_I_SB[[#This Row],[Prior Approved: Number of months]]/12),0)</f>
        <v>0</v>
      </c>
      <c r="X294" s="745"/>
      <c r="Y294" s="753">
        <f>Sch_I_SB[[#This Row],[Prior Approved: Total salary expense $]]*Sch_I_SB[[#This Row],[Prior Approved: Benefits Rate %]]</f>
        <v>0</v>
      </c>
      <c r="Z294" s="747">
        <f>+Sch_I_SB[[#This Row],[Prior Approved: Total salary expense $]]+Sch_I_SB[[#This Row],[Prior Approved: Benefits $]]</f>
        <v>0</v>
      </c>
      <c r="AA294" s="748">
        <f>IFERROR(Sch_I_SB[[#This Row],[Proposed: Direct FTE]]-Sch_I_SB[[#This Row],[Prior Approved: Direct FTE]],0)</f>
        <v>0</v>
      </c>
      <c r="AB294" s="744">
        <f>IFERROR(Sch_I_SB[[#This Row],[Proposed: Admin FTE]]-Sch_I_SB[[#This Row],[Prior Approved: Admin FTE]],0)</f>
        <v>0</v>
      </c>
      <c r="AC294" s="747">
        <f>IFERROR(Sch_I_SB[[#This Row],[Proposed: Total S&amp;B $]]-Sch_I_SB[[#This Row],[Prior Approved: Total S&amp;B $]],0)</f>
        <v>0</v>
      </c>
      <c r="AE294" s="749">
        <f>+Sch_I_SB[[#This Row],[Proposed: Direct FTE]]*(Sch_I_SB[[#This Row],[Proposed: Number of months]]/12)</f>
        <v>0</v>
      </c>
      <c r="AF294" s="750">
        <f>+Sch_I_SB[[#This Row],[Proposed: Admin FTE]]*(Sch_I_SB[[#This Row],[Proposed: Number of months]]/12)</f>
        <v>0</v>
      </c>
      <c r="AG294" s="749">
        <f>+Sch_I_SB[[#This Row],[Prior Approved: Direct FTE]]*(Sch_I_SB[[#This Row],[Prior Approved: Number of months]]/12)</f>
        <v>0</v>
      </c>
      <c r="AH294" s="751">
        <f>+Sch_I_SB[[#This Row],[Prior Approved: Admin FTE]]*(Sch_I_SB[[#This Row],[Prior Approved: Number of months]]/12)</f>
        <v>0</v>
      </c>
      <c r="AI294" s="752">
        <f t="shared" si="4"/>
        <v>0</v>
      </c>
      <c r="AJ294" s="751">
        <f t="shared" si="4"/>
        <v>0</v>
      </c>
    </row>
    <row r="295" spans="1:36">
      <c r="A295" s="723">
        <v>292</v>
      </c>
      <c r="B295" s="723">
        <f>+'Budget Summ Amt'!$L$6</f>
        <v>0</v>
      </c>
      <c r="C295" s="779">
        <f>+'Budget Summ Amt'!$D$6</f>
        <v>0</v>
      </c>
      <c r="D295" s="741"/>
      <c r="E295" s="725"/>
      <c r="F295" s="725"/>
      <c r="G295" s="726"/>
      <c r="H295" s="727"/>
      <c r="I295" s="728"/>
      <c r="J295" s="813"/>
      <c r="K295" s="742"/>
      <c r="L295" s="743"/>
      <c r="M295" s="743"/>
      <c r="N295" s="743"/>
      <c r="O295" s="744">
        <f>IFERROR((Sch_I_SB[[#This Row],[Proposed: Direct FTE]]+Sch_I_SB[[#This Row],[Proposed: Admin FTE]])*Sch_I_SB[[#This Row],[Proposed: Annual FTE salary $]]*(Sch_I_SB[[#This Row],[Proposed: Number of months]]/12),0)</f>
        <v>0</v>
      </c>
      <c r="P295" s="745"/>
      <c r="Q295" s="746">
        <f>Sch_I_SB[[#This Row],[Proposed: Benefits Rate %]]*Sch_I_SB[[#This Row],[Proposed: Total salary expense $]]</f>
        <v>0</v>
      </c>
      <c r="R295" s="747">
        <f>Sch_I_SB[[#This Row],[Proposed: Total salary expense $]]+Sch_I_SB[[#This Row],[Proposed: Benefits $]]</f>
        <v>0</v>
      </c>
      <c r="S295" s="742"/>
      <c r="T295" s="743"/>
      <c r="U295" s="743"/>
      <c r="V295" s="743"/>
      <c r="W295" s="744">
        <f>IFERROR((Sch_I_SB[[#This Row],[Prior Approved: Direct FTE]]+Sch_I_SB[[#This Row],[Prior Approved: Admin FTE]])*Sch_I_SB[[#This Row],[Prior Approved: Annual FTE salary $]]*(Sch_I_SB[[#This Row],[Prior Approved: Number of months]]/12),0)</f>
        <v>0</v>
      </c>
      <c r="X295" s="745"/>
      <c r="Y295" s="753">
        <f>Sch_I_SB[[#This Row],[Prior Approved: Total salary expense $]]*Sch_I_SB[[#This Row],[Prior Approved: Benefits Rate %]]</f>
        <v>0</v>
      </c>
      <c r="Z295" s="747">
        <f>+Sch_I_SB[[#This Row],[Prior Approved: Total salary expense $]]+Sch_I_SB[[#This Row],[Prior Approved: Benefits $]]</f>
        <v>0</v>
      </c>
      <c r="AA295" s="748">
        <f>IFERROR(Sch_I_SB[[#This Row],[Proposed: Direct FTE]]-Sch_I_SB[[#This Row],[Prior Approved: Direct FTE]],0)</f>
        <v>0</v>
      </c>
      <c r="AB295" s="744">
        <f>IFERROR(Sch_I_SB[[#This Row],[Proposed: Admin FTE]]-Sch_I_SB[[#This Row],[Prior Approved: Admin FTE]],0)</f>
        <v>0</v>
      </c>
      <c r="AC295" s="747">
        <f>IFERROR(Sch_I_SB[[#This Row],[Proposed: Total S&amp;B $]]-Sch_I_SB[[#This Row],[Prior Approved: Total S&amp;B $]],0)</f>
        <v>0</v>
      </c>
      <c r="AE295" s="749">
        <f>+Sch_I_SB[[#This Row],[Proposed: Direct FTE]]*(Sch_I_SB[[#This Row],[Proposed: Number of months]]/12)</f>
        <v>0</v>
      </c>
      <c r="AF295" s="750">
        <f>+Sch_I_SB[[#This Row],[Proposed: Admin FTE]]*(Sch_I_SB[[#This Row],[Proposed: Number of months]]/12)</f>
        <v>0</v>
      </c>
      <c r="AG295" s="749">
        <f>+Sch_I_SB[[#This Row],[Prior Approved: Direct FTE]]*(Sch_I_SB[[#This Row],[Prior Approved: Number of months]]/12)</f>
        <v>0</v>
      </c>
      <c r="AH295" s="751">
        <f>+Sch_I_SB[[#This Row],[Prior Approved: Admin FTE]]*(Sch_I_SB[[#This Row],[Prior Approved: Number of months]]/12)</f>
        <v>0</v>
      </c>
      <c r="AI295" s="752">
        <f t="shared" si="4"/>
        <v>0</v>
      </c>
      <c r="AJ295" s="751">
        <f t="shared" si="4"/>
        <v>0</v>
      </c>
    </row>
    <row r="296" spans="1:36">
      <c r="A296" s="723">
        <v>293</v>
      </c>
      <c r="B296" s="723">
        <f>+'Budget Summ Amt'!$L$6</f>
        <v>0</v>
      </c>
      <c r="C296" s="779">
        <f>+'Budget Summ Amt'!$D$6</f>
        <v>0</v>
      </c>
      <c r="D296" s="741"/>
      <c r="E296" s="725"/>
      <c r="F296" s="725"/>
      <c r="G296" s="726"/>
      <c r="H296" s="727"/>
      <c r="I296" s="728"/>
      <c r="J296" s="813"/>
      <c r="K296" s="742"/>
      <c r="L296" s="743"/>
      <c r="M296" s="743"/>
      <c r="N296" s="743"/>
      <c r="O296" s="744">
        <f>IFERROR((Sch_I_SB[[#This Row],[Proposed: Direct FTE]]+Sch_I_SB[[#This Row],[Proposed: Admin FTE]])*Sch_I_SB[[#This Row],[Proposed: Annual FTE salary $]]*(Sch_I_SB[[#This Row],[Proposed: Number of months]]/12),0)</f>
        <v>0</v>
      </c>
      <c r="P296" s="745"/>
      <c r="Q296" s="746">
        <f>Sch_I_SB[[#This Row],[Proposed: Benefits Rate %]]*Sch_I_SB[[#This Row],[Proposed: Total salary expense $]]</f>
        <v>0</v>
      </c>
      <c r="R296" s="747">
        <f>Sch_I_SB[[#This Row],[Proposed: Total salary expense $]]+Sch_I_SB[[#This Row],[Proposed: Benefits $]]</f>
        <v>0</v>
      </c>
      <c r="S296" s="742"/>
      <c r="T296" s="743"/>
      <c r="U296" s="743"/>
      <c r="V296" s="743"/>
      <c r="W296" s="744">
        <f>IFERROR((Sch_I_SB[[#This Row],[Prior Approved: Direct FTE]]+Sch_I_SB[[#This Row],[Prior Approved: Admin FTE]])*Sch_I_SB[[#This Row],[Prior Approved: Annual FTE salary $]]*(Sch_I_SB[[#This Row],[Prior Approved: Number of months]]/12),0)</f>
        <v>0</v>
      </c>
      <c r="X296" s="745"/>
      <c r="Y296" s="753">
        <f>Sch_I_SB[[#This Row],[Prior Approved: Total salary expense $]]*Sch_I_SB[[#This Row],[Prior Approved: Benefits Rate %]]</f>
        <v>0</v>
      </c>
      <c r="Z296" s="747">
        <f>+Sch_I_SB[[#This Row],[Prior Approved: Total salary expense $]]+Sch_I_SB[[#This Row],[Prior Approved: Benefits $]]</f>
        <v>0</v>
      </c>
      <c r="AA296" s="748">
        <f>IFERROR(Sch_I_SB[[#This Row],[Proposed: Direct FTE]]-Sch_I_SB[[#This Row],[Prior Approved: Direct FTE]],0)</f>
        <v>0</v>
      </c>
      <c r="AB296" s="744">
        <f>IFERROR(Sch_I_SB[[#This Row],[Proposed: Admin FTE]]-Sch_I_SB[[#This Row],[Prior Approved: Admin FTE]],0)</f>
        <v>0</v>
      </c>
      <c r="AC296" s="747">
        <f>IFERROR(Sch_I_SB[[#This Row],[Proposed: Total S&amp;B $]]-Sch_I_SB[[#This Row],[Prior Approved: Total S&amp;B $]],0)</f>
        <v>0</v>
      </c>
      <c r="AE296" s="749">
        <f>+Sch_I_SB[[#This Row],[Proposed: Direct FTE]]*(Sch_I_SB[[#This Row],[Proposed: Number of months]]/12)</f>
        <v>0</v>
      </c>
      <c r="AF296" s="750">
        <f>+Sch_I_SB[[#This Row],[Proposed: Admin FTE]]*(Sch_I_SB[[#This Row],[Proposed: Number of months]]/12)</f>
        <v>0</v>
      </c>
      <c r="AG296" s="749">
        <f>+Sch_I_SB[[#This Row],[Prior Approved: Direct FTE]]*(Sch_I_SB[[#This Row],[Prior Approved: Number of months]]/12)</f>
        <v>0</v>
      </c>
      <c r="AH296" s="751">
        <f>+Sch_I_SB[[#This Row],[Prior Approved: Admin FTE]]*(Sch_I_SB[[#This Row],[Prior Approved: Number of months]]/12)</f>
        <v>0</v>
      </c>
      <c r="AI296" s="752">
        <f t="shared" ref="AI296:AJ302" si="5">+AE296-AG296</f>
        <v>0</v>
      </c>
      <c r="AJ296" s="751">
        <f t="shared" si="5"/>
        <v>0</v>
      </c>
    </row>
    <row r="297" spans="1:36">
      <c r="A297" s="723">
        <v>294</v>
      </c>
      <c r="B297" s="723">
        <f>+'Budget Summ Amt'!$L$6</f>
        <v>0</v>
      </c>
      <c r="C297" s="779">
        <f>+'Budget Summ Amt'!$D$6</f>
        <v>0</v>
      </c>
      <c r="D297" s="741"/>
      <c r="E297" s="725"/>
      <c r="F297" s="725"/>
      <c r="G297" s="726"/>
      <c r="H297" s="727"/>
      <c r="I297" s="728"/>
      <c r="J297" s="813"/>
      <c r="K297" s="742"/>
      <c r="L297" s="743"/>
      <c r="M297" s="743"/>
      <c r="N297" s="743"/>
      <c r="O297" s="744">
        <f>IFERROR((Sch_I_SB[[#This Row],[Proposed: Direct FTE]]+Sch_I_SB[[#This Row],[Proposed: Admin FTE]])*Sch_I_SB[[#This Row],[Proposed: Annual FTE salary $]]*(Sch_I_SB[[#This Row],[Proposed: Number of months]]/12),0)</f>
        <v>0</v>
      </c>
      <c r="P297" s="745"/>
      <c r="Q297" s="746">
        <f>Sch_I_SB[[#This Row],[Proposed: Benefits Rate %]]*Sch_I_SB[[#This Row],[Proposed: Total salary expense $]]</f>
        <v>0</v>
      </c>
      <c r="R297" s="747">
        <f>Sch_I_SB[[#This Row],[Proposed: Total salary expense $]]+Sch_I_SB[[#This Row],[Proposed: Benefits $]]</f>
        <v>0</v>
      </c>
      <c r="S297" s="742"/>
      <c r="T297" s="743"/>
      <c r="U297" s="743"/>
      <c r="V297" s="743"/>
      <c r="W297" s="744">
        <f>IFERROR((Sch_I_SB[[#This Row],[Prior Approved: Direct FTE]]+Sch_I_SB[[#This Row],[Prior Approved: Admin FTE]])*Sch_I_SB[[#This Row],[Prior Approved: Annual FTE salary $]]*(Sch_I_SB[[#This Row],[Prior Approved: Number of months]]/12),0)</f>
        <v>0</v>
      </c>
      <c r="X297" s="745"/>
      <c r="Y297" s="753">
        <f>Sch_I_SB[[#This Row],[Prior Approved: Total salary expense $]]*Sch_I_SB[[#This Row],[Prior Approved: Benefits Rate %]]</f>
        <v>0</v>
      </c>
      <c r="Z297" s="747">
        <f>+Sch_I_SB[[#This Row],[Prior Approved: Total salary expense $]]+Sch_I_SB[[#This Row],[Prior Approved: Benefits $]]</f>
        <v>0</v>
      </c>
      <c r="AA297" s="748">
        <f>IFERROR(Sch_I_SB[[#This Row],[Proposed: Direct FTE]]-Sch_I_SB[[#This Row],[Prior Approved: Direct FTE]],0)</f>
        <v>0</v>
      </c>
      <c r="AB297" s="744">
        <f>IFERROR(Sch_I_SB[[#This Row],[Proposed: Admin FTE]]-Sch_I_SB[[#This Row],[Prior Approved: Admin FTE]],0)</f>
        <v>0</v>
      </c>
      <c r="AC297" s="747">
        <f>IFERROR(Sch_I_SB[[#This Row],[Proposed: Total S&amp;B $]]-Sch_I_SB[[#This Row],[Prior Approved: Total S&amp;B $]],0)</f>
        <v>0</v>
      </c>
      <c r="AE297" s="749">
        <f>+Sch_I_SB[[#This Row],[Proposed: Direct FTE]]*(Sch_I_SB[[#This Row],[Proposed: Number of months]]/12)</f>
        <v>0</v>
      </c>
      <c r="AF297" s="750">
        <f>+Sch_I_SB[[#This Row],[Proposed: Admin FTE]]*(Sch_I_SB[[#This Row],[Proposed: Number of months]]/12)</f>
        <v>0</v>
      </c>
      <c r="AG297" s="749">
        <f>+Sch_I_SB[[#This Row],[Prior Approved: Direct FTE]]*(Sch_I_SB[[#This Row],[Prior Approved: Number of months]]/12)</f>
        <v>0</v>
      </c>
      <c r="AH297" s="751">
        <f>+Sch_I_SB[[#This Row],[Prior Approved: Admin FTE]]*(Sch_I_SB[[#This Row],[Prior Approved: Number of months]]/12)</f>
        <v>0</v>
      </c>
      <c r="AI297" s="752">
        <f t="shared" si="5"/>
        <v>0</v>
      </c>
      <c r="AJ297" s="751">
        <f t="shared" si="5"/>
        <v>0</v>
      </c>
    </row>
    <row r="298" spans="1:36">
      <c r="A298" s="723">
        <v>295</v>
      </c>
      <c r="B298" s="723">
        <f>+'Budget Summ Amt'!$L$6</f>
        <v>0</v>
      </c>
      <c r="C298" s="779">
        <f>+'Budget Summ Amt'!$D$6</f>
        <v>0</v>
      </c>
      <c r="D298" s="741"/>
      <c r="E298" s="725"/>
      <c r="F298" s="725"/>
      <c r="G298" s="726"/>
      <c r="H298" s="727"/>
      <c r="I298" s="728"/>
      <c r="J298" s="813"/>
      <c r="K298" s="742"/>
      <c r="L298" s="743"/>
      <c r="M298" s="743"/>
      <c r="N298" s="743"/>
      <c r="O298" s="744">
        <f>IFERROR((Sch_I_SB[[#This Row],[Proposed: Direct FTE]]+Sch_I_SB[[#This Row],[Proposed: Admin FTE]])*Sch_I_SB[[#This Row],[Proposed: Annual FTE salary $]]*(Sch_I_SB[[#This Row],[Proposed: Number of months]]/12),0)</f>
        <v>0</v>
      </c>
      <c r="P298" s="745"/>
      <c r="Q298" s="746">
        <f>Sch_I_SB[[#This Row],[Proposed: Benefits Rate %]]*Sch_I_SB[[#This Row],[Proposed: Total salary expense $]]</f>
        <v>0</v>
      </c>
      <c r="R298" s="747">
        <f>Sch_I_SB[[#This Row],[Proposed: Total salary expense $]]+Sch_I_SB[[#This Row],[Proposed: Benefits $]]</f>
        <v>0</v>
      </c>
      <c r="S298" s="742"/>
      <c r="T298" s="743"/>
      <c r="U298" s="743"/>
      <c r="V298" s="743"/>
      <c r="W298" s="744">
        <f>IFERROR((Sch_I_SB[[#This Row],[Prior Approved: Direct FTE]]+Sch_I_SB[[#This Row],[Prior Approved: Admin FTE]])*Sch_I_SB[[#This Row],[Prior Approved: Annual FTE salary $]]*(Sch_I_SB[[#This Row],[Prior Approved: Number of months]]/12),0)</f>
        <v>0</v>
      </c>
      <c r="X298" s="745"/>
      <c r="Y298" s="753">
        <f>Sch_I_SB[[#This Row],[Prior Approved: Total salary expense $]]*Sch_I_SB[[#This Row],[Prior Approved: Benefits Rate %]]</f>
        <v>0</v>
      </c>
      <c r="Z298" s="747">
        <f>+Sch_I_SB[[#This Row],[Prior Approved: Total salary expense $]]+Sch_I_SB[[#This Row],[Prior Approved: Benefits $]]</f>
        <v>0</v>
      </c>
      <c r="AA298" s="748">
        <f>IFERROR(Sch_I_SB[[#This Row],[Proposed: Direct FTE]]-Sch_I_SB[[#This Row],[Prior Approved: Direct FTE]],0)</f>
        <v>0</v>
      </c>
      <c r="AB298" s="744">
        <f>IFERROR(Sch_I_SB[[#This Row],[Proposed: Admin FTE]]-Sch_I_SB[[#This Row],[Prior Approved: Admin FTE]],0)</f>
        <v>0</v>
      </c>
      <c r="AC298" s="747">
        <f>IFERROR(Sch_I_SB[[#This Row],[Proposed: Total S&amp;B $]]-Sch_I_SB[[#This Row],[Prior Approved: Total S&amp;B $]],0)</f>
        <v>0</v>
      </c>
      <c r="AE298" s="749">
        <f>+Sch_I_SB[[#This Row],[Proposed: Direct FTE]]*(Sch_I_SB[[#This Row],[Proposed: Number of months]]/12)</f>
        <v>0</v>
      </c>
      <c r="AF298" s="750">
        <f>+Sch_I_SB[[#This Row],[Proposed: Admin FTE]]*(Sch_I_SB[[#This Row],[Proposed: Number of months]]/12)</f>
        <v>0</v>
      </c>
      <c r="AG298" s="749">
        <f>+Sch_I_SB[[#This Row],[Prior Approved: Direct FTE]]*(Sch_I_SB[[#This Row],[Prior Approved: Number of months]]/12)</f>
        <v>0</v>
      </c>
      <c r="AH298" s="751">
        <f>+Sch_I_SB[[#This Row],[Prior Approved: Admin FTE]]*(Sch_I_SB[[#This Row],[Prior Approved: Number of months]]/12)</f>
        <v>0</v>
      </c>
      <c r="AI298" s="752">
        <f t="shared" si="5"/>
        <v>0</v>
      </c>
      <c r="AJ298" s="751">
        <f t="shared" si="5"/>
        <v>0</v>
      </c>
    </row>
    <row r="299" spans="1:36">
      <c r="A299" s="723">
        <v>296</v>
      </c>
      <c r="B299" s="723">
        <f>+'Budget Summ Amt'!$L$6</f>
        <v>0</v>
      </c>
      <c r="C299" s="779">
        <f>+'Budget Summ Amt'!$D$6</f>
        <v>0</v>
      </c>
      <c r="D299" s="741"/>
      <c r="E299" s="725"/>
      <c r="F299" s="725"/>
      <c r="G299" s="726"/>
      <c r="H299" s="727"/>
      <c r="I299" s="728"/>
      <c r="J299" s="813"/>
      <c r="K299" s="742"/>
      <c r="L299" s="743"/>
      <c r="M299" s="743"/>
      <c r="N299" s="743"/>
      <c r="O299" s="744">
        <f>IFERROR((Sch_I_SB[[#This Row],[Proposed: Direct FTE]]+Sch_I_SB[[#This Row],[Proposed: Admin FTE]])*Sch_I_SB[[#This Row],[Proposed: Annual FTE salary $]]*(Sch_I_SB[[#This Row],[Proposed: Number of months]]/12),0)</f>
        <v>0</v>
      </c>
      <c r="P299" s="745"/>
      <c r="Q299" s="746">
        <f>Sch_I_SB[[#This Row],[Proposed: Benefits Rate %]]*Sch_I_SB[[#This Row],[Proposed: Total salary expense $]]</f>
        <v>0</v>
      </c>
      <c r="R299" s="747">
        <f>Sch_I_SB[[#This Row],[Proposed: Total salary expense $]]+Sch_I_SB[[#This Row],[Proposed: Benefits $]]</f>
        <v>0</v>
      </c>
      <c r="S299" s="742"/>
      <c r="T299" s="743"/>
      <c r="U299" s="743"/>
      <c r="V299" s="743"/>
      <c r="W299" s="744">
        <f>IFERROR((Sch_I_SB[[#This Row],[Prior Approved: Direct FTE]]+Sch_I_SB[[#This Row],[Prior Approved: Admin FTE]])*Sch_I_SB[[#This Row],[Prior Approved: Annual FTE salary $]]*(Sch_I_SB[[#This Row],[Prior Approved: Number of months]]/12),0)</f>
        <v>0</v>
      </c>
      <c r="X299" s="745"/>
      <c r="Y299" s="753">
        <f>Sch_I_SB[[#This Row],[Prior Approved: Total salary expense $]]*Sch_I_SB[[#This Row],[Prior Approved: Benefits Rate %]]</f>
        <v>0</v>
      </c>
      <c r="Z299" s="747">
        <f>+Sch_I_SB[[#This Row],[Prior Approved: Total salary expense $]]+Sch_I_SB[[#This Row],[Prior Approved: Benefits $]]</f>
        <v>0</v>
      </c>
      <c r="AA299" s="748">
        <f>IFERROR(Sch_I_SB[[#This Row],[Proposed: Direct FTE]]-Sch_I_SB[[#This Row],[Prior Approved: Direct FTE]],0)</f>
        <v>0</v>
      </c>
      <c r="AB299" s="744">
        <f>IFERROR(Sch_I_SB[[#This Row],[Proposed: Admin FTE]]-Sch_I_SB[[#This Row],[Prior Approved: Admin FTE]],0)</f>
        <v>0</v>
      </c>
      <c r="AC299" s="747">
        <f>IFERROR(Sch_I_SB[[#This Row],[Proposed: Total S&amp;B $]]-Sch_I_SB[[#This Row],[Prior Approved: Total S&amp;B $]],0)</f>
        <v>0</v>
      </c>
      <c r="AE299" s="749">
        <f>+Sch_I_SB[[#This Row],[Proposed: Direct FTE]]*(Sch_I_SB[[#This Row],[Proposed: Number of months]]/12)</f>
        <v>0</v>
      </c>
      <c r="AF299" s="750">
        <f>+Sch_I_SB[[#This Row],[Proposed: Admin FTE]]*(Sch_I_SB[[#This Row],[Proposed: Number of months]]/12)</f>
        <v>0</v>
      </c>
      <c r="AG299" s="749">
        <f>+Sch_I_SB[[#This Row],[Prior Approved: Direct FTE]]*(Sch_I_SB[[#This Row],[Prior Approved: Number of months]]/12)</f>
        <v>0</v>
      </c>
      <c r="AH299" s="751">
        <f>+Sch_I_SB[[#This Row],[Prior Approved: Admin FTE]]*(Sch_I_SB[[#This Row],[Prior Approved: Number of months]]/12)</f>
        <v>0</v>
      </c>
      <c r="AI299" s="752">
        <f t="shared" si="5"/>
        <v>0</v>
      </c>
      <c r="AJ299" s="751">
        <f t="shared" si="5"/>
        <v>0</v>
      </c>
    </row>
    <row r="300" spans="1:36">
      <c r="A300" s="723">
        <v>297</v>
      </c>
      <c r="B300" s="723">
        <f>+'Budget Summ Amt'!$L$6</f>
        <v>0</v>
      </c>
      <c r="C300" s="779">
        <f>+'Budget Summ Amt'!$D$6</f>
        <v>0</v>
      </c>
      <c r="D300" s="741"/>
      <c r="E300" s="725"/>
      <c r="F300" s="725"/>
      <c r="G300" s="726"/>
      <c r="H300" s="727"/>
      <c r="I300" s="728"/>
      <c r="J300" s="813"/>
      <c r="K300" s="742"/>
      <c r="L300" s="743"/>
      <c r="M300" s="743"/>
      <c r="N300" s="743"/>
      <c r="O300" s="744">
        <f>IFERROR((Sch_I_SB[[#This Row],[Proposed: Direct FTE]]+Sch_I_SB[[#This Row],[Proposed: Admin FTE]])*Sch_I_SB[[#This Row],[Proposed: Annual FTE salary $]]*(Sch_I_SB[[#This Row],[Proposed: Number of months]]/12),0)</f>
        <v>0</v>
      </c>
      <c r="P300" s="745"/>
      <c r="Q300" s="746">
        <f>Sch_I_SB[[#This Row],[Proposed: Benefits Rate %]]*Sch_I_SB[[#This Row],[Proposed: Total salary expense $]]</f>
        <v>0</v>
      </c>
      <c r="R300" s="747">
        <f>Sch_I_SB[[#This Row],[Proposed: Total salary expense $]]+Sch_I_SB[[#This Row],[Proposed: Benefits $]]</f>
        <v>0</v>
      </c>
      <c r="S300" s="742"/>
      <c r="T300" s="743"/>
      <c r="U300" s="743"/>
      <c r="V300" s="743"/>
      <c r="W300" s="744">
        <f>IFERROR((Sch_I_SB[[#This Row],[Prior Approved: Direct FTE]]+Sch_I_SB[[#This Row],[Prior Approved: Admin FTE]])*Sch_I_SB[[#This Row],[Prior Approved: Annual FTE salary $]]*(Sch_I_SB[[#This Row],[Prior Approved: Number of months]]/12),0)</f>
        <v>0</v>
      </c>
      <c r="X300" s="745"/>
      <c r="Y300" s="753">
        <f>Sch_I_SB[[#This Row],[Prior Approved: Total salary expense $]]*Sch_I_SB[[#This Row],[Prior Approved: Benefits Rate %]]</f>
        <v>0</v>
      </c>
      <c r="Z300" s="747">
        <f>+Sch_I_SB[[#This Row],[Prior Approved: Total salary expense $]]+Sch_I_SB[[#This Row],[Prior Approved: Benefits $]]</f>
        <v>0</v>
      </c>
      <c r="AA300" s="748">
        <f>IFERROR(Sch_I_SB[[#This Row],[Proposed: Direct FTE]]-Sch_I_SB[[#This Row],[Prior Approved: Direct FTE]],0)</f>
        <v>0</v>
      </c>
      <c r="AB300" s="744">
        <f>IFERROR(Sch_I_SB[[#This Row],[Proposed: Admin FTE]]-Sch_I_SB[[#This Row],[Prior Approved: Admin FTE]],0)</f>
        <v>0</v>
      </c>
      <c r="AC300" s="747">
        <f>IFERROR(Sch_I_SB[[#This Row],[Proposed: Total S&amp;B $]]-Sch_I_SB[[#This Row],[Prior Approved: Total S&amp;B $]],0)</f>
        <v>0</v>
      </c>
      <c r="AE300" s="749">
        <f>+Sch_I_SB[[#This Row],[Proposed: Direct FTE]]*(Sch_I_SB[[#This Row],[Proposed: Number of months]]/12)</f>
        <v>0</v>
      </c>
      <c r="AF300" s="750">
        <f>+Sch_I_SB[[#This Row],[Proposed: Admin FTE]]*(Sch_I_SB[[#This Row],[Proposed: Number of months]]/12)</f>
        <v>0</v>
      </c>
      <c r="AG300" s="749">
        <f>+Sch_I_SB[[#This Row],[Prior Approved: Direct FTE]]*(Sch_I_SB[[#This Row],[Prior Approved: Number of months]]/12)</f>
        <v>0</v>
      </c>
      <c r="AH300" s="751">
        <f>+Sch_I_SB[[#This Row],[Prior Approved: Admin FTE]]*(Sch_I_SB[[#This Row],[Prior Approved: Number of months]]/12)</f>
        <v>0</v>
      </c>
      <c r="AI300" s="752">
        <f t="shared" si="5"/>
        <v>0</v>
      </c>
      <c r="AJ300" s="751">
        <f t="shared" si="5"/>
        <v>0</v>
      </c>
    </row>
    <row r="301" spans="1:36">
      <c r="A301" s="723">
        <v>298</v>
      </c>
      <c r="B301" s="723">
        <f>+'Budget Summ Amt'!$L$6</f>
        <v>0</v>
      </c>
      <c r="C301" s="779">
        <f>+'Budget Summ Amt'!$D$6</f>
        <v>0</v>
      </c>
      <c r="D301" s="741"/>
      <c r="E301" s="725"/>
      <c r="F301" s="725"/>
      <c r="G301" s="726"/>
      <c r="H301" s="727"/>
      <c r="I301" s="728"/>
      <c r="J301" s="813"/>
      <c r="K301" s="742"/>
      <c r="L301" s="743"/>
      <c r="M301" s="743"/>
      <c r="N301" s="743"/>
      <c r="O301" s="744">
        <f>IFERROR((Sch_I_SB[[#This Row],[Proposed: Direct FTE]]+Sch_I_SB[[#This Row],[Proposed: Admin FTE]])*Sch_I_SB[[#This Row],[Proposed: Annual FTE salary $]]*(Sch_I_SB[[#This Row],[Proposed: Number of months]]/12),0)</f>
        <v>0</v>
      </c>
      <c r="P301" s="745"/>
      <c r="Q301" s="746">
        <f>Sch_I_SB[[#This Row],[Proposed: Benefits Rate %]]*Sch_I_SB[[#This Row],[Proposed: Total salary expense $]]</f>
        <v>0</v>
      </c>
      <c r="R301" s="747">
        <f>Sch_I_SB[[#This Row],[Proposed: Total salary expense $]]+Sch_I_SB[[#This Row],[Proposed: Benefits $]]</f>
        <v>0</v>
      </c>
      <c r="S301" s="742"/>
      <c r="T301" s="743"/>
      <c r="U301" s="743"/>
      <c r="V301" s="743"/>
      <c r="W301" s="744">
        <f>IFERROR((Sch_I_SB[[#This Row],[Prior Approved: Direct FTE]]+Sch_I_SB[[#This Row],[Prior Approved: Admin FTE]])*Sch_I_SB[[#This Row],[Prior Approved: Annual FTE salary $]]*(Sch_I_SB[[#This Row],[Prior Approved: Number of months]]/12),0)</f>
        <v>0</v>
      </c>
      <c r="X301" s="745"/>
      <c r="Y301" s="753">
        <f>Sch_I_SB[[#This Row],[Prior Approved: Total salary expense $]]*Sch_I_SB[[#This Row],[Prior Approved: Benefits Rate %]]</f>
        <v>0</v>
      </c>
      <c r="Z301" s="747">
        <f>+Sch_I_SB[[#This Row],[Prior Approved: Total salary expense $]]+Sch_I_SB[[#This Row],[Prior Approved: Benefits $]]</f>
        <v>0</v>
      </c>
      <c r="AA301" s="748">
        <f>IFERROR(Sch_I_SB[[#This Row],[Proposed: Direct FTE]]-Sch_I_SB[[#This Row],[Prior Approved: Direct FTE]],0)</f>
        <v>0</v>
      </c>
      <c r="AB301" s="744">
        <f>IFERROR(Sch_I_SB[[#This Row],[Proposed: Admin FTE]]-Sch_I_SB[[#This Row],[Prior Approved: Admin FTE]],0)</f>
        <v>0</v>
      </c>
      <c r="AC301" s="747">
        <f>IFERROR(Sch_I_SB[[#This Row],[Proposed: Total S&amp;B $]]-Sch_I_SB[[#This Row],[Prior Approved: Total S&amp;B $]],0)</f>
        <v>0</v>
      </c>
      <c r="AE301" s="749">
        <f>+Sch_I_SB[[#This Row],[Proposed: Direct FTE]]*(Sch_I_SB[[#This Row],[Proposed: Number of months]]/12)</f>
        <v>0</v>
      </c>
      <c r="AF301" s="750">
        <f>+Sch_I_SB[[#This Row],[Proposed: Admin FTE]]*(Sch_I_SB[[#This Row],[Proposed: Number of months]]/12)</f>
        <v>0</v>
      </c>
      <c r="AG301" s="749">
        <f>+Sch_I_SB[[#This Row],[Prior Approved: Direct FTE]]*(Sch_I_SB[[#This Row],[Prior Approved: Number of months]]/12)</f>
        <v>0</v>
      </c>
      <c r="AH301" s="751">
        <f>+Sch_I_SB[[#This Row],[Prior Approved: Admin FTE]]*(Sch_I_SB[[#This Row],[Prior Approved: Number of months]]/12)</f>
        <v>0</v>
      </c>
      <c r="AI301" s="752">
        <f t="shared" si="5"/>
        <v>0</v>
      </c>
      <c r="AJ301" s="751">
        <f t="shared" si="5"/>
        <v>0</v>
      </c>
    </row>
    <row r="302" spans="1:36">
      <c r="A302" s="723">
        <v>299</v>
      </c>
      <c r="B302" s="723">
        <f>+'Budget Summ Amt'!$L$6</f>
        <v>0</v>
      </c>
      <c r="C302" s="779">
        <f>+'Budget Summ Amt'!$D$6</f>
        <v>0</v>
      </c>
      <c r="D302" s="741"/>
      <c r="E302" s="725"/>
      <c r="F302" s="725"/>
      <c r="G302" s="726"/>
      <c r="H302" s="727"/>
      <c r="I302" s="728"/>
      <c r="J302" s="813"/>
      <c r="K302" s="742"/>
      <c r="L302" s="743"/>
      <c r="M302" s="743"/>
      <c r="N302" s="743"/>
      <c r="O302" s="744">
        <f>IFERROR((Sch_I_SB[[#This Row],[Proposed: Direct FTE]]+Sch_I_SB[[#This Row],[Proposed: Admin FTE]])*Sch_I_SB[[#This Row],[Proposed: Annual FTE salary $]]*(Sch_I_SB[[#This Row],[Proposed: Number of months]]/12),0)</f>
        <v>0</v>
      </c>
      <c r="P302" s="745"/>
      <c r="Q302" s="746">
        <f>Sch_I_SB[[#This Row],[Proposed: Benefits Rate %]]*Sch_I_SB[[#This Row],[Proposed: Total salary expense $]]</f>
        <v>0</v>
      </c>
      <c r="R302" s="747">
        <f>Sch_I_SB[[#This Row],[Proposed: Total salary expense $]]+Sch_I_SB[[#This Row],[Proposed: Benefits $]]</f>
        <v>0</v>
      </c>
      <c r="S302" s="742"/>
      <c r="T302" s="743"/>
      <c r="U302" s="743"/>
      <c r="V302" s="743"/>
      <c r="W302" s="744">
        <f>IFERROR((Sch_I_SB[[#This Row],[Prior Approved: Direct FTE]]+Sch_I_SB[[#This Row],[Prior Approved: Admin FTE]])*Sch_I_SB[[#This Row],[Prior Approved: Annual FTE salary $]]*(Sch_I_SB[[#This Row],[Prior Approved: Number of months]]/12),0)</f>
        <v>0</v>
      </c>
      <c r="X302" s="745"/>
      <c r="Y302" s="753">
        <f>Sch_I_SB[[#This Row],[Prior Approved: Total salary expense $]]*Sch_I_SB[[#This Row],[Prior Approved: Benefits Rate %]]</f>
        <v>0</v>
      </c>
      <c r="Z302" s="747">
        <f>+Sch_I_SB[[#This Row],[Prior Approved: Total salary expense $]]+Sch_I_SB[[#This Row],[Prior Approved: Benefits $]]</f>
        <v>0</v>
      </c>
      <c r="AA302" s="748">
        <f>IFERROR(Sch_I_SB[[#This Row],[Proposed: Direct FTE]]-Sch_I_SB[[#This Row],[Prior Approved: Direct FTE]],0)</f>
        <v>0</v>
      </c>
      <c r="AB302" s="744">
        <f>IFERROR(Sch_I_SB[[#This Row],[Proposed: Admin FTE]]-Sch_I_SB[[#This Row],[Prior Approved: Admin FTE]],0)</f>
        <v>0</v>
      </c>
      <c r="AC302" s="747">
        <f>IFERROR(Sch_I_SB[[#This Row],[Proposed: Total S&amp;B $]]-Sch_I_SB[[#This Row],[Prior Approved: Total S&amp;B $]],0)</f>
        <v>0</v>
      </c>
      <c r="AE302" s="749">
        <f>+Sch_I_SB[[#This Row],[Proposed: Direct FTE]]*(Sch_I_SB[[#This Row],[Proposed: Number of months]]/12)</f>
        <v>0</v>
      </c>
      <c r="AF302" s="750">
        <f>+Sch_I_SB[[#This Row],[Proposed: Admin FTE]]*(Sch_I_SB[[#This Row],[Proposed: Number of months]]/12)</f>
        <v>0</v>
      </c>
      <c r="AG302" s="749">
        <f>+Sch_I_SB[[#This Row],[Prior Approved: Direct FTE]]*(Sch_I_SB[[#This Row],[Prior Approved: Number of months]]/12)</f>
        <v>0</v>
      </c>
      <c r="AH302" s="751">
        <f>+Sch_I_SB[[#This Row],[Prior Approved: Admin FTE]]*(Sch_I_SB[[#This Row],[Prior Approved: Number of months]]/12)</f>
        <v>0</v>
      </c>
      <c r="AI302" s="752">
        <f t="shared" si="5"/>
        <v>0</v>
      </c>
      <c r="AJ302" s="751">
        <f t="shared" si="5"/>
        <v>0</v>
      </c>
    </row>
    <row r="303" spans="1:36">
      <c r="A303" s="754">
        <v>300</v>
      </c>
      <c r="B303" s="754">
        <f>+'Budget Summ Amt'!$L$6</f>
        <v>0</v>
      </c>
      <c r="C303" s="788">
        <f>+'Budget Summ Amt'!$D$6</f>
        <v>0</v>
      </c>
      <c r="D303" s="755"/>
      <c r="E303" s="756"/>
      <c r="F303" s="756"/>
      <c r="G303" s="757"/>
      <c r="H303" s="758"/>
      <c r="I303" s="759"/>
      <c r="J303" s="814"/>
      <c r="K303" s="760" t="s">
        <v>243</v>
      </c>
      <c r="L303" s="761" t="s">
        <v>243</v>
      </c>
      <c r="M303" s="761" t="s">
        <v>243</v>
      </c>
      <c r="N303" s="761" t="s">
        <v>243</v>
      </c>
      <c r="O303" s="762">
        <f>IFERROR((Sch_I_SB[[#This Row],[Proposed: Direct FTE]]+Sch_I_SB[[#This Row],[Proposed: Admin FTE]])*Sch_I_SB[[#This Row],[Proposed: Annual FTE salary $]]*(Sch_I_SB[[#This Row],[Proposed: Number of months]]/12),0)</f>
        <v>0</v>
      </c>
      <c r="P303" s="763"/>
      <c r="Q303" s="764">
        <f>Sch_I_SB[[#This Row],[Proposed: Benefits Rate %]]*Sch_I_SB[[#This Row],[Proposed: Total salary expense $]]</f>
        <v>0</v>
      </c>
      <c r="R303" s="765">
        <f>Sch_I_SB[[#This Row],[Proposed: Total salary expense $]]+Sch_I_SB[[#This Row],[Proposed: Benefits $]]</f>
        <v>0</v>
      </c>
      <c r="S303" s="760" t="s">
        <v>243</v>
      </c>
      <c r="T303" s="761" t="s">
        <v>243</v>
      </c>
      <c r="U303" s="761" t="s">
        <v>243</v>
      </c>
      <c r="V303" s="761" t="s">
        <v>243</v>
      </c>
      <c r="W303" s="762">
        <f>IFERROR((Sch_I_SB[[#This Row],[Prior Approved: Direct FTE]]+Sch_I_SB[[#This Row],[Prior Approved: Admin FTE]])*Sch_I_SB[[#This Row],[Prior Approved: Annual FTE salary $]]*(Sch_I_SB[[#This Row],[Prior Approved: Number of months]]/12),0)</f>
        <v>0</v>
      </c>
      <c r="X303" s="763"/>
      <c r="Y303" s="766">
        <f>Sch_I_SB[[#This Row],[Prior Approved: Total salary expense $]]*Sch_I_SB[[#This Row],[Prior Approved: Benefits Rate %]]</f>
        <v>0</v>
      </c>
      <c r="Z303" s="765">
        <f>+Sch_I_SB[[#This Row],[Prior Approved: Total salary expense $]]+Sch_I_SB[[#This Row],[Prior Approved: Benefits $]]</f>
        <v>0</v>
      </c>
      <c r="AA303" s="767">
        <f>IFERROR(Sch_I_SB[[#This Row],[Proposed: Direct FTE]]-Sch_I_SB[[#This Row],[Prior Approved: Direct FTE]],0)</f>
        <v>0</v>
      </c>
      <c r="AB303" s="762">
        <f>IFERROR(Sch_I_SB[[#This Row],[Proposed: Admin FTE]]-Sch_I_SB[[#This Row],[Prior Approved: Admin FTE]],0)</f>
        <v>0</v>
      </c>
      <c r="AC303" s="765">
        <f>IFERROR(Sch_I_SB[[#This Row],[Proposed: Total S&amp;B $]]-Sch_I_SB[[#This Row],[Prior Approved: Total S&amp;B $]],0)</f>
        <v>0</v>
      </c>
      <c r="AE303" s="749"/>
      <c r="AF303" s="750"/>
      <c r="AG303" s="749"/>
      <c r="AH303" s="751"/>
      <c r="AI303" s="752"/>
      <c r="AJ303" s="751"/>
    </row>
    <row r="304" spans="1:36" ht="13.5" thickBot="1">
      <c r="A304" s="768"/>
      <c r="B304" s="768"/>
      <c r="C304" s="787"/>
      <c r="D304" s="769"/>
      <c r="E304" s="614"/>
      <c r="F304" s="614"/>
      <c r="G304" s="769"/>
      <c r="H304" s="769"/>
      <c r="I304" s="802"/>
      <c r="J304" s="802"/>
      <c r="K304" s="770">
        <f>SUBTOTAL(9,Sch_I_SB[Proposed: Direct FTE])</f>
        <v>0</v>
      </c>
      <c r="L304" s="771">
        <f>SUBTOTAL(9,Sch_I_SB[Proposed: Admin FTE])</f>
        <v>0</v>
      </c>
      <c r="M304" s="771">
        <f>SUBTOTAL(9,Sch_I_SB[Proposed: Annual FTE salary $])</f>
        <v>0</v>
      </c>
      <c r="N304" s="771"/>
      <c r="O304" s="771">
        <f>SUBTOTAL(9,Sch_I_SB[Proposed: Total salary expense $])</f>
        <v>0</v>
      </c>
      <c r="P304" s="771"/>
      <c r="Q304" s="771">
        <f>SUBTOTAL(9,Sch_I_SB[Proposed: Benefits $])</f>
        <v>0</v>
      </c>
      <c r="R304" s="772">
        <f>SUBTOTAL(9,Sch_I_SB[Proposed: Total S&amp;B $])</f>
        <v>0</v>
      </c>
      <c r="S304" s="773">
        <f>SUBTOTAL(9,Sch_I_SB[Prior Approved: Direct FTE])</f>
        <v>0</v>
      </c>
      <c r="T304" s="773">
        <f>SUBTOTAL(9,Sch_I_SB[Prior Approved: Admin FTE])</f>
        <v>0</v>
      </c>
      <c r="U304" s="614"/>
      <c r="V304" s="614"/>
      <c r="W304" s="773">
        <f>SUBTOTAL(9,Sch_I_SB[Prior Approved: Total salary expense $])</f>
        <v>0</v>
      </c>
      <c r="X304" s="773"/>
      <c r="Y304" s="773">
        <f>SUBTOTAL(9,Sch_I_SB[Prior Approved: Benefits $])</f>
        <v>0</v>
      </c>
      <c r="Z304" s="773">
        <f>SUBTOTAL(9,Sch_I_SB[Prior Approved: Total S&amp;B $])</f>
        <v>0</v>
      </c>
      <c r="AA304" s="770">
        <f>SUBTOTAL(9,Sch_I_SB[Net Increase (Decrease): Direct FTE])</f>
        <v>0</v>
      </c>
      <c r="AB304" s="771">
        <f>SUBTOTAL(9,Sch_I_SB[Net Increase (Decrease): Admin FTE])</f>
        <v>0</v>
      </c>
      <c r="AC304" s="772">
        <f>SUBTOTAL(9,Sch_I_SB[Net Increase (Decrease): Total S&amp;B])</f>
        <v>0</v>
      </c>
      <c r="AE304" s="774">
        <f>SUM(AE4:AE303)</f>
        <v>0</v>
      </c>
      <c r="AF304" s="775">
        <f t="shared" ref="AF304:AJ304" si="6">SUM(AF4:AF303)</f>
        <v>0</v>
      </c>
      <c r="AG304" s="774">
        <f t="shared" si="6"/>
        <v>0</v>
      </c>
      <c r="AH304" s="776">
        <f t="shared" si="6"/>
        <v>0</v>
      </c>
      <c r="AI304" s="777">
        <f t="shared" si="6"/>
        <v>0</v>
      </c>
      <c r="AJ304" s="776">
        <f t="shared" si="6"/>
        <v>0</v>
      </c>
    </row>
    <row r="305" ht="13.5" thickTop="1"/>
  </sheetData>
  <sheetProtection formatCells="0" formatColumns="0" formatRows="0" insertHyperlinks="0" autoFilter="0"/>
  <mergeCells count="3">
    <mergeCell ref="AE2:AF2"/>
    <mergeCell ref="AG2:AH2"/>
    <mergeCell ref="AI2:AJ2"/>
  </mergeCells>
  <phoneticPr fontId="6" type="noConversion"/>
  <dataValidations count="1">
    <dataValidation type="list" allowBlank="1" showInputMessage="1" showErrorMessage="1" error="Select from dropdown" sqref="D104:D303" xr:uid="{C48DB162-73ED-458D-B60A-70E73CDEC3AA}">
      <formula1>CostCenterMerged_Dropdown</formula1>
    </dataValidation>
  </dataValidations>
  <pageMargins left="0.5" right="0.5" top="0.5" bottom="0.5" header="0.3" footer="0.3"/>
  <pageSetup paperSize="5" scale="54" fitToHeight="0" pageOrder="overThenDown" orientation="landscape" r:id="rId1"/>
  <headerFooter scaleWithDoc="0">
    <oddHeader>&amp;C&amp;"Arial Narrow,Regular"HHSA BHS - Exhibit C - Budget (&amp;A)</oddHeader>
    <oddFooter>&amp;C&amp;"Arial Narrow,Regular"&amp;P</oddFooter>
  </headerFooter>
  <tableParts count="1">
    <tablePart r:id="rId2"/>
  </tableParts>
  <extLst>
    <ext xmlns:x14="http://schemas.microsoft.com/office/spreadsheetml/2009/9/main" uri="{CCE6A557-97BC-4b89-ADB6-D9C93CAAB3DF}">
      <x14:dataValidations xmlns:xm="http://schemas.microsoft.com/office/excel/2006/main" count="4">
        <x14:dataValidation type="list" allowBlank="1" showInputMessage="1" showErrorMessage="1" xr:uid="{F4659732-444E-40F2-86AC-3960EA2B7472}">
          <x14:formula1>
            <xm:f>'Validation Tab'!$A$3:$A$45</xm:f>
          </x14:formula1>
          <xm:sqref>E4:E303</xm:sqref>
        </x14:dataValidation>
        <x14:dataValidation type="list" allowBlank="1" showInputMessage="1" showErrorMessage="1" xr:uid="{8D59D6F1-83E5-490C-B0F7-B57234001BCA}">
          <x14:formula1>
            <xm:f>'Validation Tab'!$B$3:$B$11</xm:f>
          </x14:formula1>
          <xm:sqref>G4:G303</xm:sqref>
        </x14:dataValidation>
        <x14:dataValidation type="list" allowBlank="1" showInputMessage="1" showErrorMessage="1" xr:uid="{2D9F27D7-5C2D-4A2B-82E0-E1A59205706C}">
          <x14:formula1>
            <xm:f>'Validation Tab'!$C$3:$C$21</xm:f>
          </x14:formula1>
          <xm:sqref>H4:H303</xm:sqref>
        </x14:dataValidation>
        <x14:dataValidation type="list" allowBlank="1" showInputMessage="1" showErrorMessage="1" xr:uid="{2974CD8E-452D-4F46-B227-21CA412D1AFE}">
          <x14:formula1>
            <xm:f>'Validation Tab'!$D$3:$D$8</xm:f>
          </x14:formula1>
          <xm:sqref>I4 I5:I303</xm:sqref>
        </x14:dataValidation>
      </x14:dataValidations>
    </ext>
  </extLs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8">
    <tabColor rgb="FFFFFF00"/>
  </sheetPr>
  <dimension ref="A1:DD95"/>
  <sheetViews>
    <sheetView showGridLines="0" zoomScaleNormal="100" workbookViewId="0">
      <pane xSplit="4" ySplit="10" topLeftCell="E11" activePane="bottomRight" state="frozen"/>
      <selection pane="topRight" activeCell="I41" sqref="I41"/>
      <selection pane="bottomLeft" activeCell="I41" sqref="I41"/>
      <selection pane="bottomRight" activeCell="A8" sqref="A8"/>
    </sheetView>
  </sheetViews>
  <sheetFormatPr defaultColWidth="9.1796875" defaultRowHeight="12.5"/>
  <cols>
    <col min="1" max="1" width="2.7265625" style="1" customWidth="1"/>
    <col min="2" max="2" width="12.54296875" style="1" customWidth="1"/>
    <col min="3" max="3" width="12.81640625" style="1" bestFit="1" customWidth="1"/>
    <col min="4" max="4" width="6.1796875" style="1" customWidth="1"/>
    <col min="5" max="13" width="10.54296875" style="3" customWidth="1"/>
    <col min="14" max="25" width="10.54296875" style="1" customWidth="1"/>
    <col min="26" max="33" width="10.54296875" style="13" customWidth="1"/>
    <col min="34" max="40" width="10.54296875" style="1" customWidth="1"/>
    <col min="41" max="42" width="10.54296875" style="13" customWidth="1"/>
    <col min="43" max="49" width="10.54296875" style="1" customWidth="1"/>
    <col min="50" max="51" width="10.54296875" style="13" customWidth="1"/>
    <col min="52" max="58" width="10.54296875" style="1" customWidth="1"/>
    <col min="59" max="60" width="10.54296875" style="13" customWidth="1"/>
    <col min="61" max="67" width="10.54296875" style="1" customWidth="1"/>
    <col min="68" max="69" width="10.54296875" style="13" customWidth="1"/>
    <col min="70" max="76" width="10.54296875" style="1" customWidth="1"/>
    <col min="77" max="78" width="10.54296875" style="13" customWidth="1"/>
    <col min="79" max="99" width="10.54296875" style="1" customWidth="1"/>
    <col min="100" max="101" width="9.1796875" style="1" customWidth="1"/>
    <col min="102" max="103" width="15.54296875" style="1" customWidth="1"/>
    <col min="104" max="104" width="10.54296875" style="1" customWidth="1"/>
    <col min="105" max="16384" width="9.1796875" style="1"/>
  </cols>
  <sheetData>
    <row r="1" spans="1:108" ht="13.5" customHeight="1">
      <c r="B1" s="121"/>
      <c r="C1" s="121"/>
      <c r="D1" s="121"/>
      <c r="E1" s="121" t="s">
        <v>77</v>
      </c>
      <c r="F1" s="121"/>
      <c r="G1" s="121"/>
      <c r="H1" s="121"/>
      <c r="I1" s="121"/>
      <c r="J1" s="121"/>
      <c r="K1" s="121"/>
      <c r="L1" s="121"/>
      <c r="M1" s="121"/>
      <c r="N1" s="121" t="s">
        <v>77</v>
      </c>
      <c r="O1" s="121"/>
      <c r="P1" s="121"/>
      <c r="Q1" s="121"/>
      <c r="R1" s="121"/>
      <c r="S1" s="121"/>
      <c r="T1" s="121"/>
      <c r="U1" s="121"/>
      <c r="V1" s="121"/>
      <c r="W1" s="121" t="s">
        <v>77</v>
      </c>
      <c r="X1" s="121"/>
      <c r="Y1" s="121"/>
      <c r="Z1" s="121"/>
      <c r="AA1" s="121"/>
      <c r="AB1" s="121"/>
      <c r="AC1" s="121"/>
      <c r="AD1" s="121"/>
      <c r="AE1" s="121"/>
      <c r="AF1" s="121" t="s">
        <v>77</v>
      </c>
      <c r="AG1" s="121"/>
      <c r="AH1" s="121"/>
      <c r="AI1" s="121"/>
      <c r="AJ1" s="121"/>
      <c r="AK1" s="121"/>
      <c r="AL1" s="121"/>
      <c r="AM1" s="121"/>
      <c r="AN1" s="121"/>
      <c r="AO1" s="121" t="s">
        <v>77</v>
      </c>
      <c r="AP1" s="121"/>
      <c r="AQ1" s="121"/>
      <c r="AR1" s="121"/>
      <c r="AS1" s="121"/>
      <c r="AT1" s="121"/>
      <c r="AU1" s="121"/>
      <c r="AV1" s="121"/>
      <c r="AW1" s="121"/>
      <c r="AX1" s="121" t="s">
        <v>77</v>
      </c>
      <c r="AY1" s="121"/>
      <c r="AZ1" s="121"/>
      <c r="BA1" s="121"/>
      <c r="BB1" s="121"/>
      <c r="BC1" s="121"/>
      <c r="BD1" s="121"/>
      <c r="BE1" s="121"/>
      <c r="BF1" s="121"/>
      <c r="BG1" s="121" t="s">
        <v>77</v>
      </c>
      <c r="BH1" s="121"/>
      <c r="BI1" s="121"/>
      <c r="BJ1" s="121"/>
      <c r="BK1" s="121"/>
      <c r="BL1" s="121"/>
      <c r="BM1" s="121"/>
      <c r="BN1" s="121"/>
      <c r="BO1" s="121"/>
      <c r="BP1" s="121" t="s">
        <v>77</v>
      </c>
      <c r="BQ1" s="121"/>
      <c r="BR1" s="121"/>
      <c r="BS1" s="121"/>
      <c r="BT1" s="121"/>
      <c r="BU1" s="121"/>
      <c r="BV1" s="121"/>
      <c r="BW1" s="121"/>
      <c r="BX1" s="121"/>
      <c r="BY1" s="121" t="s">
        <v>77</v>
      </c>
      <c r="BZ1" s="121"/>
      <c r="CA1" s="121"/>
      <c r="CB1" s="121"/>
      <c r="CC1" s="121"/>
      <c r="CD1" s="121"/>
      <c r="CE1" s="121"/>
      <c r="CF1" s="121"/>
      <c r="CG1" s="121"/>
      <c r="CH1" s="121" t="s">
        <v>77</v>
      </c>
      <c r="CI1" s="148"/>
      <c r="CJ1" s="148"/>
      <c r="CK1" s="148"/>
      <c r="CL1" s="148"/>
      <c r="CM1" s="148"/>
      <c r="CN1" s="121"/>
      <c r="CO1" s="121"/>
      <c r="CP1" s="121"/>
      <c r="CQ1" s="148"/>
      <c r="CR1" s="148"/>
      <c r="CS1" s="148"/>
      <c r="CT1" s="148"/>
      <c r="CU1" s="148"/>
    </row>
    <row r="2" spans="1:108" ht="13">
      <c r="B2" s="252"/>
      <c r="C2" s="252"/>
      <c r="D2" s="252"/>
      <c r="E2" s="847" t="s">
        <v>406</v>
      </c>
      <c r="F2" s="252"/>
      <c r="G2" s="252"/>
      <c r="H2" s="252"/>
      <c r="I2" s="252"/>
      <c r="J2" s="252"/>
      <c r="K2" s="252"/>
      <c r="L2" s="252"/>
      <c r="M2" s="252"/>
      <c r="N2" s="847" t="s">
        <v>406</v>
      </c>
      <c r="O2" s="252"/>
      <c r="P2" s="252"/>
      <c r="Q2" s="252"/>
      <c r="R2" s="252"/>
      <c r="S2" s="252"/>
      <c r="T2" s="252"/>
      <c r="U2" s="252"/>
      <c r="V2" s="252"/>
      <c r="W2" s="847" t="s">
        <v>406</v>
      </c>
      <c r="X2" s="252"/>
      <c r="Y2" s="252"/>
      <c r="Z2" s="252"/>
      <c r="AA2" s="252"/>
      <c r="AB2" s="252"/>
      <c r="AC2" s="252"/>
      <c r="AD2" s="252"/>
      <c r="AE2" s="252"/>
      <c r="AF2" s="847" t="s">
        <v>406</v>
      </c>
      <c r="AG2" s="252"/>
      <c r="AH2" s="252"/>
      <c r="AI2" s="252"/>
      <c r="AJ2" s="252"/>
      <c r="AK2" s="252"/>
      <c r="AL2" s="252"/>
      <c r="AM2" s="252"/>
      <c r="AN2" s="252"/>
      <c r="AO2" s="847" t="s">
        <v>406</v>
      </c>
      <c r="AP2" s="252"/>
      <c r="AQ2" s="252"/>
      <c r="AR2" s="252"/>
      <c r="AS2" s="252"/>
      <c r="AT2" s="252"/>
      <c r="AU2" s="252"/>
      <c r="AV2" s="252"/>
      <c r="AW2" s="252"/>
      <c r="AX2" s="847" t="s">
        <v>406</v>
      </c>
      <c r="AY2" s="252"/>
      <c r="AZ2" s="252"/>
      <c r="BA2" s="252"/>
      <c r="BB2" s="252"/>
      <c r="BC2" s="252"/>
      <c r="BD2" s="252"/>
      <c r="BE2" s="252"/>
      <c r="BF2" s="252"/>
      <c r="BG2" s="847" t="s">
        <v>406</v>
      </c>
      <c r="BH2" s="252"/>
      <c r="BI2" s="252"/>
      <c r="BJ2" s="252"/>
      <c r="BK2" s="252"/>
      <c r="BL2" s="252"/>
      <c r="BM2" s="252"/>
      <c r="BN2" s="252"/>
      <c r="BO2" s="252"/>
      <c r="BP2" s="847" t="s">
        <v>406</v>
      </c>
      <c r="BQ2" s="252"/>
      <c r="BR2" s="252"/>
      <c r="BS2" s="252"/>
      <c r="BT2" s="252"/>
      <c r="BU2" s="252"/>
      <c r="BV2" s="252"/>
      <c r="BW2" s="252"/>
      <c r="BX2" s="252"/>
      <c r="BY2" s="847" t="s">
        <v>406</v>
      </c>
      <c r="BZ2" s="252"/>
      <c r="CA2" s="252"/>
      <c r="CB2" s="252"/>
      <c r="CC2" s="252"/>
      <c r="CD2" s="252"/>
      <c r="CE2" s="252"/>
      <c r="CF2" s="252"/>
      <c r="CG2" s="252"/>
      <c r="CH2" s="847" t="s">
        <v>406</v>
      </c>
      <c r="CI2" s="394"/>
      <c r="CJ2" s="3"/>
      <c r="CK2" s="3"/>
      <c r="CL2" s="3"/>
      <c r="CM2" s="3"/>
      <c r="CN2" s="252"/>
      <c r="CO2" s="252"/>
      <c r="CP2" s="252"/>
      <c r="CQ2" s="3"/>
      <c r="CR2" s="3"/>
      <c r="CS2" s="3"/>
      <c r="CT2" s="3"/>
      <c r="CU2" s="3"/>
    </row>
    <row r="3" spans="1:108" ht="3" customHeight="1">
      <c r="A3" s="51"/>
      <c r="B3" s="51"/>
      <c r="C3" s="252"/>
      <c r="D3" s="252"/>
      <c r="E3" s="128"/>
      <c r="F3" s="128"/>
      <c r="G3" s="128"/>
      <c r="H3" s="479"/>
      <c r="I3" s="480"/>
      <c r="J3" s="128"/>
      <c r="K3" s="128"/>
      <c r="L3" s="129"/>
      <c r="M3" s="129"/>
      <c r="N3" s="128"/>
      <c r="O3" s="128"/>
      <c r="P3" s="128"/>
      <c r="Q3" s="479"/>
      <c r="R3" s="480"/>
      <c r="S3" s="128"/>
      <c r="T3" s="128"/>
      <c r="U3" s="129"/>
      <c r="V3" s="129"/>
      <c r="W3" s="128"/>
      <c r="X3" s="128"/>
      <c r="Y3" s="128"/>
      <c r="Z3" s="479"/>
      <c r="AA3" s="480"/>
      <c r="AB3" s="128"/>
      <c r="AC3" s="128"/>
      <c r="AD3" s="129"/>
      <c r="AE3" s="129"/>
      <c r="AF3" s="128"/>
      <c r="AG3" s="128"/>
      <c r="AH3" s="128"/>
      <c r="AI3" s="479"/>
      <c r="AJ3" s="480"/>
      <c r="AK3" s="128"/>
      <c r="AL3" s="128"/>
      <c r="AM3" s="129"/>
      <c r="AN3" s="129"/>
      <c r="AO3" s="128"/>
      <c r="AP3" s="128"/>
      <c r="AQ3" s="128"/>
      <c r="AR3" s="479"/>
      <c r="AS3" s="480"/>
      <c r="AT3" s="128"/>
      <c r="AU3" s="128"/>
      <c r="AV3" s="129"/>
      <c r="AW3" s="129"/>
      <c r="AX3" s="128"/>
      <c r="AY3" s="128"/>
      <c r="AZ3" s="128"/>
      <c r="BA3" s="479"/>
      <c r="BB3" s="480"/>
      <c r="BC3" s="128"/>
      <c r="BD3" s="128"/>
      <c r="BE3" s="129"/>
      <c r="BF3" s="129"/>
      <c r="BG3" s="128"/>
      <c r="BH3" s="128"/>
      <c r="BI3" s="128"/>
      <c r="BJ3" s="479"/>
      <c r="BK3" s="480"/>
      <c r="BL3" s="128"/>
      <c r="BM3" s="128"/>
      <c r="BN3" s="129"/>
      <c r="BO3" s="129"/>
      <c r="BP3" s="128"/>
      <c r="BQ3" s="128"/>
      <c r="BR3" s="128"/>
      <c r="BS3" s="479"/>
      <c r="BT3" s="480"/>
      <c r="BU3" s="128"/>
      <c r="BV3" s="128"/>
      <c r="BW3" s="129"/>
      <c r="BX3" s="129"/>
      <c r="BY3" s="128"/>
      <c r="BZ3" s="128"/>
      <c r="CA3" s="128"/>
      <c r="CB3" s="479"/>
      <c r="CC3" s="480"/>
      <c r="CD3" s="128"/>
      <c r="CE3" s="128"/>
      <c r="CF3" s="129"/>
      <c r="CG3" s="129"/>
      <c r="CH3" s="395"/>
      <c r="CI3" s="395"/>
      <c r="CJ3" s="3"/>
      <c r="CK3" s="3"/>
      <c r="CL3" s="3"/>
      <c r="CM3" s="3"/>
      <c r="CN3" s="479"/>
      <c r="CO3" s="480"/>
      <c r="CP3" s="128"/>
      <c r="CQ3" s="3"/>
      <c r="CR3" s="3"/>
      <c r="CS3" s="3"/>
      <c r="CT3" s="3"/>
      <c r="CU3" s="3"/>
    </row>
    <row r="4" spans="1:108" s="152" customFormat="1" ht="13">
      <c r="A4" s="830"/>
      <c r="B4" s="830"/>
      <c r="C4" s="830"/>
      <c r="D4" s="839"/>
      <c r="E4" s="132" t="s">
        <v>262</v>
      </c>
      <c r="F4" s="936">
        <f>+'Budget Summ Amt'!D6</f>
        <v>0</v>
      </c>
      <c r="G4" s="936"/>
      <c r="H4" s="936"/>
      <c r="I4" s="830"/>
      <c r="J4" s="830"/>
      <c r="K4" s="470" t="s">
        <v>407</v>
      </c>
      <c r="L4" s="401">
        <f>+'Budget Summ Amt'!I6</f>
        <v>0</v>
      </c>
      <c r="M4" s="830"/>
      <c r="N4" s="132" t="s">
        <v>262</v>
      </c>
      <c r="O4" s="936">
        <f>+$F4</f>
        <v>0</v>
      </c>
      <c r="P4" s="936"/>
      <c r="Q4" s="936"/>
      <c r="R4" s="830"/>
      <c r="S4" s="830"/>
      <c r="T4" s="470" t="s">
        <v>407</v>
      </c>
      <c r="U4" s="401">
        <f>+$L4</f>
        <v>0</v>
      </c>
      <c r="V4" s="830"/>
      <c r="W4" s="132" t="s">
        <v>262</v>
      </c>
      <c r="X4" s="936">
        <f>+$F4</f>
        <v>0</v>
      </c>
      <c r="Y4" s="936"/>
      <c r="Z4" s="936"/>
      <c r="AA4" s="830"/>
      <c r="AB4" s="830"/>
      <c r="AC4" s="470" t="s">
        <v>407</v>
      </c>
      <c r="AD4" s="401">
        <f>+$L4</f>
        <v>0</v>
      </c>
      <c r="AE4" s="830"/>
      <c r="AF4" s="132" t="s">
        <v>262</v>
      </c>
      <c r="AG4" s="936">
        <f>+$F4</f>
        <v>0</v>
      </c>
      <c r="AH4" s="936"/>
      <c r="AI4" s="936"/>
      <c r="AJ4" s="830"/>
      <c r="AK4" s="830"/>
      <c r="AL4" s="470" t="s">
        <v>407</v>
      </c>
      <c r="AM4" s="401">
        <f>+$L4</f>
        <v>0</v>
      </c>
      <c r="AN4" s="830"/>
      <c r="AO4" s="132" t="s">
        <v>262</v>
      </c>
      <c r="AP4" s="936">
        <f>+$F4</f>
        <v>0</v>
      </c>
      <c r="AQ4" s="936"/>
      <c r="AR4" s="936"/>
      <c r="AS4" s="830"/>
      <c r="AT4" s="830"/>
      <c r="AU4" s="470" t="s">
        <v>407</v>
      </c>
      <c r="AV4" s="401">
        <f>+$L4</f>
        <v>0</v>
      </c>
      <c r="AW4" s="830"/>
      <c r="AX4" s="132" t="s">
        <v>262</v>
      </c>
      <c r="AY4" s="936">
        <f>+$F4</f>
        <v>0</v>
      </c>
      <c r="AZ4" s="936"/>
      <c r="BA4" s="936"/>
      <c r="BB4" s="830"/>
      <c r="BC4" s="830"/>
      <c r="BD4" s="470" t="s">
        <v>407</v>
      </c>
      <c r="BE4" s="401">
        <f>+$L4</f>
        <v>0</v>
      </c>
      <c r="BF4" s="830"/>
      <c r="BG4" s="132" t="s">
        <v>262</v>
      </c>
      <c r="BH4" s="936">
        <f>+$F4</f>
        <v>0</v>
      </c>
      <c r="BI4" s="936"/>
      <c r="BJ4" s="936"/>
      <c r="BK4" s="830"/>
      <c r="BL4" s="830"/>
      <c r="BM4" s="470" t="s">
        <v>407</v>
      </c>
      <c r="BN4" s="401">
        <f>+$L4</f>
        <v>0</v>
      </c>
      <c r="BO4" s="830"/>
      <c r="BP4" s="132" t="s">
        <v>262</v>
      </c>
      <c r="BQ4" s="936">
        <f>+$F4</f>
        <v>0</v>
      </c>
      <c r="BR4" s="936"/>
      <c r="BS4" s="936"/>
      <c r="BT4" s="830"/>
      <c r="BU4" s="830"/>
      <c r="BV4" s="470" t="s">
        <v>407</v>
      </c>
      <c r="BW4" s="401">
        <f>+$L4</f>
        <v>0</v>
      </c>
      <c r="BX4" s="830"/>
      <c r="BY4" s="132" t="s">
        <v>262</v>
      </c>
      <c r="BZ4" s="936">
        <f>+$F4</f>
        <v>0</v>
      </c>
      <c r="CA4" s="936"/>
      <c r="CB4" s="936"/>
      <c r="CC4" s="830"/>
      <c r="CD4" s="830"/>
      <c r="CE4" s="470" t="s">
        <v>407</v>
      </c>
      <c r="CF4" s="401">
        <f>+$L4</f>
        <v>0</v>
      </c>
      <c r="CG4" s="830"/>
      <c r="CH4" s="132" t="s">
        <v>262</v>
      </c>
      <c r="CI4" s="936">
        <f>+$F4</f>
        <v>0</v>
      </c>
      <c r="CJ4" s="936"/>
      <c r="CK4" s="936"/>
      <c r="CL4" s="830"/>
      <c r="CM4" s="830"/>
      <c r="CN4" s="470" t="s">
        <v>407</v>
      </c>
      <c r="CO4" s="401">
        <f>+$L4</f>
        <v>0</v>
      </c>
      <c r="CP4" s="704"/>
      <c r="CQ4" s="704"/>
      <c r="CR4" s="470" t="s">
        <v>407</v>
      </c>
      <c r="CS4" s="401">
        <f>+$L4</f>
        <v>0</v>
      </c>
      <c r="CT4" s="830"/>
      <c r="CU4" s="830"/>
      <c r="CV4" s="830"/>
      <c r="CW4" s="830"/>
      <c r="CX4" s="830"/>
      <c r="CY4" s="830"/>
      <c r="CZ4" s="830"/>
      <c r="DA4" s="830"/>
      <c r="DB4" s="830"/>
      <c r="DC4" s="830"/>
      <c r="DD4" s="830"/>
    </row>
    <row r="5" spans="1:108" s="152" customFormat="1" ht="15" customHeight="1">
      <c r="A5" s="839"/>
      <c r="B5" s="839"/>
      <c r="C5" s="839"/>
      <c r="D5" s="839"/>
      <c r="E5" s="253" t="s">
        <v>264</v>
      </c>
      <c r="F5" s="134">
        <f>+'Budget Summ Amt'!L6</f>
        <v>0</v>
      </c>
      <c r="G5" s="830"/>
      <c r="H5" s="830"/>
      <c r="I5" s="839"/>
      <c r="J5" s="839"/>
      <c r="K5" s="253" t="s">
        <v>265</v>
      </c>
      <c r="L5" s="134">
        <f>+'Budget Summ Amt'!O6</f>
        <v>0</v>
      </c>
      <c r="M5" s="833"/>
      <c r="N5" s="253" t="s">
        <v>264</v>
      </c>
      <c r="O5" s="936">
        <f>+$F5</f>
        <v>0</v>
      </c>
      <c r="P5" s="936"/>
      <c r="Q5" s="936"/>
      <c r="R5" s="839"/>
      <c r="S5" s="839"/>
      <c r="T5" s="254" t="s">
        <v>265</v>
      </c>
      <c r="U5" s="789">
        <f>+$L5</f>
        <v>0</v>
      </c>
      <c r="V5" s="833"/>
      <c r="W5" s="253" t="s">
        <v>264</v>
      </c>
      <c r="X5" s="936">
        <f>+$F5</f>
        <v>0</v>
      </c>
      <c r="Y5" s="936"/>
      <c r="Z5" s="936"/>
      <c r="AA5" s="839"/>
      <c r="AB5" s="839"/>
      <c r="AC5" s="254" t="s">
        <v>265</v>
      </c>
      <c r="AD5" s="789">
        <f>+$L5</f>
        <v>0</v>
      </c>
      <c r="AE5" s="833"/>
      <c r="AF5" s="253" t="s">
        <v>264</v>
      </c>
      <c r="AG5" s="936">
        <f>+$F5</f>
        <v>0</v>
      </c>
      <c r="AH5" s="936"/>
      <c r="AI5" s="936"/>
      <c r="AJ5" s="839"/>
      <c r="AK5" s="839"/>
      <c r="AL5" s="254" t="s">
        <v>265</v>
      </c>
      <c r="AM5" s="789">
        <f>+$L5</f>
        <v>0</v>
      </c>
      <c r="AN5" s="833"/>
      <c r="AO5" s="253" t="s">
        <v>264</v>
      </c>
      <c r="AP5" s="936">
        <f>+$F5</f>
        <v>0</v>
      </c>
      <c r="AQ5" s="936"/>
      <c r="AR5" s="936"/>
      <c r="AS5" s="839"/>
      <c r="AT5" s="839"/>
      <c r="AU5" s="254" t="s">
        <v>265</v>
      </c>
      <c r="AV5" s="789">
        <f>+$L5</f>
        <v>0</v>
      </c>
      <c r="AW5" s="833"/>
      <c r="AX5" s="253" t="s">
        <v>264</v>
      </c>
      <c r="AY5" s="936">
        <f>+$F5</f>
        <v>0</v>
      </c>
      <c r="AZ5" s="936"/>
      <c r="BA5" s="936"/>
      <c r="BB5" s="839"/>
      <c r="BC5" s="839"/>
      <c r="BD5" s="254" t="s">
        <v>265</v>
      </c>
      <c r="BE5" s="789">
        <f>+$L5</f>
        <v>0</v>
      </c>
      <c r="BF5" s="833"/>
      <c r="BG5" s="253" t="s">
        <v>264</v>
      </c>
      <c r="BH5" s="936">
        <f>+$F5</f>
        <v>0</v>
      </c>
      <c r="BI5" s="936"/>
      <c r="BJ5" s="936"/>
      <c r="BK5" s="839"/>
      <c r="BL5" s="839"/>
      <c r="BM5" s="254" t="s">
        <v>265</v>
      </c>
      <c r="BN5" s="789">
        <f>+$L5</f>
        <v>0</v>
      </c>
      <c r="BO5" s="833"/>
      <c r="BP5" s="253" t="s">
        <v>264</v>
      </c>
      <c r="BQ5" s="936">
        <f>+$F5</f>
        <v>0</v>
      </c>
      <c r="BR5" s="936"/>
      <c r="BS5" s="936"/>
      <c r="BT5" s="839"/>
      <c r="BU5" s="839"/>
      <c r="BV5" s="254" t="s">
        <v>265</v>
      </c>
      <c r="BW5" s="789">
        <f>+$L5</f>
        <v>0</v>
      </c>
      <c r="BX5" s="833"/>
      <c r="BY5" s="253" t="s">
        <v>264</v>
      </c>
      <c r="BZ5" s="936">
        <f>+$F5</f>
        <v>0</v>
      </c>
      <c r="CA5" s="936"/>
      <c r="CB5" s="936"/>
      <c r="CC5" s="839"/>
      <c r="CD5" s="839"/>
      <c r="CE5" s="254" t="s">
        <v>265</v>
      </c>
      <c r="CF5" s="789">
        <f>+$L5</f>
        <v>0</v>
      </c>
      <c r="CG5" s="833"/>
      <c r="CH5" s="253" t="s">
        <v>264</v>
      </c>
      <c r="CI5" s="936">
        <f>+$F5</f>
        <v>0</v>
      </c>
      <c r="CJ5" s="936"/>
      <c r="CK5" s="936"/>
      <c r="CL5" s="839"/>
      <c r="CM5" s="839"/>
      <c r="CN5" s="254" t="s">
        <v>265</v>
      </c>
      <c r="CO5" s="789">
        <f>+$L5</f>
        <v>0</v>
      </c>
      <c r="CP5" s="839"/>
      <c r="CQ5" s="830"/>
      <c r="CR5" s="254" t="s">
        <v>265</v>
      </c>
      <c r="CS5" s="789">
        <f>+$L5</f>
        <v>0</v>
      </c>
      <c r="CT5" s="830"/>
      <c r="CU5" s="830"/>
      <c r="CV5" s="833"/>
      <c r="CW5" s="833"/>
      <c r="CX5" s="830"/>
      <c r="CY5" s="830"/>
      <c r="CZ5" s="830"/>
      <c r="DA5" s="830"/>
      <c r="DB5" s="830"/>
      <c r="DC5" s="830"/>
      <c r="DD5" s="830"/>
    </row>
    <row r="6" spans="1:108" s="152" customFormat="1" ht="23.25" customHeight="1">
      <c r="A6" s="830"/>
      <c r="B6" s="481"/>
      <c r="C6" s="482"/>
      <c r="D6" s="482"/>
      <c r="E6" s="937" t="s">
        <v>408</v>
      </c>
      <c r="F6" s="937"/>
      <c r="G6" s="937"/>
      <c r="H6" s="937"/>
      <c r="I6" s="937"/>
      <c r="J6" s="937"/>
      <c r="K6" s="937"/>
      <c r="L6" s="937"/>
      <c r="M6" s="937"/>
      <c r="N6" s="937" t="s">
        <v>408</v>
      </c>
      <c r="O6" s="937"/>
      <c r="P6" s="937"/>
      <c r="Q6" s="937"/>
      <c r="R6" s="937"/>
      <c r="S6" s="937"/>
      <c r="T6" s="937"/>
      <c r="U6" s="937"/>
      <c r="V6" s="937"/>
      <c r="W6" s="937" t="s">
        <v>408</v>
      </c>
      <c r="X6" s="937"/>
      <c r="Y6" s="937"/>
      <c r="Z6" s="937"/>
      <c r="AA6" s="937"/>
      <c r="AB6" s="937"/>
      <c r="AC6" s="937"/>
      <c r="AD6" s="937"/>
      <c r="AE6" s="937"/>
      <c r="AF6" s="937" t="s">
        <v>408</v>
      </c>
      <c r="AG6" s="937"/>
      <c r="AH6" s="937"/>
      <c r="AI6" s="937"/>
      <c r="AJ6" s="937"/>
      <c r="AK6" s="937"/>
      <c r="AL6" s="937"/>
      <c r="AM6" s="937"/>
      <c r="AN6" s="937"/>
      <c r="AO6" s="937" t="s">
        <v>408</v>
      </c>
      <c r="AP6" s="937"/>
      <c r="AQ6" s="937"/>
      <c r="AR6" s="937"/>
      <c r="AS6" s="937"/>
      <c r="AT6" s="937"/>
      <c r="AU6" s="937"/>
      <c r="AV6" s="937"/>
      <c r="AW6" s="937"/>
      <c r="AX6" s="937" t="s">
        <v>408</v>
      </c>
      <c r="AY6" s="937"/>
      <c r="AZ6" s="937"/>
      <c r="BA6" s="937"/>
      <c r="BB6" s="937"/>
      <c r="BC6" s="937"/>
      <c r="BD6" s="937"/>
      <c r="BE6" s="937"/>
      <c r="BF6" s="937"/>
      <c r="BG6" s="937" t="s">
        <v>408</v>
      </c>
      <c r="BH6" s="937"/>
      <c r="BI6" s="937"/>
      <c r="BJ6" s="937"/>
      <c r="BK6" s="937"/>
      <c r="BL6" s="937"/>
      <c r="BM6" s="937"/>
      <c r="BN6" s="937"/>
      <c r="BO6" s="937"/>
      <c r="BP6" s="937" t="s">
        <v>408</v>
      </c>
      <c r="BQ6" s="937"/>
      <c r="BR6" s="937"/>
      <c r="BS6" s="937"/>
      <c r="BT6" s="937"/>
      <c r="BU6" s="937"/>
      <c r="BV6" s="937"/>
      <c r="BW6" s="937"/>
      <c r="BX6" s="937"/>
      <c r="BY6" s="937" t="s">
        <v>408</v>
      </c>
      <c r="BZ6" s="937"/>
      <c r="CA6" s="937"/>
      <c r="CB6" s="937"/>
      <c r="CC6" s="937"/>
      <c r="CD6" s="937"/>
      <c r="CE6" s="937"/>
      <c r="CF6" s="937"/>
      <c r="CG6" s="937"/>
      <c r="CH6" s="937" t="s">
        <v>408</v>
      </c>
      <c r="CI6" s="937"/>
      <c r="CJ6" s="937"/>
      <c r="CK6" s="937"/>
      <c r="CL6" s="937"/>
      <c r="CM6" s="937"/>
      <c r="CN6" s="937"/>
      <c r="CO6" s="937"/>
      <c r="CP6" s="937"/>
      <c r="CQ6" s="937"/>
      <c r="CR6" s="937"/>
      <c r="CS6" s="937"/>
      <c r="CT6" s="937"/>
      <c r="CU6" s="937"/>
      <c r="CV6" s="937"/>
      <c r="CW6" s="849"/>
      <c r="CX6" s="830"/>
      <c r="CY6" s="830"/>
      <c r="CZ6" s="830"/>
      <c r="DA6" s="830"/>
      <c r="DB6" s="830"/>
      <c r="DC6" s="830"/>
      <c r="DD6" s="830"/>
    </row>
    <row r="7" spans="1:108" ht="1.5" customHeight="1" thickBot="1">
      <c r="A7" s="396"/>
      <c r="B7" s="396"/>
      <c r="C7" s="396"/>
      <c r="D7" s="396"/>
      <c r="E7" s="397"/>
      <c r="F7" s="397"/>
      <c r="G7" s="397"/>
      <c r="Q7" s="398"/>
      <c r="R7" s="398"/>
      <c r="S7" s="398"/>
      <c r="T7" s="398"/>
      <c r="U7" s="398"/>
      <c r="V7" s="398"/>
      <c r="W7" s="398"/>
      <c r="X7" s="398"/>
      <c r="Y7" s="398"/>
      <c r="Z7" s="398"/>
      <c r="AA7" s="398"/>
      <c r="AB7" s="398"/>
      <c r="AC7" s="398"/>
    </row>
    <row r="8" spans="1:108" ht="14.25" customHeight="1" thickTop="1">
      <c r="A8" s="402" t="s">
        <v>266</v>
      </c>
      <c r="B8" s="403"/>
      <c r="C8" s="403"/>
      <c r="D8" s="404"/>
      <c r="E8" s="944" t="s">
        <v>378</v>
      </c>
      <c r="F8" s="946" t="s">
        <v>379</v>
      </c>
      <c r="G8" s="948" t="s">
        <v>409</v>
      </c>
      <c r="H8" s="938" t="s">
        <v>410</v>
      </c>
      <c r="I8" s="939"/>
      <c r="J8" s="940"/>
      <c r="K8" s="938" t="s">
        <v>411</v>
      </c>
      <c r="L8" s="939"/>
      <c r="M8" s="940"/>
      <c r="N8" s="938" t="s">
        <v>411</v>
      </c>
      <c r="O8" s="939"/>
      <c r="P8" s="940"/>
      <c r="Q8" s="938" t="s">
        <v>411</v>
      </c>
      <c r="R8" s="939"/>
      <c r="S8" s="940"/>
      <c r="T8" s="938" t="s">
        <v>411</v>
      </c>
      <c r="U8" s="939"/>
      <c r="V8" s="940"/>
      <c r="W8" s="938" t="s">
        <v>411</v>
      </c>
      <c r="X8" s="939"/>
      <c r="Y8" s="940"/>
      <c r="Z8" s="938" t="s">
        <v>411</v>
      </c>
      <c r="AA8" s="939"/>
      <c r="AB8" s="940"/>
      <c r="AC8" s="938" t="s">
        <v>411</v>
      </c>
      <c r="AD8" s="939"/>
      <c r="AE8" s="940"/>
      <c r="AF8" s="938" t="s">
        <v>411</v>
      </c>
      <c r="AG8" s="939"/>
      <c r="AH8" s="940"/>
      <c r="AI8" s="938" t="s">
        <v>411</v>
      </c>
      <c r="AJ8" s="939"/>
      <c r="AK8" s="940"/>
      <c r="AL8" s="938" t="s">
        <v>411</v>
      </c>
      <c r="AM8" s="939"/>
      <c r="AN8" s="940"/>
      <c r="AO8" s="938" t="s">
        <v>411</v>
      </c>
      <c r="AP8" s="939"/>
      <c r="AQ8" s="940"/>
      <c r="AR8" s="938" t="s">
        <v>411</v>
      </c>
      <c r="AS8" s="939"/>
      <c r="AT8" s="940"/>
      <c r="AU8" s="938" t="s">
        <v>411</v>
      </c>
      <c r="AV8" s="939"/>
      <c r="AW8" s="940"/>
      <c r="AX8" s="938" t="s">
        <v>411</v>
      </c>
      <c r="AY8" s="939"/>
      <c r="AZ8" s="940"/>
      <c r="BA8" s="938" t="s">
        <v>411</v>
      </c>
      <c r="BB8" s="939"/>
      <c r="BC8" s="940"/>
      <c r="BD8" s="938" t="s">
        <v>411</v>
      </c>
      <c r="BE8" s="939"/>
      <c r="BF8" s="940"/>
      <c r="BG8" s="938" t="s">
        <v>411</v>
      </c>
      <c r="BH8" s="939"/>
      <c r="BI8" s="940"/>
      <c r="BJ8" s="938" t="s">
        <v>411</v>
      </c>
      <c r="BK8" s="939"/>
      <c r="BL8" s="940"/>
      <c r="BM8" s="938" t="s">
        <v>411</v>
      </c>
      <c r="BN8" s="939"/>
      <c r="BO8" s="940"/>
      <c r="BP8" s="938" t="s">
        <v>411</v>
      </c>
      <c r="BQ8" s="939"/>
      <c r="BR8" s="940"/>
      <c r="BS8" s="938" t="s">
        <v>411</v>
      </c>
      <c r="BT8" s="939"/>
      <c r="BU8" s="940"/>
      <c r="BV8" s="938" t="s">
        <v>411</v>
      </c>
      <c r="BW8" s="939"/>
      <c r="BX8" s="940"/>
      <c r="BY8" s="938" t="s">
        <v>411</v>
      </c>
      <c r="BZ8" s="939"/>
      <c r="CA8" s="940"/>
      <c r="CB8" s="938" t="s">
        <v>411</v>
      </c>
      <c r="CC8" s="939"/>
      <c r="CD8" s="940"/>
      <c r="CE8" s="938" t="s">
        <v>411</v>
      </c>
      <c r="CF8" s="939"/>
      <c r="CG8" s="940"/>
      <c r="CH8" s="938" t="s">
        <v>411</v>
      </c>
      <c r="CI8" s="939"/>
      <c r="CJ8" s="940"/>
      <c r="CK8" s="938" t="s">
        <v>411</v>
      </c>
      <c r="CL8" s="939"/>
      <c r="CM8" s="940"/>
      <c r="CN8" s="938" t="s">
        <v>411</v>
      </c>
      <c r="CO8" s="939"/>
      <c r="CP8" s="940"/>
      <c r="CQ8" s="938" t="s">
        <v>411</v>
      </c>
      <c r="CR8" s="939"/>
      <c r="CS8" s="940"/>
      <c r="CT8" s="956"/>
      <c r="CU8" s="956"/>
      <c r="CV8" s="956"/>
      <c r="CW8" s="850"/>
      <c r="CX8" s="950" t="s">
        <v>412</v>
      </c>
      <c r="CY8" s="951"/>
      <c r="CZ8" s="952"/>
    </row>
    <row r="9" spans="1:108">
      <c r="A9" s="405" t="s">
        <v>268</v>
      </c>
      <c r="B9" s="406"/>
      <c r="C9" s="406"/>
      <c r="D9" s="407"/>
      <c r="E9" s="945"/>
      <c r="F9" s="947"/>
      <c r="G9" s="949"/>
      <c r="H9" s="941" t="s">
        <v>413</v>
      </c>
      <c r="I9" s="942"/>
      <c r="J9" s="943"/>
      <c r="K9" s="941" t="s">
        <v>414</v>
      </c>
      <c r="L9" s="942"/>
      <c r="M9" s="943"/>
      <c r="N9" s="941" t="s">
        <v>415</v>
      </c>
      <c r="O9" s="942"/>
      <c r="P9" s="943"/>
      <c r="Q9" s="941" t="s">
        <v>416</v>
      </c>
      <c r="R9" s="942"/>
      <c r="S9" s="943"/>
      <c r="T9" s="941" t="s">
        <v>417</v>
      </c>
      <c r="U9" s="942"/>
      <c r="V9" s="943"/>
      <c r="W9" s="941" t="s">
        <v>418</v>
      </c>
      <c r="X9" s="942"/>
      <c r="Y9" s="943"/>
      <c r="Z9" s="941" t="s">
        <v>419</v>
      </c>
      <c r="AA9" s="942"/>
      <c r="AB9" s="943"/>
      <c r="AC9" s="941" t="s">
        <v>420</v>
      </c>
      <c r="AD9" s="942"/>
      <c r="AE9" s="943"/>
      <c r="AF9" s="941" t="s">
        <v>421</v>
      </c>
      <c r="AG9" s="942"/>
      <c r="AH9" s="943"/>
      <c r="AI9" s="941" t="s">
        <v>422</v>
      </c>
      <c r="AJ9" s="942"/>
      <c r="AK9" s="943"/>
      <c r="AL9" s="941" t="s">
        <v>423</v>
      </c>
      <c r="AM9" s="942"/>
      <c r="AN9" s="943"/>
      <c r="AO9" s="941" t="s">
        <v>424</v>
      </c>
      <c r="AP9" s="942"/>
      <c r="AQ9" s="943"/>
      <c r="AR9" s="941" t="s">
        <v>425</v>
      </c>
      <c r="AS9" s="942"/>
      <c r="AT9" s="943"/>
      <c r="AU9" s="941" t="s">
        <v>426</v>
      </c>
      <c r="AV9" s="942"/>
      <c r="AW9" s="943"/>
      <c r="AX9" s="941" t="s">
        <v>427</v>
      </c>
      <c r="AY9" s="942"/>
      <c r="AZ9" s="943"/>
      <c r="BA9" s="941" t="s">
        <v>428</v>
      </c>
      <c r="BB9" s="942"/>
      <c r="BC9" s="943"/>
      <c r="BD9" s="941" t="s">
        <v>429</v>
      </c>
      <c r="BE9" s="942"/>
      <c r="BF9" s="943"/>
      <c r="BG9" s="941" t="s">
        <v>430</v>
      </c>
      <c r="BH9" s="942"/>
      <c r="BI9" s="943"/>
      <c r="BJ9" s="941" t="s">
        <v>431</v>
      </c>
      <c r="BK9" s="942"/>
      <c r="BL9" s="943"/>
      <c r="BM9" s="941" t="s">
        <v>432</v>
      </c>
      <c r="BN9" s="942"/>
      <c r="BO9" s="943"/>
      <c r="BP9" s="941" t="s">
        <v>433</v>
      </c>
      <c r="BQ9" s="942"/>
      <c r="BR9" s="943"/>
      <c r="BS9" s="941" t="s">
        <v>434</v>
      </c>
      <c r="BT9" s="942"/>
      <c r="BU9" s="943"/>
      <c r="BV9" s="941" t="s">
        <v>435</v>
      </c>
      <c r="BW9" s="942"/>
      <c r="BX9" s="943"/>
      <c r="BY9" s="941" t="s">
        <v>436</v>
      </c>
      <c r="BZ9" s="942"/>
      <c r="CA9" s="943"/>
      <c r="CB9" s="941" t="s">
        <v>437</v>
      </c>
      <c r="CC9" s="942"/>
      <c r="CD9" s="943"/>
      <c r="CE9" s="941" t="s">
        <v>438</v>
      </c>
      <c r="CF9" s="942"/>
      <c r="CG9" s="943"/>
      <c r="CH9" s="941" t="s">
        <v>439</v>
      </c>
      <c r="CI9" s="942"/>
      <c r="CJ9" s="943"/>
      <c r="CK9" s="941" t="s">
        <v>440</v>
      </c>
      <c r="CL9" s="942"/>
      <c r="CM9" s="943"/>
      <c r="CN9" s="941" t="s">
        <v>441</v>
      </c>
      <c r="CO9" s="942"/>
      <c r="CP9" s="943"/>
      <c r="CQ9" s="941" t="s">
        <v>442</v>
      </c>
      <c r="CR9" s="942"/>
      <c r="CS9" s="943"/>
      <c r="CT9" s="957"/>
      <c r="CU9" s="957"/>
      <c r="CV9" s="957"/>
      <c r="CW9" s="851"/>
      <c r="CX9" s="953"/>
      <c r="CY9" s="954"/>
      <c r="CZ9" s="955"/>
    </row>
    <row r="10" spans="1:108" s="399" customFormat="1" ht="18">
      <c r="A10" s="408"/>
      <c r="B10" s="409"/>
      <c r="C10" s="409"/>
      <c r="D10" s="409"/>
      <c r="E10" s="422" t="s">
        <v>443</v>
      </c>
      <c r="F10" s="423" t="s">
        <v>443</v>
      </c>
      <c r="G10" s="424" t="s">
        <v>443</v>
      </c>
      <c r="H10" s="384" t="s">
        <v>444</v>
      </c>
      <c r="I10" s="385" t="s">
        <v>445</v>
      </c>
      <c r="J10" s="386" t="s">
        <v>446</v>
      </c>
      <c r="K10" s="384" t="s">
        <v>444</v>
      </c>
      <c r="L10" s="385" t="s">
        <v>445</v>
      </c>
      <c r="M10" s="386" t="s">
        <v>446</v>
      </c>
      <c r="N10" s="384" t="s">
        <v>444</v>
      </c>
      <c r="O10" s="385" t="s">
        <v>445</v>
      </c>
      <c r="P10" s="386" t="s">
        <v>446</v>
      </c>
      <c r="Q10" s="384" t="s">
        <v>444</v>
      </c>
      <c r="R10" s="385" t="s">
        <v>445</v>
      </c>
      <c r="S10" s="386" t="s">
        <v>446</v>
      </c>
      <c r="T10" s="384" t="s">
        <v>444</v>
      </c>
      <c r="U10" s="385" t="s">
        <v>445</v>
      </c>
      <c r="V10" s="386" t="s">
        <v>446</v>
      </c>
      <c r="W10" s="384" t="s">
        <v>444</v>
      </c>
      <c r="X10" s="385" t="s">
        <v>445</v>
      </c>
      <c r="Y10" s="386" t="s">
        <v>446</v>
      </c>
      <c r="Z10" s="384" t="s">
        <v>444</v>
      </c>
      <c r="AA10" s="385" t="s">
        <v>445</v>
      </c>
      <c r="AB10" s="386" t="s">
        <v>446</v>
      </c>
      <c r="AC10" s="384" t="s">
        <v>444</v>
      </c>
      <c r="AD10" s="385" t="s">
        <v>445</v>
      </c>
      <c r="AE10" s="386" t="s">
        <v>446</v>
      </c>
      <c r="AF10" s="384" t="s">
        <v>444</v>
      </c>
      <c r="AG10" s="385" t="s">
        <v>445</v>
      </c>
      <c r="AH10" s="386" t="s">
        <v>446</v>
      </c>
      <c r="AI10" s="384" t="s">
        <v>444</v>
      </c>
      <c r="AJ10" s="385" t="s">
        <v>445</v>
      </c>
      <c r="AK10" s="386" t="s">
        <v>446</v>
      </c>
      <c r="AL10" s="384" t="s">
        <v>444</v>
      </c>
      <c r="AM10" s="385" t="s">
        <v>445</v>
      </c>
      <c r="AN10" s="386" t="s">
        <v>446</v>
      </c>
      <c r="AO10" s="384" t="s">
        <v>444</v>
      </c>
      <c r="AP10" s="385" t="s">
        <v>445</v>
      </c>
      <c r="AQ10" s="386" t="s">
        <v>446</v>
      </c>
      <c r="AR10" s="384" t="s">
        <v>444</v>
      </c>
      <c r="AS10" s="385" t="s">
        <v>445</v>
      </c>
      <c r="AT10" s="386" t="s">
        <v>446</v>
      </c>
      <c r="AU10" s="384" t="s">
        <v>444</v>
      </c>
      <c r="AV10" s="385" t="s">
        <v>445</v>
      </c>
      <c r="AW10" s="386" t="s">
        <v>446</v>
      </c>
      <c r="AX10" s="384" t="s">
        <v>444</v>
      </c>
      <c r="AY10" s="385" t="s">
        <v>445</v>
      </c>
      <c r="AZ10" s="386" t="s">
        <v>446</v>
      </c>
      <c r="BA10" s="384" t="s">
        <v>444</v>
      </c>
      <c r="BB10" s="385" t="s">
        <v>445</v>
      </c>
      <c r="BC10" s="386" t="s">
        <v>446</v>
      </c>
      <c r="BD10" s="384" t="s">
        <v>444</v>
      </c>
      <c r="BE10" s="385" t="s">
        <v>445</v>
      </c>
      <c r="BF10" s="386" t="s">
        <v>446</v>
      </c>
      <c r="BG10" s="384" t="s">
        <v>444</v>
      </c>
      <c r="BH10" s="385" t="s">
        <v>445</v>
      </c>
      <c r="BI10" s="386" t="s">
        <v>446</v>
      </c>
      <c r="BJ10" s="384" t="s">
        <v>444</v>
      </c>
      <c r="BK10" s="385" t="s">
        <v>445</v>
      </c>
      <c r="BL10" s="386" t="s">
        <v>446</v>
      </c>
      <c r="BM10" s="384" t="s">
        <v>444</v>
      </c>
      <c r="BN10" s="385" t="s">
        <v>445</v>
      </c>
      <c r="BO10" s="386" t="s">
        <v>446</v>
      </c>
      <c r="BP10" s="384" t="s">
        <v>444</v>
      </c>
      <c r="BQ10" s="385" t="s">
        <v>445</v>
      </c>
      <c r="BR10" s="386" t="s">
        <v>446</v>
      </c>
      <c r="BS10" s="384" t="s">
        <v>444</v>
      </c>
      <c r="BT10" s="385" t="s">
        <v>445</v>
      </c>
      <c r="BU10" s="386" t="s">
        <v>446</v>
      </c>
      <c r="BV10" s="384" t="s">
        <v>444</v>
      </c>
      <c r="BW10" s="385" t="s">
        <v>445</v>
      </c>
      <c r="BX10" s="386" t="s">
        <v>446</v>
      </c>
      <c r="BY10" s="384" t="s">
        <v>444</v>
      </c>
      <c r="BZ10" s="385" t="s">
        <v>445</v>
      </c>
      <c r="CA10" s="386" t="s">
        <v>446</v>
      </c>
      <c r="CB10" s="384" t="s">
        <v>444</v>
      </c>
      <c r="CC10" s="385" t="s">
        <v>445</v>
      </c>
      <c r="CD10" s="386" t="s">
        <v>446</v>
      </c>
      <c r="CE10" s="384" t="s">
        <v>444</v>
      </c>
      <c r="CF10" s="385" t="s">
        <v>445</v>
      </c>
      <c r="CG10" s="386" t="s">
        <v>446</v>
      </c>
      <c r="CH10" s="384" t="s">
        <v>444</v>
      </c>
      <c r="CI10" s="385" t="s">
        <v>445</v>
      </c>
      <c r="CJ10" s="386" t="s">
        <v>446</v>
      </c>
      <c r="CK10" s="384" t="s">
        <v>444</v>
      </c>
      <c r="CL10" s="385" t="s">
        <v>445</v>
      </c>
      <c r="CM10" s="386" t="s">
        <v>446</v>
      </c>
      <c r="CN10" s="384" t="s">
        <v>444</v>
      </c>
      <c r="CO10" s="385" t="s">
        <v>445</v>
      </c>
      <c r="CP10" s="386" t="s">
        <v>446</v>
      </c>
      <c r="CQ10" s="384" t="s">
        <v>444</v>
      </c>
      <c r="CR10" s="385" t="s">
        <v>445</v>
      </c>
      <c r="CS10" s="386" t="s">
        <v>446</v>
      </c>
      <c r="CT10" s="574"/>
      <c r="CU10" s="574"/>
      <c r="CV10" s="574"/>
      <c r="CW10" s="574"/>
      <c r="CX10" s="384" t="s">
        <v>443</v>
      </c>
      <c r="CY10" s="385" t="s">
        <v>447</v>
      </c>
      <c r="CZ10" s="386" t="s">
        <v>448</v>
      </c>
    </row>
    <row r="11" spans="1:108" s="400" customFormat="1" ht="10.5">
      <c r="A11" s="410">
        <v>1</v>
      </c>
      <c r="B11" s="110" t="s">
        <v>449</v>
      </c>
      <c r="C11" s="7"/>
      <c r="D11" s="9"/>
      <c r="E11" s="10"/>
      <c r="F11" s="92"/>
      <c r="G11" s="425">
        <f t="shared" ref="G11:G19" si="0">+E11-F11</f>
        <v>0</v>
      </c>
      <c r="H11" s="93"/>
      <c r="I11" s="94"/>
      <c r="J11" s="390">
        <f t="shared" ref="J11:J19" si="1">+H11-I11</f>
        <v>0</v>
      </c>
      <c r="K11" s="93"/>
      <c r="L11" s="94"/>
      <c r="M11" s="390">
        <f t="shared" ref="M11:M19" si="2">+K11-L11</f>
        <v>0</v>
      </c>
      <c r="N11" s="93"/>
      <c r="O11" s="94"/>
      <c r="P11" s="390">
        <f t="shared" ref="P11:P19" si="3">+N11-O11</f>
        <v>0</v>
      </c>
      <c r="Q11" s="93"/>
      <c r="R11" s="94"/>
      <c r="S11" s="390">
        <f t="shared" ref="S11:S19" si="4">+Q11-R11</f>
        <v>0</v>
      </c>
      <c r="T11" s="93"/>
      <c r="U11" s="94"/>
      <c r="V11" s="390">
        <f t="shared" ref="V11:V19" si="5">+T11-U11</f>
        <v>0</v>
      </c>
      <c r="W11" s="93"/>
      <c r="X11" s="94"/>
      <c r="Y11" s="390">
        <f t="shared" ref="Y11:Y19" si="6">+W11-X11</f>
        <v>0</v>
      </c>
      <c r="Z11" s="93"/>
      <c r="AA11" s="94"/>
      <c r="AB11" s="390">
        <f t="shared" ref="AB11:AB19" si="7">+Z11-AA11</f>
        <v>0</v>
      </c>
      <c r="AC11" s="93"/>
      <c r="AD11" s="94"/>
      <c r="AE11" s="390">
        <f t="shared" ref="AE11:AE19" si="8">+AC11-AD11</f>
        <v>0</v>
      </c>
      <c r="AF11" s="93"/>
      <c r="AG11" s="94"/>
      <c r="AH11" s="390">
        <f t="shared" ref="AH11:AH19" si="9">+AF11-AG11</f>
        <v>0</v>
      </c>
      <c r="AI11" s="93"/>
      <c r="AJ11" s="94"/>
      <c r="AK11" s="390">
        <f t="shared" ref="AK11:AK19" si="10">+AI11-AJ11</f>
        <v>0</v>
      </c>
      <c r="AL11" s="93"/>
      <c r="AM11" s="94"/>
      <c r="AN11" s="390">
        <f t="shared" ref="AN11:AN19" si="11">+AL11-AM11</f>
        <v>0</v>
      </c>
      <c r="AO11" s="93"/>
      <c r="AP11" s="94"/>
      <c r="AQ11" s="390">
        <f t="shared" ref="AQ11:AQ19" si="12">+AO11-AP11</f>
        <v>0</v>
      </c>
      <c r="AR11" s="93"/>
      <c r="AS11" s="94"/>
      <c r="AT11" s="390">
        <f t="shared" ref="AT11:AT19" si="13">+AR11-AS11</f>
        <v>0</v>
      </c>
      <c r="AU11" s="93"/>
      <c r="AV11" s="94"/>
      <c r="AW11" s="390">
        <f t="shared" ref="AW11:AW19" si="14">+AU11-AV11</f>
        <v>0</v>
      </c>
      <c r="AX11" s="93"/>
      <c r="AY11" s="94"/>
      <c r="AZ11" s="390">
        <f t="shared" ref="AZ11:AZ19" si="15">+AX11-AY11</f>
        <v>0</v>
      </c>
      <c r="BA11" s="93"/>
      <c r="BB11" s="94"/>
      <c r="BC11" s="390">
        <f t="shared" ref="BC11:BC19" si="16">+BA11-BB11</f>
        <v>0</v>
      </c>
      <c r="BD11" s="93"/>
      <c r="BE11" s="94"/>
      <c r="BF11" s="390">
        <f t="shared" ref="BF11:BF19" si="17">+BD11-BE11</f>
        <v>0</v>
      </c>
      <c r="BG11" s="93"/>
      <c r="BH11" s="94"/>
      <c r="BI11" s="390">
        <f t="shared" ref="BI11:BI19" si="18">+BG11-BH11</f>
        <v>0</v>
      </c>
      <c r="BJ11" s="93"/>
      <c r="BK11" s="94"/>
      <c r="BL11" s="390">
        <f t="shared" ref="BL11:BL19" si="19">+BJ11-BK11</f>
        <v>0</v>
      </c>
      <c r="BM11" s="93"/>
      <c r="BN11" s="94"/>
      <c r="BO11" s="390">
        <f t="shared" ref="BO11:BO19" si="20">+BM11-BN11</f>
        <v>0</v>
      </c>
      <c r="BP11" s="93"/>
      <c r="BQ11" s="94"/>
      <c r="BR11" s="390">
        <f t="shared" ref="BR11:BR19" si="21">+BP11-BQ11</f>
        <v>0</v>
      </c>
      <c r="BS11" s="93"/>
      <c r="BT11" s="94"/>
      <c r="BU11" s="390">
        <f t="shared" ref="BU11:BU19" si="22">+BS11-BT11</f>
        <v>0</v>
      </c>
      <c r="BV11" s="93"/>
      <c r="BW11" s="94"/>
      <c r="BX11" s="390">
        <f t="shared" ref="BX11:BX19" si="23">+BV11-BW11</f>
        <v>0</v>
      </c>
      <c r="BY11" s="93"/>
      <c r="BZ11" s="94"/>
      <c r="CA11" s="390">
        <f t="shared" ref="CA11:CA19" si="24">+BY11-BZ11</f>
        <v>0</v>
      </c>
      <c r="CB11" s="93"/>
      <c r="CC11" s="94"/>
      <c r="CD11" s="390">
        <f t="shared" ref="CD11:CD19" si="25">+CB11-CC11</f>
        <v>0</v>
      </c>
      <c r="CE11" s="93"/>
      <c r="CF11" s="94"/>
      <c r="CG11" s="390">
        <f t="shared" ref="CG11:CG19" si="26">+CE11-CF11</f>
        <v>0</v>
      </c>
      <c r="CH11" s="93"/>
      <c r="CI11" s="94"/>
      <c r="CJ11" s="389">
        <f t="shared" ref="CJ11:CJ19" si="27">+CH11-CI11</f>
        <v>0</v>
      </c>
      <c r="CK11" s="575"/>
      <c r="CL11" s="576"/>
      <c r="CM11" s="577">
        <f>+CK11-CL11</f>
        <v>0</v>
      </c>
      <c r="CN11" s="93"/>
      <c r="CO11" s="94"/>
      <c r="CP11" s="390">
        <f t="shared" ref="CP11:CP19" si="28">+CN11-CO11</f>
        <v>0</v>
      </c>
      <c r="CQ11" s="575"/>
      <c r="CR11" s="576"/>
      <c r="CS11" s="577">
        <f>+CQ11-CR11</f>
        <v>0</v>
      </c>
      <c r="CT11" s="571"/>
      <c r="CU11" s="571"/>
      <c r="CV11" s="12"/>
      <c r="CW11" s="12"/>
      <c r="CX11" s="387">
        <f t="shared" ref="CX11:CX59" si="29">E11</f>
        <v>0</v>
      </c>
      <c r="CY11" s="388">
        <f>H11+K11+N11+Q11+T11+W11+Z11+AC11+AF11+AI11+AL11+AO11+AR11+AU11+AX11+BA11+BD11+BG11+BJ11+BM11+CH11+CQ11</f>
        <v>0</v>
      </c>
      <c r="CZ11" s="389">
        <f>+CX11-CY11</f>
        <v>0</v>
      </c>
      <c r="DA11" s="13"/>
      <c r="DB11" s="13"/>
      <c r="DC11" s="13"/>
      <c r="DD11" s="13"/>
    </row>
    <row r="12" spans="1:108" s="400" customFormat="1" ht="10.5">
      <c r="A12" s="410">
        <v>2</v>
      </c>
      <c r="B12" s="8" t="s">
        <v>450</v>
      </c>
      <c r="C12" s="7"/>
      <c r="D12" s="7"/>
      <c r="E12" s="10"/>
      <c r="F12" s="92"/>
      <c r="G12" s="425">
        <f t="shared" si="0"/>
        <v>0</v>
      </c>
      <c r="H12" s="93"/>
      <c r="I12" s="94"/>
      <c r="J12" s="390">
        <f t="shared" si="1"/>
        <v>0</v>
      </c>
      <c r="K12" s="93"/>
      <c r="L12" s="94"/>
      <c r="M12" s="390">
        <f t="shared" si="2"/>
        <v>0</v>
      </c>
      <c r="N12" s="93"/>
      <c r="O12" s="94"/>
      <c r="P12" s="390">
        <f t="shared" si="3"/>
        <v>0</v>
      </c>
      <c r="Q12" s="93"/>
      <c r="R12" s="94"/>
      <c r="S12" s="390">
        <f t="shared" si="4"/>
        <v>0</v>
      </c>
      <c r="T12" s="93"/>
      <c r="U12" s="94"/>
      <c r="V12" s="390">
        <f t="shared" si="5"/>
        <v>0</v>
      </c>
      <c r="W12" s="93"/>
      <c r="X12" s="94"/>
      <c r="Y12" s="390">
        <f t="shared" si="6"/>
        <v>0</v>
      </c>
      <c r="Z12" s="93"/>
      <c r="AA12" s="94"/>
      <c r="AB12" s="390">
        <f t="shared" si="7"/>
        <v>0</v>
      </c>
      <c r="AC12" s="93"/>
      <c r="AD12" s="94"/>
      <c r="AE12" s="390">
        <f t="shared" si="8"/>
        <v>0</v>
      </c>
      <c r="AF12" s="93"/>
      <c r="AG12" s="94"/>
      <c r="AH12" s="390">
        <f t="shared" si="9"/>
        <v>0</v>
      </c>
      <c r="AI12" s="93"/>
      <c r="AJ12" s="94"/>
      <c r="AK12" s="390">
        <f t="shared" si="10"/>
        <v>0</v>
      </c>
      <c r="AL12" s="93"/>
      <c r="AM12" s="94"/>
      <c r="AN12" s="390">
        <f t="shared" si="11"/>
        <v>0</v>
      </c>
      <c r="AO12" s="93"/>
      <c r="AP12" s="94"/>
      <c r="AQ12" s="390">
        <f t="shared" si="12"/>
        <v>0</v>
      </c>
      <c r="AR12" s="93"/>
      <c r="AS12" s="94"/>
      <c r="AT12" s="390">
        <f t="shared" si="13"/>
        <v>0</v>
      </c>
      <c r="AU12" s="93"/>
      <c r="AV12" s="94"/>
      <c r="AW12" s="390">
        <f t="shared" si="14"/>
        <v>0</v>
      </c>
      <c r="AX12" s="93"/>
      <c r="AY12" s="94"/>
      <c r="AZ12" s="390">
        <f t="shared" si="15"/>
        <v>0</v>
      </c>
      <c r="BA12" s="93"/>
      <c r="BB12" s="94"/>
      <c r="BC12" s="390">
        <f t="shared" si="16"/>
        <v>0</v>
      </c>
      <c r="BD12" s="93"/>
      <c r="BE12" s="94"/>
      <c r="BF12" s="390">
        <f t="shared" si="17"/>
        <v>0</v>
      </c>
      <c r="BG12" s="93"/>
      <c r="BH12" s="94"/>
      <c r="BI12" s="390">
        <f t="shared" si="18"/>
        <v>0</v>
      </c>
      <c r="BJ12" s="93"/>
      <c r="BK12" s="94"/>
      <c r="BL12" s="390">
        <f t="shared" si="19"/>
        <v>0</v>
      </c>
      <c r="BM12" s="93"/>
      <c r="BN12" s="94"/>
      <c r="BO12" s="390">
        <f t="shared" si="20"/>
        <v>0</v>
      </c>
      <c r="BP12" s="93"/>
      <c r="BQ12" s="94"/>
      <c r="BR12" s="390">
        <f t="shared" si="21"/>
        <v>0</v>
      </c>
      <c r="BS12" s="93"/>
      <c r="BT12" s="94"/>
      <c r="BU12" s="390">
        <f t="shared" si="22"/>
        <v>0</v>
      </c>
      <c r="BV12" s="93"/>
      <c r="BW12" s="94"/>
      <c r="BX12" s="390">
        <f t="shared" si="23"/>
        <v>0</v>
      </c>
      <c r="BY12" s="93"/>
      <c r="BZ12" s="94"/>
      <c r="CA12" s="390">
        <f t="shared" si="24"/>
        <v>0</v>
      </c>
      <c r="CB12" s="93"/>
      <c r="CC12" s="94"/>
      <c r="CD12" s="390">
        <f t="shared" si="25"/>
        <v>0</v>
      </c>
      <c r="CE12" s="93"/>
      <c r="CF12" s="94"/>
      <c r="CG12" s="390">
        <f t="shared" si="26"/>
        <v>0</v>
      </c>
      <c r="CH12" s="93"/>
      <c r="CI12" s="94"/>
      <c r="CJ12" s="389">
        <f t="shared" si="27"/>
        <v>0</v>
      </c>
      <c r="CK12" s="575"/>
      <c r="CL12" s="576"/>
      <c r="CM12" s="577">
        <f>+CK12-CL12</f>
        <v>0</v>
      </c>
      <c r="CN12" s="93"/>
      <c r="CO12" s="94"/>
      <c r="CP12" s="390">
        <f t="shared" si="28"/>
        <v>0</v>
      </c>
      <c r="CQ12" s="575"/>
      <c r="CR12" s="576"/>
      <c r="CS12" s="577">
        <f>+CQ12-CR12</f>
        <v>0</v>
      </c>
      <c r="CT12" s="571"/>
      <c r="CU12" s="571"/>
      <c r="CV12" s="12"/>
      <c r="CW12" s="12"/>
      <c r="CX12" s="387">
        <f t="shared" si="29"/>
        <v>0</v>
      </c>
      <c r="CY12" s="388">
        <f t="shared" ref="CY12:CY24" si="30">H12+K12+N12+Q12+T12+W12+Z12+AC12+AF12+AI12+AL12+AO12+AR12+AU12+AX12+BA12+BD12+BG12+BJ12+BM12+CH12+CQ12</f>
        <v>0</v>
      </c>
      <c r="CZ12" s="390">
        <f>+CX12-CY12</f>
        <v>0</v>
      </c>
      <c r="DA12" s="13"/>
      <c r="DB12" s="13"/>
      <c r="DC12" s="13"/>
      <c r="DD12" s="13"/>
    </row>
    <row r="13" spans="1:108" s="400" customFormat="1" ht="10.5">
      <c r="A13" s="410">
        <v>3</v>
      </c>
      <c r="B13" s="8" t="s">
        <v>451</v>
      </c>
      <c r="C13" s="7"/>
      <c r="D13" s="7"/>
      <c r="E13" s="10"/>
      <c r="F13" s="92"/>
      <c r="G13" s="425">
        <f t="shared" si="0"/>
        <v>0</v>
      </c>
      <c r="H13" s="93"/>
      <c r="I13" s="94"/>
      <c r="J13" s="390">
        <f t="shared" si="1"/>
        <v>0</v>
      </c>
      <c r="K13" s="93"/>
      <c r="L13" s="94"/>
      <c r="M13" s="390">
        <f t="shared" si="2"/>
        <v>0</v>
      </c>
      <c r="N13" s="93"/>
      <c r="O13" s="94"/>
      <c r="P13" s="390">
        <f t="shared" si="3"/>
        <v>0</v>
      </c>
      <c r="Q13" s="93"/>
      <c r="R13" s="94"/>
      <c r="S13" s="390">
        <f t="shared" si="4"/>
        <v>0</v>
      </c>
      <c r="T13" s="93"/>
      <c r="U13" s="94"/>
      <c r="V13" s="390">
        <f t="shared" si="5"/>
        <v>0</v>
      </c>
      <c r="W13" s="93"/>
      <c r="X13" s="94"/>
      <c r="Y13" s="390">
        <f t="shared" si="6"/>
        <v>0</v>
      </c>
      <c r="Z13" s="93"/>
      <c r="AA13" s="94"/>
      <c r="AB13" s="390">
        <f t="shared" si="7"/>
        <v>0</v>
      </c>
      <c r="AC13" s="93"/>
      <c r="AD13" s="94"/>
      <c r="AE13" s="390">
        <f t="shared" si="8"/>
        <v>0</v>
      </c>
      <c r="AF13" s="93"/>
      <c r="AG13" s="94"/>
      <c r="AH13" s="390">
        <f t="shared" si="9"/>
        <v>0</v>
      </c>
      <c r="AI13" s="93"/>
      <c r="AJ13" s="94"/>
      <c r="AK13" s="390">
        <f t="shared" si="10"/>
        <v>0</v>
      </c>
      <c r="AL13" s="93"/>
      <c r="AM13" s="94"/>
      <c r="AN13" s="390">
        <f t="shared" si="11"/>
        <v>0</v>
      </c>
      <c r="AO13" s="93"/>
      <c r="AP13" s="94"/>
      <c r="AQ13" s="390">
        <f t="shared" si="12"/>
        <v>0</v>
      </c>
      <c r="AR13" s="93"/>
      <c r="AS13" s="94"/>
      <c r="AT13" s="390">
        <f t="shared" si="13"/>
        <v>0</v>
      </c>
      <c r="AU13" s="93"/>
      <c r="AV13" s="94"/>
      <c r="AW13" s="390">
        <f t="shared" si="14"/>
        <v>0</v>
      </c>
      <c r="AX13" s="93"/>
      <c r="AY13" s="94"/>
      <c r="AZ13" s="390">
        <f t="shared" si="15"/>
        <v>0</v>
      </c>
      <c r="BA13" s="93"/>
      <c r="BB13" s="94"/>
      <c r="BC13" s="390">
        <f t="shared" si="16"/>
        <v>0</v>
      </c>
      <c r="BD13" s="93"/>
      <c r="BE13" s="94"/>
      <c r="BF13" s="390">
        <f t="shared" si="17"/>
        <v>0</v>
      </c>
      <c r="BG13" s="93"/>
      <c r="BH13" s="94"/>
      <c r="BI13" s="390">
        <f t="shared" si="18"/>
        <v>0</v>
      </c>
      <c r="BJ13" s="93"/>
      <c r="BK13" s="94"/>
      <c r="BL13" s="390">
        <f t="shared" si="19"/>
        <v>0</v>
      </c>
      <c r="BM13" s="93"/>
      <c r="BN13" s="94"/>
      <c r="BO13" s="390">
        <f t="shared" si="20"/>
        <v>0</v>
      </c>
      <c r="BP13" s="93"/>
      <c r="BQ13" s="94"/>
      <c r="BR13" s="390">
        <f t="shared" si="21"/>
        <v>0</v>
      </c>
      <c r="BS13" s="93"/>
      <c r="BT13" s="94"/>
      <c r="BU13" s="390">
        <f t="shared" si="22"/>
        <v>0</v>
      </c>
      <c r="BV13" s="93"/>
      <c r="BW13" s="94"/>
      <c r="BX13" s="390">
        <f t="shared" si="23"/>
        <v>0</v>
      </c>
      <c r="BY13" s="93"/>
      <c r="BZ13" s="94"/>
      <c r="CA13" s="390">
        <f t="shared" si="24"/>
        <v>0</v>
      </c>
      <c r="CB13" s="93"/>
      <c r="CC13" s="94"/>
      <c r="CD13" s="390">
        <f t="shared" si="25"/>
        <v>0</v>
      </c>
      <c r="CE13" s="93"/>
      <c r="CF13" s="94"/>
      <c r="CG13" s="390">
        <f t="shared" si="26"/>
        <v>0</v>
      </c>
      <c r="CH13" s="93"/>
      <c r="CI13" s="94"/>
      <c r="CJ13" s="389">
        <f t="shared" si="27"/>
        <v>0</v>
      </c>
      <c r="CK13" s="575"/>
      <c r="CL13" s="576"/>
      <c r="CM13" s="577">
        <f t="shared" ref="CM13:CM58" si="31">+CK13-CL13</f>
        <v>0</v>
      </c>
      <c r="CN13" s="93"/>
      <c r="CO13" s="94"/>
      <c r="CP13" s="390">
        <f t="shared" si="28"/>
        <v>0</v>
      </c>
      <c r="CQ13" s="575"/>
      <c r="CR13" s="576"/>
      <c r="CS13" s="577">
        <f t="shared" ref="CS13:CS49" si="32">+CQ13-CR13</f>
        <v>0</v>
      </c>
      <c r="CT13" s="571"/>
      <c r="CU13" s="571"/>
      <c r="CV13" s="12"/>
      <c r="CW13" s="12"/>
      <c r="CX13" s="387">
        <f t="shared" si="29"/>
        <v>0</v>
      </c>
      <c r="CY13" s="388">
        <f t="shared" si="30"/>
        <v>0</v>
      </c>
      <c r="CZ13" s="390">
        <f t="shared" ref="CZ13:CZ59" si="33">+CX13-CY13</f>
        <v>0</v>
      </c>
      <c r="DA13" s="13"/>
      <c r="DB13" s="13"/>
      <c r="DC13" s="13"/>
      <c r="DD13" s="13"/>
    </row>
    <row r="14" spans="1:108" s="400" customFormat="1" ht="10.5">
      <c r="A14" s="410">
        <v>4</v>
      </c>
      <c r="B14" s="8" t="s">
        <v>452</v>
      </c>
      <c r="C14" s="7"/>
      <c r="D14" s="7"/>
      <c r="E14" s="10"/>
      <c r="F14" s="92"/>
      <c r="G14" s="425">
        <f t="shared" si="0"/>
        <v>0</v>
      </c>
      <c r="H14" s="93"/>
      <c r="I14" s="94"/>
      <c r="J14" s="390">
        <f t="shared" si="1"/>
        <v>0</v>
      </c>
      <c r="K14" s="93"/>
      <c r="L14" s="94"/>
      <c r="M14" s="390">
        <f t="shared" si="2"/>
        <v>0</v>
      </c>
      <c r="N14" s="93"/>
      <c r="O14" s="94"/>
      <c r="P14" s="390">
        <f t="shared" si="3"/>
        <v>0</v>
      </c>
      <c r="Q14" s="93"/>
      <c r="R14" s="94"/>
      <c r="S14" s="390">
        <f t="shared" si="4"/>
        <v>0</v>
      </c>
      <c r="T14" s="93"/>
      <c r="U14" s="94"/>
      <c r="V14" s="390">
        <f t="shared" si="5"/>
        <v>0</v>
      </c>
      <c r="W14" s="93"/>
      <c r="X14" s="94"/>
      <c r="Y14" s="390">
        <f t="shared" si="6"/>
        <v>0</v>
      </c>
      <c r="Z14" s="93"/>
      <c r="AA14" s="94"/>
      <c r="AB14" s="390">
        <f t="shared" si="7"/>
        <v>0</v>
      </c>
      <c r="AC14" s="93"/>
      <c r="AD14" s="94"/>
      <c r="AE14" s="390">
        <f t="shared" si="8"/>
        <v>0</v>
      </c>
      <c r="AF14" s="93"/>
      <c r="AG14" s="94"/>
      <c r="AH14" s="390">
        <f t="shared" si="9"/>
        <v>0</v>
      </c>
      <c r="AI14" s="93"/>
      <c r="AJ14" s="94"/>
      <c r="AK14" s="390">
        <f t="shared" si="10"/>
        <v>0</v>
      </c>
      <c r="AL14" s="93"/>
      <c r="AM14" s="94"/>
      <c r="AN14" s="390">
        <f t="shared" si="11"/>
        <v>0</v>
      </c>
      <c r="AO14" s="93"/>
      <c r="AP14" s="94"/>
      <c r="AQ14" s="390">
        <f t="shared" si="12"/>
        <v>0</v>
      </c>
      <c r="AR14" s="93"/>
      <c r="AS14" s="94"/>
      <c r="AT14" s="390">
        <f t="shared" si="13"/>
        <v>0</v>
      </c>
      <c r="AU14" s="93"/>
      <c r="AV14" s="94"/>
      <c r="AW14" s="390">
        <f t="shared" si="14"/>
        <v>0</v>
      </c>
      <c r="AX14" s="93"/>
      <c r="AY14" s="94"/>
      <c r="AZ14" s="390">
        <f t="shared" si="15"/>
        <v>0</v>
      </c>
      <c r="BA14" s="93"/>
      <c r="BB14" s="94"/>
      <c r="BC14" s="390">
        <f t="shared" si="16"/>
        <v>0</v>
      </c>
      <c r="BD14" s="93"/>
      <c r="BE14" s="94"/>
      <c r="BF14" s="390">
        <f t="shared" si="17"/>
        <v>0</v>
      </c>
      <c r="BG14" s="93"/>
      <c r="BH14" s="94"/>
      <c r="BI14" s="390">
        <f t="shared" si="18"/>
        <v>0</v>
      </c>
      <c r="BJ14" s="93"/>
      <c r="BK14" s="94"/>
      <c r="BL14" s="390">
        <f t="shared" si="19"/>
        <v>0</v>
      </c>
      <c r="BM14" s="93"/>
      <c r="BN14" s="94"/>
      <c r="BO14" s="390">
        <f t="shared" si="20"/>
        <v>0</v>
      </c>
      <c r="BP14" s="93"/>
      <c r="BQ14" s="94"/>
      <c r="BR14" s="390">
        <f t="shared" si="21"/>
        <v>0</v>
      </c>
      <c r="BS14" s="93"/>
      <c r="BT14" s="94"/>
      <c r="BU14" s="390">
        <f t="shared" si="22"/>
        <v>0</v>
      </c>
      <c r="BV14" s="93"/>
      <c r="BW14" s="94"/>
      <c r="BX14" s="390">
        <f t="shared" si="23"/>
        <v>0</v>
      </c>
      <c r="BY14" s="93"/>
      <c r="BZ14" s="94"/>
      <c r="CA14" s="390">
        <f t="shared" si="24"/>
        <v>0</v>
      </c>
      <c r="CB14" s="93"/>
      <c r="CC14" s="94"/>
      <c r="CD14" s="390">
        <f t="shared" si="25"/>
        <v>0</v>
      </c>
      <c r="CE14" s="93"/>
      <c r="CF14" s="94"/>
      <c r="CG14" s="390">
        <f t="shared" si="26"/>
        <v>0</v>
      </c>
      <c r="CH14" s="93"/>
      <c r="CI14" s="94"/>
      <c r="CJ14" s="389">
        <f t="shared" si="27"/>
        <v>0</v>
      </c>
      <c r="CK14" s="575"/>
      <c r="CL14" s="576"/>
      <c r="CM14" s="577">
        <f t="shared" si="31"/>
        <v>0</v>
      </c>
      <c r="CN14" s="93"/>
      <c r="CO14" s="94"/>
      <c r="CP14" s="390">
        <f t="shared" si="28"/>
        <v>0</v>
      </c>
      <c r="CQ14" s="575"/>
      <c r="CR14" s="576"/>
      <c r="CS14" s="577">
        <f t="shared" si="32"/>
        <v>0</v>
      </c>
      <c r="CT14" s="571"/>
      <c r="CU14" s="571"/>
      <c r="CV14" s="12"/>
      <c r="CW14" s="12"/>
      <c r="CX14" s="387">
        <f t="shared" si="29"/>
        <v>0</v>
      </c>
      <c r="CY14" s="388">
        <f t="shared" si="30"/>
        <v>0</v>
      </c>
      <c r="CZ14" s="390">
        <f t="shared" si="33"/>
        <v>0</v>
      </c>
      <c r="DA14" s="13"/>
      <c r="DB14" s="13"/>
      <c r="DC14" s="13"/>
      <c r="DD14" s="13"/>
    </row>
    <row r="15" spans="1:108" s="400" customFormat="1" ht="10.5">
      <c r="A15" s="410">
        <v>5</v>
      </c>
      <c r="B15" s="8" t="s">
        <v>453</v>
      </c>
      <c r="C15" s="7"/>
      <c r="D15" s="7"/>
      <c r="E15" s="10"/>
      <c r="F15" s="92"/>
      <c r="G15" s="425">
        <f t="shared" si="0"/>
        <v>0</v>
      </c>
      <c r="H15" s="93"/>
      <c r="I15" s="94"/>
      <c r="J15" s="390">
        <f t="shared" si="1"/>
        <v>0</v>
      </c>
      <c r="K15" s="93"/>
      <c r="L15" s="94"/>
      <c r="M15" s="390">
        <f t="shared" si="2"/>
        <v>0</v>
      </c>
      <c r="N15" s="93"/>
      <c r="O15" s="94"/>
      <c r="P15" s="390">
        <f t="shared" si="3"/>
        <v>0</v>
      </c>
      <c r="Q15" s="93"/>
      <c r="R15" s="94"/>
      <c r="S15" s="390">
        <f t="shared" si="4"/>
        <v>0</v>
      </c>
      <c r="T15" s="93"/>
      <c r="U15" s="94"/>
      <c r="V15" s="390">
        <f t="shared" si="5"/>
        <v>0</v>
      </c>
      <c r="W15" s="93"/>
      <c r="X15" s="94"/>
      <c r="Y15" s="390">
        <f t="shared" si="6"/>
        <v>0</v>
      </c>
      <c r="Z15" s="93"/>
      <c r="AA15" s="94"/>
      <c r="AB15" s="390">
        <f t="shared" si="7"/>
        <v>0</v>
      </c>
      <c r="AC15" s="93"/>
      <c r="AD15" s="94"/>
      <c r="AE15" s="390">
        <f t="shared" si="8"/>
        <v>0</v>
      </c>
      <c r="AF15" s="93"/>
      <c r="AG15" s="94"/>
      <c r="AH15" s="390">
        <f t="shared" si="9"/>
        <v>0</v>
      </c>
      <c r="AI15" s="93"/>
      <c r="AJ15" s="94"/>
      <c r="AK15" s="390">
        <f t="shared" si="10"/>
        <v>0</v>
      </c>
      <c r="AL15" s="93"/>
      <c r="AM15" s="94"/>
      <c r="AN15" s="390">
        <f t="shared" si="11"/>
        <v>0</v>
      </c>
      <c r="AO15" s="93"/>
      <c r="AP15" s="94"/>
      <c r="AQ15" s="390">
        <f t="shared" si="12"/>
        <v>0</v>
      </c>
      <c r="AR15" s="93"/>
      <c r="AS15" s="94"/>
      <c r="AT15" s="390">
        <f t="shared" si="13"/>
        <v>0</v>
      </c>
      <c r="AU15" s="93"/>
      <c r="AV15" s="94"/>
      <c r="AW15" s="390">
        <f t="shared" si="14"/>
        <v>0</v>
      </c>
      <c r="AX15" s="93"/>
      <c r="AY15" s="94"/>
      <c r="AZ15" s="390">
        <f t="shared" si="15"/>
        <v>0</v>
      </c>
      <c r="BA15" s="93"/>
      <c r="BB15" s="94"/>
      <c r="BC15" s="390">
        <f t="shared" si="16"/>
        <v>0</v>
      </c>
      <c r="BD15" s="93"/>
      <c r="BE15" s="94"/>
      <c r="BF15" s="390">
        <f t="shared" si="17"/>
        <v>0</v>
      </c>
      <c r="BG15" s="93"/>
      <c r="BH15" s="94"/>
      <c r="BI15" s="390">
        <f t="shared" si="18"/>
        <v>0</v>
      </c>
      <c r="BJ15" s="93"/>
      <c r="BK15" s="94"/>
      <c r="BL15" s="390">
        <f t="shared" si="19"/>
        <v>0</v>
      </c>
      <c r="BM15" s="93"/>
      <c r="BN15" s="94"/>
      <c r="BO15" s="390">
        <f t="shared" si="20"/>
        <v>0</v>
      </c>
      <c r="BP15" s="93"/>
      <c r="BQ15" s="94"/>
      <c r="BR15" s="390">
        <f t="shared" si="21"/>
        <v>0</v>
      </c>
      <c r="BS15" s="93"/>
      <c r="BT15" s="94"/>
      <c r="BU15" s="390">
        <f t="shared" si="22"/>
        <v>0</v>
      </c>
      <c r="BV15" s="93"/>
      <c r="BW15" s="94"/>
      <c r="BX15" s="390">
        <f t="shared" si="23"/>
        <v>0</v>
      </c>
      <c r="BY15" s="93"/>
      <c r="BZ15" s="94"/>
      <c r="CA15" s="390">
        <f t="shared" si="24"/>
        <v>0</v>
      </c>
      <c r="CB15" s="93"/>
      <c r="CC15" s="94"/>
      <c r="CD15" s="390">
        <f t="shared" si="25"/>
        <v>0</v>
      </c>
      <c r="CE15" s="93"/>
      <c r="CF15" s="94"/>
      <c r="CG15" s="390">
        <f t="shared" si="26"/>
        <v>0</v>
      </c>
      <c r="CH15" s="93"/>
      <c r="CI15" s="94"/>
      <c r="CJ15" s="389">
        <f t="shared" si="27"/>
        <v>0</v>
      </c>
      <c r="CK15" s="575"/>
      <c r="CL15" s="576"/>
      <c r="CM15" s="577">
        <f t="shared" si="31"/>
        <v>0</v>
      </c>
      <c r="CN15" s="93"/>
      <c r="CO15" s="94"/>
      <c r="CP15" s="390">
        <f t="shared" si="28"/>
        <v>0</v>
      </c>
      <c r="CQ15" s="575"/>
      <c r="CR15" s="576"/>
      <c r="CS15" s="577">
        <f t="shared" si="32"/>
        <v>0</v>
      </c>
      <c r="CT15" s="571"/>
      <c r="CU15" s="571"/>
      <c r="CV15" s="12"/>
      <c r="CW15" s="12"/>
      <c r="CX15" s="387">
        <f t="shared" si="29"/>
        <v>0</v>
      </c>
      <c r="CY15" s="388">
        <f t="shared" si="30"/>
        <v>0</v>
      </c>
      <c r="CZ15" s="390">
        <f t="shared" si="33"/>
        <v>0</v>
      </c>
      <c r="DA15" s="13"/>
      <c r="DB15" s="13"/>
      <c r="DC15" s="13"/>
      <c r="DD15" s="13"/>
    </row>
    <row r="16" spans="1:108" s="400" customFormat="1" ht="10.5">
      <c r="A16" s="410">
        <v>6</v>
      </c>
      <c r="B16" s="111" t="s">
        <v>454</v>
      </c>
      <c r="C16" s="7"/>
      <c r="D16" s="7"/>
      <c r="E16" s="10"/>
      <c r="F16" s="92"/>
      <c r="G16" s="425">
        <f t="shared" si="0"/>
        <v>0</v>
      </c>
      <c r="H16" s="93"/>
      <c r="I16" s="94"/>
      <c r="J16" s="390">
        <f t="shared" si="1"/>
        <v>0</v>
      </c>
      <c r="K16" s="93"/>
      <c r="L16" s="94"/>
      <c r="M16" s="390">
        <f t="shared" si="2"/>
        <v>0</v>
      </c>
      <c r="N16" s="93"/>
      <c r="O16" s="94"/>
      <c r="P16" s="390">
        <f t="shared" si="3"/>
        <v>0</v>
      </c>
      <c r="Q16" s="93"/>
      <c r="R16" s="94"/>
      <c r="S16" s="390">
        <f t="shared" si="4"/>
        <v>0</v>
      </c>
      <c r="T16" s="93"/>
      <c r="U16" s="94"/>
      <c r="V16" s="390">
        <f t="shared" si="5"/>
        <v>0</v>
      </c>
      <c r="W16" s="93"/>
      <c r="X16" s="94"/>
      <c r="Y16" s="390">
        <f t="shared" si="6"/>
        <v>0</v>
      </c>
      <c r="Z16" s="93"/>
      <c r="AA16" s="94"/>
      <c r="AB16" s="390">
        <f t="shared" si="7"/>
        <v>0</v>
      </c>
      <c r="AC16" s="93"/>
      <c r="AD16" s="94"/>
      <c r="AE16" s="390">
        <f t="shared" si="8"/>
        <v>0</v>
      </c>
      <c r="AF16" s="93"/>
      <c r="AG16" s="94"/>
      <c r="AH16" s="390">
        <f t="shared" si="9"/>
        <v>0</v>
      </c>
      <c r="AI16" s="93"/>
      <c r="AJ16" s="94"/>
      <c r="AK16" s="390">
        <f t="shared" si="10"/>
        <v>0</v>
      </c>
      <c r="AL16" s="93"/>
      <c r="AM16" s="94"/>
      <c r="AN16" s="390">
        <f t="shared" si="11"/>
        <v>0</v>
      </c>
      <c r="AO16" s="93"/>
      <c r="AP16" s="94"/>
      <c r="AQ16" s="390">
        <f t="shared" si="12"/>
        <v>0</v>
      </c>
      <c r="AR16" s="93"/>
      <c r="AS16" s="94"/>
      <c r="AT16" s="390">
        <f t="shared" si="13"/>
        <v>0</v>
      </c>
      <c r="AU16" s="93"/>
      <c r="AV16" s="94"/>
      <c r="AW16" s="390">
        <f t="shared" si="14"/>
        <v>0</v>
      </c>
      <c r="AX16" s="93"/>
      <c r="AY16" s="94"/>
      <c r="AZ16" s="390">
        <f t="shared" si="15"/>
        <v>0</v>
      </c>
      <c r="BA16" s="93"/>
      <c r="BB16" s="94"/>
      <c r="BC16" s="390">
        <f t="shared" si="16"/>
        <v>0</v>
      </c>
      <c r="BD16" s="93"/>
      <c r="BE16" s="94"/>
      <c r="BF16" s="390">
        <f t="shared" si="17"/>
        <v>0</v>
      </c>
      <c r="BG16" s="93"/>
      <c r="BH16" s="94"/>
      <c r="BI16" s="390">
        <f t="shared" si="18"/>
        <v>0</v>
      </c>
      <c r="BJ16" s="93"/>
      <c r="BK16" s="94"/>
      <c r="BL16" s="390">
        <f t="shared" si="19"/>
        <v>0</v>
      </c>
      <c r="BM16" s="93"/>
      <c r="BN16" s="94"/>
      <c r="BO16" s="390">
        <f t="shared" si="20"/>
        <v>0</v>
      </c>
      <c r="BP16" s="93"/>
      <c r="BQ16" s="94"/>
      <c r="BR16" s="390">
        <f t="shared" si="21"/>
        <v>0</v>
      </c>
      <c r="BS16" s="93"/>
      <c r="BT16" s="94"/>
      <c r="BU16" s="390">
        <f t="shared" si="22"/>
        <v>0</v>
      </c>
      <c r="BV16" s="93"/>
      <c r="BW16" s="94"/>
      <c r="BX16" s="390">
        <f t="shared" si="23"/>
        <v>0</v>
      </c>
      <c r="BY16" s="93"/>
      <c r="BZ16" s="94"/>
      <c r="CA16" s="390">
        <f t="shared" si="24"/>
        <v>0</v>
      </c>
      <c r="CB16" s="93"/>
      <c r="CC16" s="94"/>
      <c r="CD16" s="390">
        <f t="shared" si="25"/>
        <v>0</v>
      </c>
      <c r="CE16" s="93"/>
      <c r="CF16" s="94"/>
      <c r="CG16" s="390">
        <f t="shared" si="26"/>
        <v>0</v>
      </c>
      <c r="CH16" s="93"/>
      <c r="CI16" s="94"/>
      <c r="CJ16" s="389">
        <f t="shared" si="27"/>
        <v>0</v>
      </c>
      <c r="CK16" s="575"/>
      <c r="CL16" s="576"/>
      <c r="CM16" s="577">
        <f t="shared" si="31"/>
        <v>0</v>
      </c>
      <c r="CN16" s="93"/>
      <c r="CO16" s="94"/>
      <c r="CP16" s="390">
        <f t="shared" si="28"/>
        <v>0</v>
      </c>
      <c r="CQ16" s="575"/>
      <c r="CR16" s="576"/>
      <c r="CS16" s="577">
        <f t="shared" si="32"/>
        <v>0</v>
      </c>
      <c r="CT16" s="571"/>
      <c r="CU16" s="571"/>
      <c r="CV16" s="12"/>
      <c r="CW16" s="12"/>
      <c r="CX16" s="387">
        <f t="shared" si="29"/>
        <v>0</v>
      </c>
      <c r="CY16" s="388">
        <f t="shared" si="30"/>
        <v>0</v>
      </c>
      <c r="CZ16" s="390">
        <f t="shared" si="33"/>
        <v>0</v>
      </c>
      <c r="DA16" s="13"/>
      <c r="DB16" s="13"/>
      <c r="DC16" s="13"/>
      <c r="DD16" s="13"/>
    </row>
    <row r="17" spans="1:108" s="400" customFormat="1" ht="16.5" customHeight="1">
      <c r="A17" s="410">
        <v>7</v>
      </c>
      <c r="B17" s="6" t="s">
        <v>455</v>
      </c>
      <c r="C17" s="7"/>
      <c r="D17" s="7"/>
      <c r="E17" s="10"/>
      <c r="F17" s="92"/>
      <c r="G17" s="425">
        <f t="shared" si="0"/>
        <v>0</v>
      </c>
      <c r="H17" s="93"/>
      <c r="I17" s="94"/>
      <c r="J17" s="390">
        <f t="shared" si="1"/>
        <v>0</v>
      </c>
      <c r="K17" s="93"/>
      <c r="L17" s="94"/>
      <c r="M17" s="390">
        <f t="shared" si="2"/>
        <v>0</v>
      </c>
      <c r="N17" s="93"/>
      <c r="O17" s="94"/>
      <c r="P17" s="390">
        <f t="shared" si="3"/>
        <v>0</v>
      </c>
      <c r="Q17" s="93"/>
      <c r="R17" s="94"/>
      <c r="S17" s="390">
        <f t="shared" si="4"/>
        <v>0</v>
      </c>
      <c r="T17" s="93"/>
      <c r="U17" s="94"/>
      <c r="V17" s="390">
        <f t="shared" si="5"/>
        <v>0</v>
      </c>
      <c r="W17" s="93"/>
      <c r="X17" s="94"/>
      <c r="Y17" s="390">
        <f t="shared" si="6"/>
        <v>0</v>
      </c>
      <c r="Z17" s="93"/>
      <c r="AA17" s="94"/>
      <c r="AB17" s="390">
        <f t="shared" si="7"/>
        <v>0</v>
      </c>
      <c r="AC17" s="93"/>
      <c r="AD17" s="94"/>
      <c r="AE17" s="390">
        <f t="shared" si="8"/>
        <v>0</v>
      </c>
      <c r="AF17" s="93"/>
      <c r="AG17" s="94"/>
      <c r="AH17" s="390">
        <f t="shared" si="9"/>
        <v>0</v>
      </c>
      <c r="AI17" s="93"/>
      <c r="AJ17" s="94"/>
      <c r="AK17" s="390">
        <f t="shared" si="10"/>
        <v>0</v>
      </c>
      <c r="AL17" s="93"/>
      <c r="AM17" s="94"/>
      <c r="AN17" s="390">
        <f t="shared" si="11"/>
        <v>0</v>
      </c>
      <c r="AO17" s="93"/>
      <c r="AP17" s="94"/>
      <c r="AQ17" s="390">
        <f t="shared" si="12"/>
        <v>0</v>
      </c>
      <c r="AR17" s="93"/>
      <c r="AS17" s="94"/>
      <c r="AT17" s="390">
        <f t="shared" si="13"/>
        <v>0</v>
      </c>
      <c r="AU17" s="93"/>
      <c r="AV17" s="94"/>
      <c r="AW17" s="390">
        <f t="shared" si="14"/>
        <v>0</v>
      </c>
      <c r="AX17" s="93"/>
      <c r="AY17" s="94"/>
      <c r="AZ17" s="390">
        <f t="shared" si="15"/>
        <v>0</v>
      </c>
      <c r="BA17" s="93"/>
      <c r="BB17" s="94"/>
      <c r="BC17" s="390">
        <f t="shared" si="16"/>
        <v>0</v>
      </c>
      <c r="BD17" s="93"/>
      <c r="BE17" s="94"/>
      <c r="BF17" s="390">
        <f t="shared" si="17"/>
        <v>0</v>
      </c>
      <c r="BG17" s="93"/>
      <c r="BH17" s="94"/>
      <c r="BI17" s="390">
        <f t="shared" si="18"/>
        <v>0</v>
      </c>
      <c r="BJ17" s="93"/>
      <c r="BK17" s="94"/>
      <c r="BL17" s="390">
        <f t="shared" si="19"/>
        <v>0</v>
      </c>
      <c r="BM17" s="93"/>
      <c r="BN17" s="94"/>
      <c r="BO17" s="390">
        <f t="shared" si="20"/>
        <v>0</v>
      </c>
      <c r="BP17" s="93"/>
      <c r="BQ17" s="94"/>
      <c r="BR17" s="390">
        <f t="shared" si="21"/>
        <v>0</v>
      </c>
      <c r="BS17" s="93"/>
      <c r="BT17" s="94"/>
      <c r="BU17" s="390">
        <f t="shared" si="22"/>
        <v>0</v>
      </c>
      <c r="BV17" s="93"/>
      <c r="BW17" s="94"/>
      <c r="BX17" s="390">
        <f t="shared" si="23"/>
        <v>0</v>
      </c>
      <c r="BY17" s="93"/>
      <c r="BZ17" s="94"/>
      <c r="CA17" s="390">
        <f t="shared" si="24"/>
        <v>0</v>
      </c>
      <c r="CB17" s="93"/>
      <c r="CC17" s="94"/>
      <c r="CD17" s="390">
        <f t="shared" si="25"/>
        <v>0</v>
      </c>
      <c r="CE17" s="93"/>
      <c r="CF17" s="94"/>
      <c r="CG17" s="390">
        <f t="shared" si="26"/>
        <v>0</v>
      </c>
      <c r="CH17" s="93"/>
      <c r="CI17" s="94"/>
      <c r="CJ17" s="389">
        <f t="shared" si="27"/>
        <v>0</v>
      </c>
      <c r="CK17" s="575"/>
      <c r="CL17" s="576"/>
      <c r="CM17" s="577">
        <f t="shared" si="31"/>
        <v>0</v>
      </c>
      <c r="CN17" s="93"/>
      <c r="CO17" s="94"/>
      <c r="CP17" s="390">
        <f t="shared" si="28"/>
        <v>0</v>
      </c>
      <c r="CQ17" s="575"/>
      <c r="CR17" s="576"/>
      <c r="CS17" s="577">
        <f t="shared" si="32"/>
        <v>0</v>
      </c>
      <c r="CT17" s="571"/>
      <c r="CU17" s="571"/>
      <c r="CV17" s="12"/>
      <c r="CW17" s="12"/>
      <c r="CX17" s="387">
        <f t="shared" si="29"/>
        <v>0</v>
      </c>
      <c r="CY17" s="388">
        <f t="shared" si="30"/>
        <v>0</v>
      </c>
      <c r="CZ17" s="390">
        <f t="shared" si="33"/>
        <v>0</v>
      </c>
      <c r="DA17" s="13"/>
      <c r="DB17" s="13"/>
      <c r="DC17" s="13"/>
      <c r="DD17" s="13"/>
    </row>
    <row r="18" spans="1:108" s="400" customFormat="1" ht="10.5">
      <c r="A18" s="410">
        <v>8</v>
      </c>
      <c r="B18" s="6" t="s">
        <v>456</v>
      </c>
      <c r="C18" s="7"/>
      <c r="D18" s="7"/>
      <c r="E18" s="10"/>
      <c r="F18" s="92"/>
      <c r="G18" s="425">
        <f t="shared" si="0"/>
        <v>0</v>
      </c>
      <c r="H18" s="93"/>
      <c r="I18" s="94"/>
      <c r="J18" s="390">
        <f t="shared" si="1"/>
        <v>0</v>
      </c>
      <c r="K18" s="93"/>
      <c r="L18" s="94"/>
      <c r="M18" s="390">
        <f t="shared" si="2"/>
        <v>0</v>
      </c>
      <c r="N18" s="93"/>
      <c r="O18" s="94"/>
      <c r="P18" s="390">
        <f t="shared" si="3"/>
        <v>0</v>
      </c>
      <c r="Q18" s="93"/>
      <c r="R18" s="94"/>
      <c r="S18" s="390">
        <f t="shared" si="4"/>
        <v>0</v>
      </c>
      <c r="T18" s="93"/>
      <c r="U18" s="94"/>
      <c r="V18" s="390">
        <f t="shared" si="5"/>
        <v>0</v>
      </c>
      <c r="W18" s="93"/>
      <c r="X18" s="94"/>
      <c r="Y18" s="390">
        <f t="shared" si="6"/>
        <v>0</v>
      </c>
      <c r="Z18" s="93"/>
      <c r="AA18" s="94"/>
      <c r="AB18" s="390">
        <f t="shared" si="7"/>
        <v>0</v>
      </c>
      <c r="AC18" s="93"/>
      <c r="AD18" s="94"/>
      <c r="AE18" s="390">
        <f t="shared" si="8"/>
        <v>0</v>
      </c>
      <c r="AF18" s="93"/>
      <c r="AG18" s="94"/>
      <c r="AH18" s="390">
        <f t="shared" si="9"/>
        <v>0</v>
      </c>
      <c r="AI18" s="93"/>
      <c r="AJ18" s="94"/>
      <c r="AK18" s="390">
        <f t="shared" si="10"/>
        <v>0</v>
      </c>
      <c r="AL18" s="93"/>
      <c r="AM18" s="94"/>
      <c r="AN18" s="390">
        <f t="shared" si="11"/>
        <v>0</v>
      </c>
      <c r="AO18" s="93"/>
      <c r="AP18" s="94"/>
      <c r="AQ18" s="390">
        <f t="shared" si="12"/>
        <v>0</v>
      </c>
      <c r="AR18" s="93"/>
      <c r="AS18" s="94"/>
      <c r="AT18" s="390">
        <f t="shared" si="13"/>
        <v>0</v>
      </c>
      <c r="AU18" s="93"/>
      <c r="AV18" s="94"/>
      <c r="AW18" s="390">
        <f t="shared" si="14"/>
        <v>0</v>
      </c>
      <c r="AX18" s="93"/>
      <c r="AY18" s="94"/>
      <c r="AZ18" s="390">
        <f t="shared" si="15"/>
        <v>0</v>
      </c>
      <c r="BA18" s="93"/>
      <c r="BB18" s="94"/>
      <c r="BC18" s="390">
        <f t="shared" si="16"/>
        <v>0</v>
      </c>
      <c r="BD18" s="93"/>
      <c r="BE18" s="94"/>
      <c r="BF18" s="390">
        <f t="shared" si="17"/>
        <v>0</v>
      </c>
      <c r="BG18" s="93"/>
      <c r="BH18" s="94"/>
      <c r="BI18" s="390">
        <f t="shared" si="18"/>
        <v>0</v>
      </c>
      <c r="BJ18" s="93"/>
      <c r="BK18" s="94"/>
      <c r="BL18" s="390">
        <f t="shared" si="19"/>
        <v>0</v>
      </c>
      <c r="BM18" s="93"/>
      <c r="BN18" s="94"/>
      <c r="BO18" s="390">
        <f t="shared" si="20"/>
        <v>0</v>
      </c>
      <c r="BP18" s="93"/>
      <c r="BQ18" s="94"/>
      <c r="BR18" s="390">
        <f t="shared" si="21"/>
        <v>0</v>
      </c>
      <c r="BS18" s="93"/>
      <c r="BT18" s="94"/>
      <c r="BU18" s="390">
        <f t="shared" si="22"/>
        <v>0</v>
      </c>
      <c r="BV18" s="93"/>
      <c r="BW18" s="94"/>
      <c r="BX18" s="390">
        <f t="shared" si="23"/>
        <v>0</v>
      </c>
      <c r="BY18" s="93"/>
      <c r="BZ18" s="94"/>
      <c r="CA18" s="390">
        <f t="shared" si="24"/>
        <v>0</v>
      </c>
      <c r="CB18" s="93"/>
      <c r="CC18" s="94"/>
      <c r="CD18" s="390">
        <f t="shared" si="25"/>
        <v>0</v>
      </c>
      <c r="CE18" s="93"/>
      <c r="CF18" s="94"/>
      <c r="CG18" s="390">
        <f t="shared" si="26"/>
        <v>0</v>
      </c>
      <c r="CH18" s="93"/>
      <c r="CI18" s="94"/>
      <c r="CJ18" s="389">
        <f t="shared" si="27"/>
        <v>0</v>
      </c>
      <c r="CK18" s="575"/>
      <c r="CL18" s="576"/>
      <c r="CM18" s="577">
        <f t="shared" si="31"/>
        <v>0</v>
      </c>
      <c r="CN18" s="93"/>
      <c r="CO18" s="94"/>
      <c r="CP18" s="390">
        <f t="shared" si="28"/>
        <v>0</v>
      </c>
      <c r="CQ18" s="575"/>
      <c r="CR18" s="576"/>
      <c r="CS18" s="577">
        <f t="shared" si="32"/>
        <v>0</v>
      </c>
      <c r="CT18" s="571"/>
      <c r="CU18" s="571"/>
      <c r="CV18" s="12"/>
      <c r="CW18" s="12"/>
      <c r="CX18" s="387">
        <f t="shared" si="29"/>
        <v>0</v>
      </c>
      <c r="CY18" s="388">
        <f t="shared" si="30"/>
        <v>0</v>
      </c>
      <c r="CZ18" s="390">
        <f t="shared" si="33"/>
        <v>0</v>
      </c>
      <c r="DA18" s="13"/>
      <c r="DB18" s="13"/>
      <c r="DC18" s="13"/>
      <c r="DD18" s="13"/>
    </row>
    <row r="19" spans="1:108" s="400" customFormat="1" ht="10.5">
      <c r="A19" s="410">
        <v>9</v>
      </c>
      <c r="B19" s="6" t="s">
        <v>457</v>
      </c>
      <c r="C19" s="7"/>
      <c r="D19" s="7"/>
      <c r="E19" s="10"/>
      <c r="F19" s="92"/>
      <c r="G19" s="425">
        <f t="shared" si="0"/>
        <v>0</v>
      </c>
      <c r="H19" s="93"/>
      <c r="I19" s="94"/>
      <c r="J19" s="390">
        <f t="shared" si="1"/>
        <v>0</v>
      </c>
      <c r="K19" s="93"/>
      <c r="L19" s="94"/>
      <c r="M19" s="390">
        <f t="shared" si="2"/>
        <v>0</v>
      </c>
      <c r="N19" s="93"/>
      <c r="O19" s="94"/>
      <c r="P19" s="390">
        <f t="shared" si="3"/>
        <v>0</v>
      </c>
      <c r="Q19" s="93"/>
      <c r="R19" s="94"/>
      <c r="S19" s="390">
        <f t="shared" si="4"/>
        <v>0</v>
      </c>
      <c r="T19" s="93"/>
      <c r="U19" s="94"/>
      <c r="V19" s="390">
        <f t="shared" si="5"/>
        <v>0</v>
      </c>
      <c r="W19" s="93"/>
      <c r="X19" s="94"/>
      <c r="Y19" s="390">
        <f t="shared" si="6"/>
        <v>0</v>
      </c>
      <c r="Z19" s="93"/>
      <c r="AA19" s="94"/>
      <c r="AB19" s="390">
        <f t="shared" si="7"/>
        <v>0</v>
      </c>
      <c r="AC19" s="93"/>
      <c r="AD19" s="94"/>
      <c r="AE19" s="390">
        <f t="shared" si="8"/>
        <v>0</v>
      </c>
      <c r="AF19" s="93"/>
      <c r="AG19" s="94"/>
      <c r="AH19" s="390">
        <f t="shared" si="9"/>
        <v>0</v>
      </c>
      <c r="AI19" s="93"/>
      <c r="AJ19" s="94"/>
      <c r="AK19" s="390">
        <f t="shared" si="10"/>
        <v>0</v>
      </c>
      <c r="AL19" s="93"/>
      <c r="AM19" s="94"/>
      <c r="AN19" s="390">
        <f t="shared" si="11"/>
        <v>0</v>
      </c>
      <c r="AO19" s="93"/>
      <c r="AP19" s="94"/>
      <c r="AQ19" s="390">
        <f t="shared" si="12"/>
        <v>0</v>
      </c>
      <c r="AR19" s="93"/>
      <c r="AS19" s="94"/>
      <c r="AT19" s="390">
        <f t="shared" si="13"/>
        <v>0</v>
      </c>
      <c r="AU19" s="93"/>
      <c r="AV19" s="94"/>
      <c r="AW19" s="390">
        <f t="shared" si="14"/>
        <v>0</v>
      </c>
      <c r="AX19" s="93"/>
      <c r="AY19" s="94"/>
      <c r="AZ19" s="390">
        <f t="shared" si="15"/>
        <v>0</v>
      </c>
      <c r="BA19" s="93"/>
      <c r="BB19" s="94"/>
      <c r="BC19" s="390">
        <f t="shared" si="16"/>
        <v>0</v>
      </c>
      <c r="BD19" s="93"/>
      <c r="BE19" s="94"/>
      <c r="BF19" s="390">
        <f t="shared" si="17"/>
        <v>0</v>
      </c>
      <c r="BG19" s="93"/>
      <c r="BH19" s="94"/>
      <c r="BI19" s="390">
        <f t="shared" si="18"/>
        <v>0</v>
      </c>
      <c r="BJ19" s="93"/>
      <c r="BK19" s="94"/>
      <c r="BL19" s="390">
        <f t="shared" si="19"/>
        <v>0</v>
      </c>
      <c r="BM19" s="93"/>
      <c r="BN19" s="94"/>
      <c r="BO19" s="390">
        <f t="shared" si="20"/>
        <v>0</v>
      </c>
      <c r="BP19" s="93"/>
      <c r="BQ19" s="94"/>
      <c r="BR19" s="390">
        <f t="shared" si="21"/>
        <v>0</v>
      </c>
      <c r="BS19" s="93"/>
      <c r="BT19" s="94"/>
      <c r="BU19" s="390">
        <f t="shared" si="22"/>
        <v>0</v>
      </c>
      <c r="BV19" s="93"/>
      <c r="BW19" s="94"/>
      <c r="BX19" s="390">
        <f t="shared" si="23"/>
        <v>0</v>
      </c>
      <c r="BY19" s="93"/>
      <c r="BZ19" s="94"/>
      <c r="CA19" s="390">
        <f t="shared" si="24"/>
        <v>0</v>
      </c>
      <c r="CB19" s="93"/>
      <c r="CC19" s="94"/>
      <c r="CD19" s="390">
        <f t="shared" si="25"/>
        <v>0</v>
      </c>
      <c r="CE19" s="93"/>
      <c r="CF19" s="94"/>
      <c r="CG19" s="390">
        <f t="shared" si="26"/>
        <v>0</v>
      </c>
      <c r="CH19" s="93"/>
      <c r="CI19" s="94"/>
      <c r="CJ19" s="389">
        <f t="shared" si="27"/>
        <v>0</v>
      </c>
      <c r="CK19" s="575"/>
      <c r="CL19" s="576"/>
      <c r="CM19" s="577">
        <f t="shared" si="31"/>
        <v>0</v>
      </c>
      <c r="CN19" s="93"/>
      <c r="CO19" s="94"/>
      <c r="CP19" s="390">
        <f t="shared" si="28"/>
        <v>0</v>
      </c>
      <c r="CQ19" s="575"/>
      <c r="CR19" s="576"/>
      <c r="CS19" s="577">
        <f t="shared" si="32"/>
        <v>0</v>
      </c>
      <c r="CT19" s="571"/>
      <c r="CU19" s="571"/>
      <c r="CV19" s="12"/>
      <c r="CW19" s="12"/>
      <c r="CX19" s="387">
        <f t="shared" si="29"/>
        <v>0</v>
      </c>
      <c r="CY19" s="388">
        <f t="shared" si="30"/>
        <v>0</v>
      </c>
      <c r="CZ19" s="390">
        <f t="shared" si="33"/>
        <v>0</v>
      </c>
      <c r="DA19" s="13"/>
      <c r="DB19" s="13"/>
      <c r="DC19" s="13"/>
      <c r="DD19" s="13"/>
    </row>
    <row r="20" spans="1:108" s="400" customFormat="1" ht="10.5">
      <c r="A20" s="410">
        <v>10</v>
      </c>
      <c r="B20" s="6" t="s">
        <v>458</v>
      </c>
      <c r="C20" s="7"/>
      <c r="D20" s="7"/>
      <c r="E20" s="10"/>
      <c r="F20" s="92"/>
      <c r="G20" s="425">
        <f>+E20-F20</f>
        <v>0</v>
      </c>
      <c r="H20" s="93"/>
      <c r="I20" s="94"/>
      <c r="J20" s="390">
        <f>+H20-I20</f>
        <v>0</v>
      </c>
      <c r="K20" s="93"/>
      <c r="L20" s="94"/>
      <c r="M20" s="390">
        <f>+K20-L20</f>
        <v>0</v>
      </c>
      <c r="N20" s="93"/>
      <c r="O20" s="94"/>
      <c r="P20" s="390">
        <f>+N20-O20</f>
        <v>0</v>
      </c>
      <c r="Q20" s="93"/>
      <c r="R20" s="94"/>
      <c r="S20" s="390">
        <f>+Q20-R20</f>
        <v>0</v>
      </c>
      <c r="T20" s="93"/>
      <c r="U20" s="94"/>
      <c r="V20" s="390">
        <f>+T20-U20</f>
        <v>0</v>
      </c>
      <c r="W20" s="93"/>
      <c r="X20" s="94"/>
      <c r="Y20" s="390">
        <f>+W20-X20</f>
        <v>0</v>
      </c>
      <c r="Z20" s="93"/>
      <c r="AA20" s="94"/>
      <c r="AB20" s="390">
        <f>+Z20-AA20</f>
        <v>0</v>
      </c>
      <c r="AC20" s="93"/>
      <c r="AD20" s="94"/>
      <c r="AE20" s="390">
        <f>+AC20-AD20</f>
        <v>0</v>
      </c>
      <c r="AF20" s="93"/>
      <c r="AG20" s="94"/>
      <c r="AH20" s="390">
        <f>+AF20-AG20</f>
        <v>0</v>
      </c>
      <c r="AI20" s="93"/>
      <c r="AJ20" s="94"/>
      <c r="AK20" s="390">
        <f>+AI20-AJ20</f>
        <v>0</v>
      </c>
      <c r="AL20" s="93"/>
      <c r="AM20" s="94"/>
      <c r="AN20" s="390">
        <f>+AL20-AM20</f>
        <v>0</v>
      </c>
      <c r="AO20" s="93"/>
      <c r="AP20" s="94"/>
      <c r="AQ20" s="390">
        <f>+AO20-AP20</f>
        <v>0</v>
      </c>
      <c r="AR20" s="93"/>
      <c r="AS20" s="94"/>
      <c r="AT20" s="390">
        <f>+AR20-AS20</f>
        <v>0</v>
      </c>
      <c r="AU20" s="93"/>
      <c r="AV20" s="94"/>
      <c r="AW20" s="390">
        <f>+AU20-AV20</f>
        <v>0</v>
      </c>
      <c r="AX20" s="93"/>
      <c r="AY20" s="94"/>
      <c r="AZ20" s="390">
        <f>+AX20-AY20</f>
        <v>0</v>
      </c>
      <c r="BA20" s="93"/>
      <c r="BB20" s="94"/>
      <c r="BC20" s="390">
        <f>+BA20-BB20</f>
        <v>0</v>
      </c>
      <c r="BD20" s="93"/>
      <c r="BE20" s="94"/>
      <c r="BF20" s="390">
        <f>+BD20-BE20</f>
        <v>0</v>
      </c>
      <c r="BG20" s="93"/>
      <c r="BH20" s="94"/>
      <c r="BI20" s="390">
        <f>+BG20-BH20</f>
        <v>0</v>
      </c>
      <c r="BJ20" s="93"/>
      <c r="BK20" s="94"/>
      <c r="BL20" s="390">
        <f>+BJ20-BK20</f>
        <v>0</v>
      </c>
      <c r="BM20" s="93"/>
      <c r="BN20" s="94"/>
      <c r="BO20" s="390">
        <f>+BM20-BN20</f>
        <v>0</v>
      </c>
      <c r="BP20" s="93"/>
      <c r="BQ20" s="94"/>
      <c r="BR20" s="390">
        <f>+BP20-BQ20</f>
        <v>0</v>
      </c>
      <c r="BS20" s="93"/>
      <c r="BT20" s="94"/>
      <c r="BU20" s="390">
        <f>+BS20-BT20</f>
        <v>0</v>
      </c>
      <c r="BV20" s="93"/>
      <c r="BW20" s="94"/>
      <c r="BX20" s="390">
        <f>+BV20-BW20</f>
        <v>0</v>
      </c>
      <c r="BY20" s="93"/>
      <c r="BZ20" s="94"/>
      <c r="CA20" s="390">
        <f>+BY20-BZ20</f>
        <v>0</v>
      </c>
      <c r="CB20" s="93"/>
      <c r="CC20" s="94"/>
      <c r="CD20" s="390">
        <f>+CB20-CC20</f>
        <v>0</v>
      </c>
      <c r="CE20" s="93"/>
      <c r="CF20" s="94"/>
      <c r="CG20" s="390">
        <f>+CE20-CF20</f>
        <v>0</v>
      </c>
      <c r="CH20" s="93"/>
      <c r="CI20" s="94"/>
      <c r="CJ20" s="389">
        <f>+CH20-CI20</f>
        <v>0</v>
      </c>
      <c r="CK20" s="575"/>
      <c r="CL20" s="576"/>
      <c r="CM20" s="577">
        <f t="shared" si="31"/>
        <v>0</v>
      </c>
      <c r="CN20" s="93"/>
      <c r="CO20" s="94"/>
      <c r="CP20" s="390">
        <f>+CN20-CO20</f>
        <v>0</v>
      </c>
      <c r="CQ20" s="575"/>
      <c r="CR20" s="576"/>
      <c r="CS20" s="577">
        <f t="shared" si="32"/>
        <v>0</v>
      </c>
      <c r="CT20" s="571"/>
      <c r="CU20" s="571"/>
      <c r="CV20" s="12"/>
      <c r="CW20" s="12"/>
      <c r="CX20" s="387">
        <f t="shared" si="29"/>
        <v>0</v>
      </c>
      <c r="CY20" s="388">
        <f t="shared" si="30"/>
        <v>0</v>
      </c>
      <c r="CZ20" s="390">
        <f t="shared" si="33"/>
        <v>0</v>
      </c>
      <c r="DA20" s="13"/>
      <c r="DB20" s="13"/>
      <c r="DC20" s="13"/>
      <c r="DD20" s="13"/>
    </row>
    <row r="21" spans="1:108" s="400" customFormat="1" ht="10.5">
      <c r="A21" s="410">
        <v>11</v>
      </c>
      <c r="B21" s="6" t="s">
        <v>459</v>
      </c>
      <c r="C21" s="7"/>
      <c r="D21" s="7"/>
      <c r="E21" s="10"/>
      <c r="F21" s="92"/>
      <c r="G21" s="425">
        <f>+E21-F21</f>
        <v>0</v>
      </c>
      <c r="H21" s="93"/>
      <c r="I21" s="94"/>
      <c r="J21" s="390">
        <f>+H21-I21</f>
        <v>0</v>
      </c>
      <c r="K21" s="93"/>
      <c r="L21" s="94"/>
      <c r="M21" s="390">
        <f>+K21-L21</f>
        <v>0</v>
      </c>
      <c r="N21" s="93"/>
      <c r="O21" s="94"/>
      <c r="P21" s="390">
        <f>+N21-O21</f>
        <v>0</v>
      </c>
      <c r="Q21" s="93"/>
      <c r="R21" s="94"/>
      <c r="S21" s="390">
        <f>+Q21-R21</f>
        <v>0</v>
      </c>
      <c r="T21" s="93"/>
      <c r="U21" s="94"/>
      <c r="V21" s="390">
        <f>+T21-U21</f>
        <v>0</v>
      </c>
      <c r="W21" s="93"/>
      <c r="X21" s="94"/>
      <c r="Y21" s="390">
        <f>+W21-X21</f>
        <v>0</v>
      </c>
      <c r="Z21" s="93"/>
      <c r="AA21" s="94"/>
      <c r="AB21" s="390">
        <f>+Z21-AA21</f>
        <v>0</v>
      </c>
      <c r="AC21" s="93"/>
      <c r="AD21" s="94"/>
      <c r="AE21" s="390">
        <f>+AC21-AD21</f>
        <v>0</v>
      </c>
      <c r="AF21" s="93"/>
      <c r="AG21" s="94"/>
      <c r="AH21" s="390">
        <f>+AF21-AG21</f>
        <v>0</v>
      </c>
      <c r="AI21" s="93"/>
      <c r="AJ21" s="94"/>
      <c r="AK21" s="390">
        <f>+AI21-AJ21</f>
        <v>0</v>
      </c>
      <c r="AL21" s="93"/>
      <c r="AM21" s="94"/>
      <c r="AN21" s="390">
        <f>+AL21-AM21</f>
        <v>0</v>
      </c>
      <c r="AO21" s="93"/>
      <c r="AP21" s="94"/>
      <c r="AQ21" s="390">
        <f>+AO21-AP21</f>
        <v>0</v>
      </c>
      <c r="AR21" s="93"/>
      <c r="AS21" s="94"/>
      <c r="AT21" s="390">
        <f>+AR21-AS21</f>
        <v>0</v>
      </c>
      <c r="AU21" s="93"/>
      <c r="AV21" s="94"/>
      <c r="AW21" s="390">
        <f>+AU21-AV21</f>
        <v>0</v>
      </c>
      <c r="AX21" s="93"/>
      <c r="AY21" s="94"/>
      <c r="AZ21" s="390">
        <f>+AX21-AY21</f>
        <v>0</v>
      </c>
      <c r="BA21" s="93"/>
      <c r="BB21" s="94"/>
      <c r="BC21" s="390">
        <f>+BA21-BB21</f>
        <v>0</v>
      </c>
      <c r="BD21" s="93"/>
      <c r="BE21" s="94"/>
      <c r="BF21" s="390">
        <f>+BD21-BE21</f>
        <v>0</v>
      </c>
      <c r="BG21" s="93"/>
      <c r="BH21" s="94"/>
      <c r="BI21" s="390">
        <f>+BG21-BH21</f>
        <v>0</v>
      </c>
      <c r="BJ21" s="93"/>
      <c r="BK21" s="94"/>
      <c r="BL21" s="390">
        <f>+BJ21-BK21</f>
        <v>0</v>
      </c>
      <c r="BM21" s="93"/>
      <c r="BN21" s="94"/>
      <c r="BO21" s="390">
        <f>+BM21-BN21</f>
        <v>0</v>
      </c>
      <c r="BP21" s="93"/>
      <c r="BQ21" s="94"/>
      <c r="BR21" s="390">
        <f>+BP21-BQ21</f>
        <v>0</v>
      </c>
      <c r="BS21" s="93"/>
      <c r="BT21" s="94"/>
      <c r="BU21" s="390">
        <f>+BS21-BT21</f>
        <v>0</v>
      </c>
      <c r="BV21" s="93"/>
      <c r="BW21" s="94"/>
      <c r="BX21" s="390">
        <f>+BV21-BW21</f>
        <v>0</v>
      </c>
      <c r="BY21" s="93"/>
      <c r="BZ21" s="94"/>
      <c r="CA21" s="390">
        <f>+BY21-BZ21</f>
        <v>0</v>
      </c>
      <c r="CB21" s="93"/>
      <c r="CC21" s="94"/>
      <c r="CD21" s="390">
        <f>+CB21-CC21</f>
        <v>0</v>
      </c>
      <c r="CE21" s="93"/>
      <c r="CF21" s="94"/>
      <c r="CG21" s="390">
        <f>+CE21-CF21</f>
        <v>0</v>
      </c>
      <c r="CH21" s="93"/>
      <c r="CI21" s="94"/>
      <c r="CJ21" s="389">
        <f>+CH21-CI21</f>
        <v>0</v>
      </c>
      <c r="CK21" s="575"/>
      <c r="CL21" s="576"/>
      <c r="CM21" s="577">
        <f t="shared" si="31"/>
        <v>0</v>
      </c>
      <c r="CN21" s="93"/>
      <c r="CO21" s="94"/>
      <c r="CP21" s="390">
        <f>+CN21-CO21</f>
        <v>0</v>
      </c>
      <c r="CQ21" s="575"/>
      <c r="CR21" s="576"/>
      <c r="CS21" s="577">
        <f t="shared" si="32"/>
        <v>0</v>
      </c>
      <c r="CT21" s="571"/>
      <c r="CU21" s="571"/>
      <c r="CV21" s="12"/>
      <c r="CW21" s="12"/>
      <c r="CX21" s="387">
        <f t="shared" si="29"/>
        <v>0</v>
      </c>
      <c r="CY21" s="388">
        <f t="shared" si="30"/>
        <v>0</v>
      </c>
      <c r="CZ21" s="390">
        <f t="shared" si="33"/>
        <v>0</v>
      </c>
      <c r="DA21" s="13"/>
      <c r="DB21" s="13"/>
      <c r="DC21" s="13"/>
      <c r="DD21" s="13"/>
    </row>
    <row r="22" spans="1:108" s="400" customFormat="1" ht="10.5">
      <c r="A22" s="410">
        <v>12</v>
      </c>
      <c r="B22" s="112" t="s">
        <v>460</v>
      </c>
      <c r="C22" s="7"/>
      <c r="D22" s="7"/>
      <c r="E22" s="10"/>
      <c r="F22" s="92"/>
      <c r="G22" s="425">
        <f t="shared" ref="G22:G29" si="34">+E22-F22</f>
        <v>0</v>
      </c>
      <c r="H22" s="93"/>
      <c r="I22" s="94"/>
      <c r="J22" s="390">
        <f t="shared" ref="J22:J29" si="35">+H22-I22</f>
        <v>0</v>
      </c>
      <c r="K22" s="93"/>
      <c r="L22" s="94"/>
      <c r="M22" s="390">
        <f t="shared" ref="M22:M29" si="36">+K22-L22</f>
        <v>0</v>
      </c>
      <c r="N22" s="93"/>
      <c r="O22" s="94"/>
      <c r="P22" s="390">
        <f t="shared" ref="P22:P29" si="37">+N22-O22</f>
        <v>0</v>
      </c>
      <c r="Q22" s="93"/>
      <c r="R22" s="94"/>
      <c r="S22" s="390">
        <f t="shared" ref="S22:S29" si="38">+Q22-R22</f>
        <v>0</v>
      </c>
      <c r="T22" s="93"/>
      <c r="U22" s="94"/>
      <c r="V22" s="390">
        <f t="shared" ref="V22:V29" si="39">+T22-U22</f>
        <v>0</v>
      </c>
      <c r="W22" s="93"/>
      <c r="X22" s="94"/>
      <c r="Y22" s="390">
        <f t="shared" ref="Y22:Y29" si="40">+W22-X22</f>
        <v>0</v>
      </c>
      <c r="Z22" s="93"/>
      <c r="AA22" s="94"/>
      <c r="AB22" s="390">
        <f t="shared" ref="AB22:AB29" si="41">+Z22-AA22</f>
        <v>0</v>
      </c>
      <c r="AC22" s="93"/>
      <c r="AD22" s="94"/>
      <c r="AE22" s="390">
        <f t="shared" ref="AE22:AE29" si="42">+AC22-AD22</f>
        <v>0</v>
      </c>
      <c r="AF22" s="93"/>
      <c r="AG22" s="94"/>
      <c r="AH22" s="390">
        <f t="shared" ref="AH22:AH29" si="43">+AF22-AG22</f>
        <v>0</v>
      </c>
      <c r="AI22" s="93"/>
      <c r="AJ22" s="94"/>
      <c r="AK22" s="390">
        <f t="shared" ref="AK22:AK29" si="44">+AI22-AJ22</f>
        <v>0</v>
      </c>
      <c r="AL22" s="93"/>
      <c r="AM22" s="94"/>
      <c r="AN22" s="390">
        <f t="shared" ref="AN22:AN29" si="45">+AL22-AM22</f>
        <v>0</v>
      </c>
      <c r="AO22" s="93"/>
      <c r="AP22" s="94"/>
      <c r="AQ22" s="390">
        <f t="shared" ref="AQ22:AQ29" si="46">+AO22-AP22</f>
        <v>0</v>
      </c>
      <c r="AR22" s="93"/>
      <c r="AS22" s="94"/>
      <c r="AT22" s="390">
        <f t="shared" ref="AT22:AT29" si="47">+AR22-AS22</f>
        <v>0</v>
      </c>
      <c r="AU22" s="93"/>
      <c r="AV22" s="94"/>
      <c r="AW22" s="390">
        <f t="shared" ref="AW22:AW29" si="48">+AU22-AV22</f>
        <v>0</v>
      </c>
      <c r="AX22" s="93"/>
      <c r="AY22" s="94"/>
      <c r="AZ22" s="390">
        <f t="shared" ref="AZ22:AZ29" si="49">+AX22-AY22</f>
        <v>0</v>
      </c>
      <c r="BA22" s="93"/>
      <c r="BB22" s="94"/>
      <c r="BC22" s="390">
        <f t="shared" ref="BC22:BC29" si="50">+BA22-BB22</f>
        <v>0</v>
      </c>
      <c r="BD22" s="93"/>
      <c r="BE22" s="94"/>
      <c r="BF22" s="390">
        <f t="shared" ref="BF22:BF29" si="51">+BD22-BE22</f>
        <v>0</v>
      </c>
      <c r="BG22" s="93"/>
      <c r="BH22" s="94"/>
      <c r="BI22" s="390">
        <f t="shared" ref="BI22:BI29" si="52">+BG22-BH22</f>
        <v>0</v>
      </c>
      <c r="BJ22" s="93"/>
      <c r="BK22" s="94"/>
      <c r="BL22" s="390">
        <f t="shared" ref="BL22:BL29" si="53">+BJ22-BK22</f>
        <v>0</v>
      </c>
      <c r="BM22" s="93"/>
      <c r="BN22" s="94"/>
      <c r="BO22" s="390">
        <f t="shared" ref="BO22:BO29" si="54">+BM22-BN22</f>
        <v>0</v>
      </c>
      <c r="BP22" s="93"/>
      <c r="BQ22" s="94"/>
      <c r="BR22" s="390">
        <f t="shared" ref="BR22:BR29" si="55">+BP22-BQ22</f>
        <v>0</v>
      </c>
      <c r="BS22" s="93"/>
      <c r="BT22" s="94"/>
      <c r="BU22" s="390">
        <f t="shared" ref="BU22:BU29" si="56">+BS22-BT22</f>
        <v>0</v>
      </c>
      <c r="BV22" s="93"/>
      <c r="BW22" s="94"/>
      <c r="BX22" s="390">
        <f t="shared" ref="BX22:BX29" si="57">+BV22-BW22</f>
        <v>0</v>
      </c>
      <c r="BY22" s="93"/>
      <c r="BZ22" s="94"/>
      <c r="CA22" s="390">
        <f t="shared" ref="CA22:CA29" si="58">+BY22-BZ22</f>
        <v>0</v>
      </c>
      <c r="CB22" s="93"/>
      <c r="CC22" s="94"/>
      <c r="CD22" s="390">
        <f t="shared" ref="CD22:CD29" si="59">+CB22-CC22</f>
        <v>0</v>
      </c>
      <c r="CE22" s="93"/>
      <c r="CF22" s="94"/>
      <c r="CG22" s="390">
        <f t="shared" ref="CG22:CG29" si="60">+CE22-CF22</f>
        <v>0</v>
      </c>
      <c r="CH22" s="93"/>
      <c r="CI22" s="94"/>
      <c r="CJ22" s="389">
        <f t="shared" ref="CJ22:CJ29" si="61">+CH22-CI22</f>
        <v>0</v>
      </c>
      <c r="CK22" s="575"/>
      <c r="CL22" s="576"/>
      <c r="CM22" s="577">
        <f t="shared" si="31"/>
        <v>0</v>
      </c>
      <c r="CN22" s="93"/>
      <c r="CO22" s="94"/>
      <c r="CP22" s="390">
        <f t="shared" ref="CP22:CP29" si="62">+CN22-CO22</f>
        <v>0</v>
      </c>
      <c r="CQ22" s="575"/>
      <c r="CR22" s="576"/>
      <c r="CS22" s="577">
        <f t="shared" si="32"/>
        <v>0</v>
      </c>
      <c r="CT22" s="571"/>
      <c r="CU22" s="571"/>
      <c r="CV22" s="12"/>
      <c r="CW22" s="12"/>
      <c r="CX22" s="387">
        <f t="shared" si="29"/>
        <v>0</v>
      </c>
      <c r="CY22" s="388">
        <f t="shared" si="30"/>
        <v>0</v>
      </c>
      <c r="CZ22" s="390">
        <f t="shared" si="33"/>
        <v>0</v>
      </c>
      <c r="DA22" s="13"/>
      <c r="DB22" s="13"/>
      <c r="DC22" s="13"/>
      <c r="DD22" s="13"/>
    </row>
    <row r="23" spans="1:108" s="400" customFormat="1" ht="10.5">
      <c r="A23" s="410">
        <v>13</v>
      </c>
      <c r="B23" s="112" t="s">
        <v>461</v>
      </c>
      <c r="C23" s="7"/>
      <c r="D23" s="7"/>
      <c r="E23" s="10"/>
      <c r="F23" s="92"/>
      <c r="G23" s="425">
        <f t="shared" si="34"/>
        <v>0</v>
      </c>
      <c r="H23" s="93"/>
      <c r="I23" s="94"/>
      <c r="J23" s="390">
        <f t="shared" si="35"/>
        <v>0</v>
      </c>
      <c r="K23" s="93"/>
      <c r="L23" s="94"/>
      <c r="M23" s="390">
        <f t="shared" si="36"/>
        <v>0</v>
      </c>
      <c r="N23" s="93"/>
      <c r="O23" s="94"/>
      <c r="P23" s="390">
        <f t="shared" si="37"/>
        <v>0</v>
      </c>
      <c r="Q23" s="93"/>
      <c r="R23" s="94"/>
      <c r="S23" s="390">
        <f t="shared" si="38"/>
        <v>0</v>
      </c>
      <c r="T23" s="93"/>
      <c r="U23" s="94"/>
      <c r="V23" s="390">
        <f t="shared" si="39"/>
        <v>0</v>
      </c>
      <c r="W23" s="93"/>
      <c r="X23" s="94"/>
      <c r="Y23" s="390">
        <f t="shared" si="40"/>
        <v>0</v>
      </c>
      <c r="Z23" s="93"/>
      <c r="AA23" s="94"/>
      <c r="AB23" s="390">
        <f t="shared" si="41"/>
        <v>0</v>
      </c>
      <c r="AC23" s="93"/>
      <c r="AD23" s="94"/>
      <c r="AE23" s="390">
        <f t="shared" si="42"/>
        <v>0</v>
      </c>
      <c r="AF23" s="93"/>
      <c r="AG23" s="94"/>
      <c r="AH23" s="390">
        <f t="shared" si="43"/>
        <v>0</v>
      </c>
      <c r="AI23" s="93"/>
      <c r="AJ23" s="94"/>
      <c r="AK23" s="390">
        <f t="shared" si="44"/>
        <v>0</v>
      </c>
      <c r="AL23" s="93"/>
      <c r="AM23" s="94"/>
      <c r="AN23" s="390">
        <f t="shared" si="45"/>
        <v>0</v>
      </c>
      <c r="AO23" s="93"/>
      <c r="AP23" s="94"/>
      <c r="AQ23" s="390">
        <f t="shared" si="46"/>
        <v>0</v>
      </c>
      <c r="AR23" s="93"/>
      <c r="AS23" s="94"/>
      <c r="AT23" s="390">
        <f t="shared" si="47"/>
        <v>0</v>
      </c>
      <c r="AU23" s="93"/>
      <c r="AV23" s="94"/>
      <c r="AW23" s="390">
        <f t="shared" si="48"/>
        <v>0</v>
      </c>
      <c r="AX23" s="93"/>
      <c r="AY23" s="94"/>
      <c r="AZ23" s="390">
        <f t="shared" si="49"/>
        <v>0</v>
      </c>
      <c r="BA23" s="93"/>
      <c r="BB23" s="94"/>
      <c r="BC23" s="390">
        <f t="shared" si="50"/>
        <v>0</v>
      </c>
      <c r="BD23" s="93"/>
      <c r="BE23" s="94"/>
      <c r="BF23" s="390">
        <f t="shared" si="51"/>
        <v>0</v>
      </c>
      <c r="BG23" s="93"/>
      <c r="BH23" s="94"/>
      <c r="BI23" s="390">
        <f t="shared" si="52"/>
        <v>0</v>
      </c>
      <c r="BJ23" s="93"/>
      <c r="BK23" s="94"/>
      <c r="BL23" s="390">
        <f t="shared" si="53"/>
        <v>0</v>
      </c>
      <c r="BM23" s="93"/>
      <c r="BN23" s="94"/>
      <c r="BO23" s="390">
        <f t="shared" si="54"/>
        <v>0</v>
      </c>
      <c r="BP23" s="93"/>
      <c r="BQ23" s="94"/>
      <c r="BR23" s="390">
        <f t="shared" si="55"/>
        <v>0</v>
      </c>
      <c r="BS23" s="93"/>
      <c r="BT23" s="94"/>
      <c r="BU23" s="390">
        <f t="shared" si="56"/>
        <v>0</v>
      </c>
      <c r="BV23" s="93"/>
      <c r="BW23" s="94"/>
      <c r="BX23" s="390">
        <f t="shared" si="57"/>
        <v>0</v>
      </c>
      <c r="BY23" s="93"/>
      <c r="BZ23" s="94"/>
      <c r="CA23" s="390">
        <f t="shared" si="58"/>
        <v>0</v>
      </c>
      <c r="CB23" s="93"/>
      <c r="CC23" s="94"/>
      <c r="CD23" s="390">
        <f t="shared" si="59"/>
        <v>0</v>
      </c>
      <c r="CE23" s="93"/>
      <c r="CF23" s="94"/>
      <c r="CG23" s="390">
        <f t="shared" si="60"/>
        <v>0</v>
      </c>
      <c r="CH23" s="93"/>
      <c r="CI23" s="94"/>
      <c r="CJ23" s="389">
        <f t="shared" si="61"/>
        <v>0</v>
      </c>
      <c r="CK23" s="575"/>
      <c r="CL23" s="576"/>
      <c r="CM23" s="577">
        <f t="shared" si="31"/>
        <v>0</v>
      </c>
      <c r="CN23" s="93"/>
      <c r="CO23" s="94"/>
      <c r="CP23" s="390">
        <f t="shared" si="62"/>
        <v>0</v>
      </c>
      <c r="CQ23" s="575"/>
      <c r="CR23" s="576"/>
      <c r="CS23" s="577">
        <f t="shared" si="32"/>
        <v>0</v>
      </c>
      <c r="CT23" s="571"/>
      <c r="CU23" s="571"/>
      <c r="CV23" s="12"/>
      <c r="CW23" s="12"/>
      <c r="CX23" s="387">
        <f t="shared" si="29"/>
        <v>0</v>
      </c>
      <c r="CY23" s="388">
        <f t="shared" si="30"/>
        <v>0</v>
      </c>
      <c r="CZ23" s="390">
        <f t="shared" si="33"/>
        <v>0</v>
      </c>
      <c r="DA23" s="13"/>
      <c r="DB23" s="13"/>
      <c r="DC23" s="13"/>
      <c r="DD23" s="13"/>
    </row>
    <row r="24" spans="1:108" s="400" customFormat="1" ht="10.5">
      <c r="A24" s="410">
        <v>14</v>
      </c>
      <c r="B24" s="6" t="s">
        <v>462</v>
      </c>
      <c r="C24" s="7"/>
      <c r="D24" s="7"/>
      <c r="E24" s="10"/>
      <c r="F24" s="92"/>
      <c r="G24" s="425">
        <f t="shared" si="34"/>
        <v>0</v>
      </c>
      <c r="H24" s="93"/>
      <c r="I24" s="94"/>
      <c r="J24" s="390">
        <f t="shared" si="35"/>
        <v>0</v>
      </c>
      <c r="K24" s="93"/>
      <c r="L24" s="94"/>
      <c r="M24" s="390">
        <f t="shared" si="36"/>
        <v>0</v>
      </c>
      <c r="N24" s="93"/>
      <c r="O24" s="94"/>
      <c r="P24" s="390">
        <f t="shared" si="37"/>
        <v>0</v>
      </c>
      <c r="Q24" s="93"/>
      <c r="R24" s="94"/>
      <c r="S24" s="390">
        <f t="shared" si="38"/>
        <v>0</v>
      </c>
      <c r="T24" s="93"/>
      <c r="U24" s="94"/>
      <c r="V24" s="390">
        <f t="shared" si="39"/>
        <v>0</v>
      </c>
      <c r="W24" s="93"/>
      <c r="X24" s="94"/>
      <c r="Y24" s="390">
        <f t="shared" si="40"/>
        <v>0</v>
      </c>
      <c r="Z24" s="93"/>
      <c r="AA24" s="94"/>
      <c r="AB24" s="390">
        <f t="shared" si="41"/>
        <v>0</v>
      </c>
      <c r="AC24" s="93"/>
      <c r="AD24" s="94"/>
      <c r="AE24" s="390">
        <f t="shared" si="42"/>
        <v>0</v>
      </c>
      <c r="AF24" s="93"/>
      <c r="AG24" s="94"/>
      <c r="AH24" s="390">
        <f t="shared" si="43"/>
        <v>0</v>
      </c>
      <c r="AI24" s="93"/>
      <c r="AJ24" s="94"/>
      <c r="AK24" s="390">
        <f t="shared" si="44"/>
        <v>0</v>
      </c>
      <c r="AL24" s="93"/>
      <c r="AM24" s="94"/>
      <c r="AN24" s="390">
        <f t="shared" si="45"/>
        <v>0</v>
      </c>
      <c r="AO24" s="93"/>
      <c r="AP24" s="94"/>
      <c r="AQ24" s="390">
        <f t="shared" si="46"/>
        <v>0</v>
      </c>
      <c r="AR24" s="93"/>
      <c r="AS24" s="94"/>
      <c r="AT24" s="390">
        <f t="shared" si="47"/>
        <v>0</v>
      </c>
      <c r="AU24" s="93"/>
      <c r="AV24" s="94"/>
      <c r="AW24" s="390">
        <f t="shared" si="48"/>
        <v>0</v>
      </c>
      <c r="AX24" s="93"/>
      <c r="AY24" s="94"/>
      <c r="AZ24" s="390">
        <f t="shared" si="49"/>
        <v>0</v>
      </c>
      <c r="BA24" s="93"/>
      <c r="BB24" s="94"/>
      <c r="BC24" s="390">
        <f t="shared" si="50"/>
        <v>0</v>
      </c>
      <c r="BD24" s="93"/>
      <c r="BE24" s="94"/>
      <c r="BF24" s="390">
        <f t="shared" si="51"/>
        <v>0</v>
      </c>
      <c r="BG24" s="93"/>
      <c r="BH24" s="94"/>
      <c r="BI24" s="390">
        <f t="shared" si="52"/>
        <v>0</v>
      </c>
      <c r="BJ24" s="93"/>
      <c r="BK24" s="94"/>
      <c r="BL24" s="390">
        <f t="shared" si="53"/>
        <v>0</v>
      </c>
      <c r="BM24" s="93"/>
      <c r="BN24" s="94"/>
      <c r="BO24" s="390">
        <f t="shared" si="54"/>
        <v>0</v>
      </c>
      <c r="BP24" s="93"/>
      <c r="BQ24" s="94"/>
      <c r="BR24" s="390">
        <f t="shared" si="55"/>
        <v>0</v>
      </c>
      <c r="BS24" s="93"/>
      <c r="BT24" s="94"/>
      <c r="BU24" s="390">
        <f t="shared" si="56"/>
        <v>0</v>
      </c>
      <c r="BV24" s="93"/>
      <c r="BW24" s="94"/>
      <c r="BX24" s="390">
        <f t="shared" si="57"/>
        <v>0</v>
      </c>
      <c r="BY24" s="93"/>
      <c r="BZ24" s="94"/>
      <c r="CA24" s="390">
        <f t="shared" si="58"/>
        <v>0</v>
      </c>
      <c r="CB24" s="93"/>
      <c r="CC24" s="94"/>
      <c r="CD24" s="390">
        <f t="shared" si="59"/>
        <v>0</v>
      </c>
      <c r="CE24" s="93"/>
      <c r="CF24" s="94"/>
      <c r="CG24" s="390">
        <f t="shared" si="60"/>
        <v>0</v>
      </c>
      <c r="CH24" s="93"/>
      <c r="CI24" s="94"/>
      <c r="CJ24" s="389">
        <f t="shared" si="61"/>
        <v>0</v>
      </c>
      <c r="CK24" s="575"/>
      <c r="CL24" s="576"/>
      <c r="CM24" s="577">
        <f t="shared" si="31"/>
        <v>0</v>
      </c>
      <c r="CN24" s="93"/>
      <c r="CO24" s="94"/>
      <c r="CP24" s="390">
        <f t="shared" si="62"/>
        <v>0</v>
      </c>
      <c r="CQ24" s="575"/>
      <c r="CR24" s="576"/>
      <c r="CS24" s="577">
        <f t="shared" si="32"/>
        <v>0</v>
      </c>
      <c r="CT24" s="571"/>
      <c r="CU24" s="571"/>
      <c r="CV24" s="12"/>
      <c r="CW24" s="12"/>
      <c r="CX24" s="387">
        <f t="shared" si="29"/>
        <v>0</v>
      </c>
      <c r="CY24" s="388">
        <f t="shared" si="30"/>
        <v>0</v>
      </c>
      <c r="CZ24" s="390">
        <f t="shared" si="33"/>
        <v>0</v>
      </c>
      <c r="DA24" s="13"/>
      <c r="DB24" s="13"/>
      <c r="DC24" s="13"/>
      <c r="DD24" s="13"/>
    </row>
    <row r="25" spans="1:108" s="400" customFormat="1" ht="10.5">
      <c r="A25" s="410">
        <v>15</v>
      </c>
      <c r="B25" s="6" t="s">
        <v>463</v>
      </c>
      <c r="C25" s="7"/>
      <c r="D25" s="7"/>
      <c r="E25" s="10"/>
      <c r="F25" s="92"/>
      <c r="G25" s="425">
        <f t="shared" si="34"/>
        <v>0</v>
      </c>
      <c r="H25" s="11"/>
      <c r="I25" s="94"/>
      <c r="J25" s="390">
        <f t="shared" si="35"/>
        <v>0</v>
      </c>
      <c r="K25" s="11"/>
      <c r="L25" s="94"/>
      <c r="M25" s="390">
        <f t="shared" si="36"/>
        <v>0</v>
      </c>
      <c r="N25" s="11"/>
      <c r="O25" s="94"/>
      <c r="P25" s="390">
        <f t="shared" si="37"/>
        <v>0</v>
      </c>
      <c r="Q25" s="11"/>
      <c r="R25" s="94"/>
      <c r="S25" s="390">
        <f t="shared" si="38"/>
        <v>0</v>
      </c>
      <c r="T25" s="11"/>
      <c r="U25" s="94"/>
      <c r="V25" s="390">
        <f t="shared" si="39"/>
        <v>0</v>
      </c>
      <c r="W25" s="11"/>
      <c r="X25" s="94"/>
      <c r="Y25" s="390">
        <f t="shared" si="40"/>
        <v>0</v>
      </c>
      <c r="Z25" s="11"/>
      <c r="AA25" s="94"/>
      <c r="AB25" s="390">
        <f t="shared" si="41"/>
        <v>0</v>
      </c>
      <c r="AC25" s="11"/>
      <c r="AD25" s="94"/>
      <c r="AE25" s="390">
        <f t="shared" si="42"/>
        <v>0</v>
      </c>
      <c r="AF25" s="11"/>
      <c r="AG25" s="94"/>
      <c r="AH25" s="390">
        <f t="shared" si="43"/>
        <v>0</v>
      </c>
      <c r="AI25" s="11"/>
      <c r="AJ25" s="94"/>
      <c r="AK25" s="390">
        <f t="shared" si="44"/>
        <v>0</v>
      </c>
      <c r="AL25" s="11"/>
      <c r="AM25" s="94"/>
      <c r="AN25" s="390">
        <f t="shared" si="45"/>
        <v>0</v>
      </c>
      <c r="AO25" s="11"/>
      <c r="AP25" s="94"/>
      <c r="AQ25" s="390">
        <f t="shared" si="46"/>
        <v>0</v>
      </c>
      <c r="AR25" s="11"/>
      <c r="AS25" s="94"/>
      <c r="AT25" s="390">
        <f t="shared" si="47"/>
        <v>0</v>
      </c>
      <c r="AU25" s="11"/>
      <c r="AV25" s="94"/>
      <c r="AW25" s="390">
        <f t="shared" si="48"/>
        <v>0</v>
      </c>
      <c r="AX25" s="11"/>
      <c r="AY25" s="94"/>
      <c r="AZ25" s="390">
        <f t="shared" si="49"/>
        <v>0</v>
      </c>
      <c r="BA25" s="11"/>
      <c r="BB25" s="94"/>
      <c r="BC25" s="390">
        <f t="shared" si="50"/>
        <v>0</v>
      </c>
      <c r="BD25" s="11"/>
      <c r="BE25" s="94"/>
      <c r="BF25" s="390">
        <f t="shared" si="51"/>
        <v>0</v>
      </c>
      <c r="BG25" s="11"/>
      <c r="BH25" s="94"/>
      <c r="BI25" s="390">
        <f t="shared" si="52"/>
        <v>0</v>
      </c>
      <c r="BJ25" s="11"/>
      <c r="BK25" s="94"/>
      <c r="BL25" s="390">
        <f t="shared" si="53"/>
        <v>0</v>
      </c>
      <c r="BM25" s="11"/>
      <c r="BN25" s="94"/>
      <c r="BO25" s="390">
        <f t="shared" si="54"/>
        <v>0</v>
      </c>
      <c r="BP25" s="11"/>
      <c r="BQ25" s="94"/>
      <c r="BR25" s="390">
        <f t="shared" si="55"/>
        <v>0</v>
      </c>
      <c r="BS25" s="11"/>
      <c r="BT25" s="94"/>
      <c r="BU25" s="390">
        <f t="shared" si="56"/>
        <v>0</v>
      </c>
      <c r="BV25" s="11"/>
      <c r="BW25" s="94"/>
      <c r="BX25" s="390">
        <f t="shared" si="57"/>
        <v>0</v>
      </c>
      <c r="BY25" s="11"/>
      <c r="BZ25" s="94"/>
      <c r="CA25" s="390">
        <f t="shared" si="58"/>
        <v>0</v>
      </c>
      <c r="CB25" s="11"/>
      <c r="CC25" s="94"/>
      <c r="CD25" s="390">
        <f t="shared" si="59"/>
        <v>0</v>
      </c>
      <c r="CE25" s="11"/>
      <c r="CF25" s="94"/>
      <c r="CG25" s="390">
        <f t="shared" si="60"/>
        <v>0</v>
      </c>
      <c r="CH25" s="11"/>
      <c r="CI25" s="94"/>
      <c r="CJ25" s="389">
        <f t="shared" si="61"/>
        <v>0</v>
      </c>
      <c r="CK25" s="575"/>
      <c r="CL25" s="576"/>
      <c r="CM25" s="577">
        <f t="shared" si="31"/>
        <v>0</v>
      </c>
      <c r="CN25" s="11"/>
      <c r="CO25" s="94"/>
      <c r="CP25" s="390">
        <f t="shared" si="62"/>
        <v>0</v>
      </c>
      <c r="CQ25" s="575"/>
      <c r="CR25" s="576"/>
      <c r="CS25" s="577">
        <f t="shared" si="32"/>
        <v>0</v>
      </c>
      <c r="CT25" s="572"/>
      <c r="CU25" s="571"/>
      <c r="CV25" s="12"/>
      <c r="CW25" s="12"/>
      <c r="CX25" s="387">
        <f>E25</f>
        <v>0</v>
      </c>
      <c r="CY25" s="388">
        <f>H25+K25+N25+Q25+T25+W25+Z25+AC25+AF25+AI25+AL25+AO25+AR25+AU25+AX25+BA25+BD25+BG25+BJ25+BM25+CH25+CQ25+BP25+BS25+BV25+BY25+CB25+CE25+CK25+CN25</f>
        <v>0</v>
      </c>
      <c r="CZ25" s="390">
        <f t="shared" si="33"/>
        <v>0</v>
      </c>
      <c r="DA25" s="13"/>
      <c r="DB25" s="13"/>
      <c r="DC25" s="13"/>
      <c r="DD25" s="13"/>
    </row>
    <row r="26" spans="1:108" s="400" customFormat="1" ht="10.5">
      <c r="A26" s="410">
        <v>16</v>
      </c>
      <c r="B26" s="6" t="s">
        <v>464</v>
      </c>
      <c r="C26" s="7"/>
      <c r="D26" s="7"/>
      <c r="E26" s="10"/>
      <c r="F26" s="92"/>
      <c r="G26" s="425">
        <f t="shared" si="34"/>
        <v>0</v>
      </c>
      <c r="H26" s="11"/>
      <c r="I26" s="94"/>
      <c r="J26" s="390">
        <f t="shared" si="35"/>
        <v>0</v>
      </c>
      <c r="K26" s="11"/>
      <c r="L26" s="94"/>
      <c r="M26" s="390">
        <f t="shared" si="36"/>
        <v>0</v>
      </c>
      <c r="N26" s="11"/>
      <c r="O26" s="94"/>
      <c r="P26" s="390">
        <f t="shared" si="37"/>
        <v>0</v>
      </c>
      <c r="Q26" s="11"/>
      <c r="R26" s="94"/>
      <c r="S26" s="390">
        <f t="shared" si="38"/>
        <v>0</v>
      </c>
      <c r="T26" s="11"/>
      <c r="U26" s="94"/>
      <c r="V26" s="390">
        <f t="shared" si="39"/>
        <v>0</v>
      </c>
      <c r="W26" s="11"/>
      <c r="X26" s="94"/>
      <c r="Y26" s="390">
        <f t="shared" si="40"/>
        <v>0</v>
      </c>
      <c r="Z26" s="11"/>
      <c r="AA26" s="94"/>
      <c r="AB26" s="390">
        <f t="shared" si="41"/>
        <v>0</v>
      </c>
      <c r="AC26" s="11"/>
      <c r="AD26" s="94"/>
      <c r="AE26" s="390">
        <f t="shared" si="42"/>
        <v>0</v>
      </c>
      <c r="AF26" s="11"/>
      <c r="AG26" s="94"/>
      <c r="AH26" s="390">
        <f t="shared" si="43"/>
        <v>0</v>
      </c>
      <c r="AI26" s="11"/>
      <c r="AJ26" s="94"/>
      <c r="AK26" s="390">
        <f t="shared" si="44"/>
        <v>0</v>
      </c>
      <c r="AL26" s="11"/>
      <c r="AM26" s="94"/>
      <c r="AN26" s="390">
        <f t="shared" si="45"/>
        <v>0</v>
      </c>
      <c r="AO26" s="11"/>
      <c r="AP26" s="94"/>
      <c r="AQ26" s="390">
        <f t="shared" si="46"/>
        <v>0</v>
      </c>
      <c r="AR26" s="11"/>
      <c r="AS26" s="94"/>
      <c r="AT26" s="390">
        <f t="shared" si="47"/>
        <v>0</v>
      </c>
      <c r="AU26" s="11"/>
      <c r="AV26" s="94"/>
      <c r="AW26" s="390">
        <f t="shared" si="48"/>
        <v>0</v>
      </c>
      <c r="AX26" s="11"/>
      <c r="AY26" s="94"/>
      <c r="AZ26" s="390">
        <f t="shared" si="49"/>
        <v>0</v>
      </c>
      <c r="BA26" s="11"/>
      <c r="BB26" s="94"/>
      <c r="BC26" s="390">
        <f t="shared" si="50"/>
        <v>0</v>
      </c>
      <c r="BD26" s="11"/>
      <c r="BE26" s="94"/>
      <c r="BF26" s="390">
        <f t="shared" si="51"/>
        <v>0</v>
      </c>
      <c r="BG26" s="11"/>
      <c r="BH26" s="94"/>
      <c r="BI26" s="390">
        <f t="shared" si="52"/>
        <v>0</v>
      </c>
      <c r="BJ26" s="11"/>
      <c r="BK26" s="94"/>
      <c r="BL26" s="390">
        <f t="shared" si="53"/>
        <v>0</v>
      </c>
      <c r="BM26" s="11"/>
      <c r="BN26" s="94"/>
      <c r="BO26" s="390">
        <f t="shared" si="54"/>
        <v>0</v>
      </c>
      <c r="BP26" s="11"/>
      <c r="BQ26" s="94"/>
      <c r="BR26" s="390">
        <f t="shared" si="55"/>
        <v>0</v>
      </c>
      <c r="BS26" s="11"/>
      <c r="BT26" s="94"/>
      <c r="BU26" s="390">
        <f t="shared" si="56"/>
        <v>0</v>
      </c>
      <c r="BV26" s="11"/>
      <c r="BW26" s="94"/>
      <c r="BX26" s="390">
        <f t="shared" si="57"/>
        <v>0</v>
      </c>
      <c r="BY26" s="11"/>
      <c r="BZ26" s="94"/>
      <c r="CA26" s="390">
        <f t="shared" si="58"/>
        <v>0</v>
      </c>
      <c r="CB26" s="11"/>
      <c r="CC26" s="94"/>
      <c r="CD26" s="390">
        <f t="shared" si="59"/>
        <v>0</v>
      </c>
      <c r="CE26" s="11"/>
      <c r="CF26" s="94"/>
      <c r="CG26" s="390">
        <f t="shared" si="60"/>
        <v>0</v>
      </c>
      <c r="CH26" s="11"/>
      <c r="CI26" s="94"/>
      <c r="CJ26" s="389">
        <f t="shared" si="61"/>
        <v>0</v>
      </c>
      <c r="CK26" s="575"/>
      <c r="CL26" s="576"/>
      <c r="CM26" s="577">
        <f t="shared" si="31"/>
        <v>0</v>
      </c>
      <c r="CN26" s="11"/>
      <c r="CO26" s="94"/>
      <c r="CP26" s="390">
        <f t="shared" si="62"/>
        <v>0</v>
      </c>
      <c r="CQ26" s="575"/>
      <c r="CR26" s="576"/>
      <c r="CS26" s="577">
        <f t="shared" si="32"/>
        <v>0</v>
      </c>
      <c r="CT26" s="572"/>
      <c r="CU26" s="571"/>
      <c r="CV26" s="12"/>
      <c r="CW26" s="12"/>
      <c r="CX26" s="387">
        <f t="shared" si="29"/>
        <v>0</v>
      </c>
      <c r="CY26" s="388">
        <f t="shared" ref="CY26:CY59" si="63">H26+K26+N26+Q26+T26+W26+Z26+AC26+AF26+AI26+AL26+AO26+AR26+AU26+AX26+BA26+BD26+BG26+BJ26+BM26+CH26+CQ26+BP26+BS26+BV26+BY26+CB26+CE26+CK26+CN26</f>
        <v>0</v>
      </c>
      <c r="CZ26" s="390">
        <f t="shared" si="33"/>
        <v>0</v>
      </c>
      <c r="DA26" s="13"/>
      <c r="DB26" s="13"/>
      <c r="DC26" s="13"/>
      <c r="DD26" s="13"/>
    </row>
    <row r="27" spans="1:108" s="400" customFormat="1" ht="10.5">
      <c r="A27" s="410">
        <v>17</v>
      </c>
      <c r="B27" s="6" t="s">
        <v>465</v>
      </c>
      <c r="C27" s="7"/>
      <c r="D27" s="7"/>
      <c r="E27" s="10"/>
      <c r="F27" s="92"/>
      <c r="G27" s="425">
        <f t="shared" si="34"/>
        <v>0</v>
      </c>
      <c r="H27" s="93"/>
      <c r="I27" s="94"/>
      <c r="J27" s="390">
        <f t="shared" si="35"/>
        <v>0</v>
      </c>
      <c r="K27" s="93"/>
      <c r="L27" s="94"/>
      <c r="M27" s="390">
        <f t="shared" si="36"/>
        <v>0</v>
      </c>
      <c r="N27" s="93"/>
      <c r="O27" s="94"/>
      <c r="P27" s="390">
        <f t="shared" si="37"/>
        <v>0</v>
      </c>
      <c r="Q27" s="93"/>
      <c r="R27" s="94"/>
      <c r="S27" s="390">
        <f t="shared" si="38"/>
        <v>0</v>
      </c>
      <c r="T27" s="93"/>
      <c r="U27" s="94"/>
      <c r="V27" s="390">
        <f t="shared" si="39"/>
        <v>0</v>
      </c>
      <c r="W27" s="93"/>
      <c r="X27" s="94"/>
      <c r="Y27" s="390">
        <f t="shared" si="40"/>
        <v>0</v>
      </c>
      <c r="Z27" s="93"/>
      <c r="AA27" s="94"/>
      <c r="AB27" s="390">
        <f t="shared" si="41"/>
        <v>0</v>
      </c>
      <c r="AC27" s="93"/>
      <c r="AD27" s="94"/>
      <c r="AE27" s="390">
        <f t="shared" si="42"/>
        <v>0</v>
      </c>
      <c r="AF27" s="93"/>
      <c r="AG27" s="94"/>
      <c r="AH27" s="390">
        <f t="shared" si="43"/>
        <v>0</v>
      </c>
      <c r="AI27" s="93"/>
      <c r="AJ27" s="94"/>
      <c r="AK27" s="390">
        <f t="shared" si="44"/>
        <v>0</v>
      </c>
      <c r="AL27" s="93"/>
      <c r="AM27" s="94"/>
      <c r="AN27" s="390">
        <f t="shared" si="45"/>
        <v>0</v>
      </c>
      <c r="AO27" s="93"/>
      <c r="AP27" s="94"/>
      <c r="AQ27" s="390">
        <f t="shared" si="46"/>
        <v>0</v>
      </c>
      <c r="AR27" s="93"/>
      <c r="AS27" s="94"/>
      <c r="AT27" s="390">
        <f t="shared" si="47"/>
        <v>0</v>
      </c>
      <c r="AU27" s="93"/>
      <c r="AV27" s="94"/>
      <c r="AW27" s="390">
        <f t="shared" si="48"/>
        <v>0</v>
      </c>
      <c r="AX27" s="93"/>
      <c r="AY27" s="94"/>
      <c r="AZ27" s="390">
        <f t="shared" si="49"/>
        <v>0</v>
      </c>
      <c r="BA27" s="93"/>
      <c r="BB27" s="94"/>
      <c r="BC27" s="390">
        <f t="shared" si="50"/>
        <v>0</v>
      </c>
      <c r="BD27" s="93"/>
      <c r="BE27" s="94"/>
      <c r="BF27" s="390">
        <f t="shared" si="51"/>
        <v>0</v>
      </c>
      <c r="BG27" s="93"/>
      <c r="BH27" s="94"/>
      <c r="BI27" s="390">
        <f t="shared" si="52"/>
        <v>0</v>
      </c>
      <c r="BJ27" s="93"/>
      <c r="BK27" s="94"/>
      <c r="BL27" s="390">
        <f t="shared" si="53"/>
        <v>0</v>
      </c>
      <c r="BM27" s="93"/>
      <c r="BN27" s="94"/>
      <c r="BO27" s="390">
        <f t="shared" si="54"/>
        <v>0</v>
      </c>
      <c r="BP27" s="93"/>
      <c r="BQ27" s="94"/>
      <c r="BR27" s="390">
        <f t="shared" si="55"/>
        <v>0</v>
      </c>
      <c r="BS27" s="93"/>
      <c r="BT27" s="94"/>
      <c r="BU27" s="390">
        <f t="shared" si="56"/>
        <v>0</v>
      </c>
      <c r="BV27" s="93"/>
      <c r="BW27" s="94"/>
      <c r="BX27" s="390">
        <f t="shared" si="57"/>
        <v>0</v>
      </c>
      <c r="BY27" s="93"/>
      <c r="BZ27" s="94"/>
      <c r="CA27" s="390">
        <f t="shared" si="58"/>
        <v>0</v>
      </c>
      <c r="CB27" s="93"/>
      <c r="CC27" s="94"/>
      <c r="CD27" s="390">
        <f t="shared" si="59"/>
        <v>0</v>
      </c>
      <c r="CE27" s="93"/>
      <c r="CF27" s="94"/>
      <c r="CG27" s="390">
        <f t="shared" si="60"/>
        <v>0</v>
      </c>
      <c r="CH27" s="93"/>
      <c r="CI27" s="94"/>
      <c r="CJ27" s="389">
        <f t="shared" si="61"/>
        <v>0</v>
      </c>
      <c r="CK27" s="575"/>
      <c r="CL27" s="576"/>
      <c r="CM27" s="577">
        <f t="shared" si="31"/>
        <v>0</v>
      </c>
      <c r="CN27" s="93"/>
      <c r="CO27" s="94"/>
      <c r="CP27" s="390">
        <f t="shared" si="62"/>
        <v>0</v>
      </c>
      <c r="CQ27" s="575"/>
      <c r="CR27" s="576"/>
      <c r="CS27" s="577">
        <f t="shared" si="32"/>
        <v>0</v>
      </c>
      <c r="CT27" s="571"/>
      <c r="CU27" s="571"/>
      <c r="CV27" s="12"/>
      <c r="CW27" s="12"/>
      <c r="CX27" s="387">
        <f t="shared" si="29"/>
        <v>0</v>
      </c>
      <c r="CY27" s="388">
        <f t="shared" si="63"/>
        <v>0</v>
      </c>
      <c r="CZ27" s="390">
        <f t="shared" si="33"/>
        <v>0</v>
      </c>
      <c r="DA27" s="13"/>
      <c r="DB27" s="13"/>
      <c r="DC27" s="13"/>
      <c r="DD27" s="13"/>
    </row>
    <row r="28" spans="1:108" s="400" customFormat="1" ht="10.5">
      <c r="A28" s="410">
        <v>18</v>
      </c>
      <c r="B28" s="6" t="s">
        <v>466</v>
      </c>
      <c r="C28" s="7"/>
      <c r="D28" s="7"/>
      <c r="E28" s="10"/>
      <c r="F28" s="92"/>
      <c r="G28" s="425">
        <f t="shared" si="34"/>
        <v>0</v>
      </c>
      <c r="H28" s="93"/>
      <c r="I28" s="94"/>
      <c r="J28" s="390">
        <f t="shared" si="35"/>
        <v>0</v>
      </c>
      <c r="K28" s="93"/>
      <c r="L28" s="94"/>
      <c r="M28" s="390">
        <f t="shared" si="36"/>
        <v>0</v>
      </c>
      <c r="N28" s="93"/>
      <c r="O28" s="94"/>
      <c r="P28" s="390">
        <f t="shared" si="37"/>
        <v>0</v>
      </c>
      <c r="Q28" s="93"/>
      <c r="R28" s="94"/>
      <c r="S28" s="390">
        <f t="shared" si="38"/>
        <v>0</v>
      </c>
      <c r="T28" s="93"/>
      <c r="U28" s="94"/>
      <c r="V28" s="390">
        <f t="shared" si="39"/>
        <v>0</v>
      </c>
      <c r="W28" s="93"/>
      <c r="X28" s="94"/>
      <c r="Y28" s="390">
        <f t="shared" si="40"/>
        <v>0</v>
      </c>
      <c r="Z28" s="93"/>
      <c r="AA28" s="94"/>
      <c r="AB28" s="390">
        <f t="shared" si="41"/>
        <v>0</v>
      </c>
      <c r="AC28" s="93"/>
      <c r="AD28" s="94"/>
      <c r="AE28" s="390">
        <f t="shared" si="42"/>
        <v>0</v>
      </c>
      <c r="AF28" s="93"/>
      <c r="AG28" s="94"/>
      <c r="AH28" s="390">
        <f t="shared" si="43"/>
        <v>0</v>
      </c>
      <c r="AI28" s="93"/>
      <c r="AJ28" s="94"/>
      <c r="AK28" s="390">
        <f t="shared" si="44"/>
        <v>0</v>
      </c>
      <c r="AL28" s="93"/>
      <c r="AM28" s="94"/>
      <c r="AN28" s="390">
        <f t="shared" si="45"/>
        <v>0</v>
      </c>
      <c r="AO28" s="93"/>
      <c r="AP28" s="94"/>
      <c r="AQ28" s="390">
        <f t="shared" si="46"/>
        <v>0</v>
      </c>
      <c r="AR28" s="93"/>
      <c r="AS28" s="94"/>
      <c r="AT28" s="390">
        <f t="shared" si="47"/>
        <v>0</v>
      </c>
      <c r="AU28" s="93"/>
      <c r="AV28" s="94"/>
      <c r="AW28" s="390">
        <f t="shared" si="48"/>
        <v>0</v>
      </c>
      <c r="AX28" s="93"/>
      <c r="AY28" s="94"/>
      <c r="AZ28" s="390">
        <f t="shared" si="49"/>
        <v>0</v>
      </c>
      <c r="BA28" s="93"/>
      <c r="BB28" s="94"/>
      <c r="BC28" s="390">
        <f t="shared" si="50"/>
        <v>0</v>
      </c>
      <c r="BD28" s="93"/>
      <c r="BE28" s="94"/>
      <c r="BF28" s="390">
        <f t="shared" si="51"/>
        <v>0</v>
      </c>
      <c r="BG28" s="93"/>
      <c r="BH28" s="94"/>
      <c r="BI28" s="390">
        <f t="shared" si="52"/>
        <v>0</v>
      </c>
      <c r="BJ28" s="93"/>
      <c r="BK28" s="94"/>
      <c r="BL28" s="390">
        <f t="shared" si="53"/>
        <v>0</v>
      </c>
      <c r="BM28" s="93"/>
      <c r="BN28" s="94"/>
      <c r="BO28" s="390">
        <f t="shared" si="54"/>
        <v>0</v>
      </c>
      <c r="BP28" s="93"/>
      <c r="BQ28" s="94"/>
      <c r="BR28" s="390">
        <f t="shared" si="55"/>
        <v>0</v>
      </c>
      <c r="BS28" s="93"/>
      <c r="BT28" s="94"/>
      <c r="BU28" s="390">
        <f t="shared" si="56"/>
        <v>0</v>
      </c>
      <c r="BV28" s="93"/>
      <c r="BW28" s="94"/>
      <c r="BX28" s="390">
        <f t="shared" si="57"/>
        <v>0</v>
      </c>
      <c r="BY28" s="93"/>
      <c r="BZ28" s="94"/>
      <c r="CA28" s="390">
        <f t="shared" si="58"/>
        <v>0</v>
      </c>
      <c r="CB28" s="93"/>
      <c r="CC28" s="94"/>
      <c r="CD28" s="390">
        <f t="shared" si="59"/>
        <v>0</v>
      </c>
      <c r="CE28" s="93"/>
      <c r="CF28" s="94"/>
      <c r="CG28" s="390">
        <f t="shared" si="60"/>
        <v>0</v>
      </c>
      <c r="CH28" s="93"/>
      <c r="CI28" s="94"/>
      <c r="CJ28" s="389">
        <f t="shared" si="61"/>
        <v>0</v>
      </c>
      <c r="CK28" s="575"/>
      <c r="CL28" s="576"/>
      <c r="CM28" s="577">
        <f t="shared" si="31"/>
        <v>0</v>
      </c>
      <c r="CN28" s="93"/>
      <c r="CO28" s="94"/>
      <c r="CP28" s="390">
        <f t="shared" si="62"/>
        <v>0</v>
      </c>
      <c r="CQ28" s="575"/>
      <c r="CR28" s="576"/>
      <c r="CS28" s="577">
        <f t="shared" si="32"/>
        <v>0</v>
      </c>
      <c r="CT28" s="571"/>
      <c r="CU28" s="571"/>
      <c r="CV28" s="12"/>
      <c r="CW28" s="12"/>
      <c r="CX28" s="387">
        <f t="shared" si="29"/>
        <v>0</v>
      </c>
      <c r="CY28" s="388">
        <f t="shared" si="63"/>
        <v>0</v>
      </c>
      <c r="CZ28" s="390">
        <f t="shared" si="33"/>
        <v>0</v>
      </c>
      <c r="DA28" s="13"/>
      <c r="DB28" s="13"/>
      <c r="DC28" s="13"/>
      <c r="DD28" s="13"/>
    </row>
    <row r="29" spans="1:108" s="400" customFormat="1" ht="10.5">
      <c r="A29" s="410">
        <v>19</v>
      </c>
      <c r="B29" s="6" t="s">
        <v>467</v>
      </c>
      <c r="C29" s="7"/>
      <c r="D29" s="7"/>
      <c r="E29" s="10"/>
      <c r="F29" s="92"/>
      <c r="G29" s="425">
        <f t="shared" si="34"/>
        <v>0</v>
      </c>
      <c r="H29" s="11"/>
      <c r="I29" s="94"/>
      <c r="J29" s="390">
        <f t="shared" si="35"/>
        <v>0</v>
      </c>
      <c r="K29" s="11"/>
      <c r="L29" s="94"/>
      <c r="M29" s="390">
        <f t="shared" si="36"/>
        <v>0</v>
      </c>
      <c r="N29" s="11"/>
      <c r="O29" s="94"/>
      <c r="P29" s="390">
        <f t="shared" si="37"/>
        <v>0</v>
      </c>
      <c r="Q29" s="11"/>
      <c r="R29" s="94"/>
      <c r="S29" s="390">
        <f t="shared" si="38"/>
        <v>0</v>
      </c>
      <c r="T29" s="11"/>
      <c r="U29" s="94"/>
      <c r="V29" s="390">
        <f t="shared" si="39"/>
        <v>0</v>
      </c>
      <c r="W29" s="11"/>
      <c r="X29" s="94"/>
      <c r="Y29" s="390">
        <f t="shared" si="40"/>
        <v>0</v>
      </c>
      <c r="Z29" s="11"/>
      <c r="AA29" s="94"/>
      <c r="AB29" s="390">
        <f t="shared" si="41"/>
        <v>0</v>
      </c>
      <c r="AC29" s="11"/>
      <c r="AD29" s="94"/>
      <c r="AE29" s="390">
        <f t="shared" si="42"/>
        <v>0</v>
      </c>
      <c r="AF29" s="11"/>
      <c r="AG29" s="94"/>
      <c r="AH29" s="390">
        <f t="shared" si="43"/>
        <v>0</v>
      </c>
      <c r="AI29" s="11"/>
      <c r="AJ29" s="94"/>
      <c r="AK29" s="390">
        <f t="shared" si="44"/>
        <v>0</v>
      </c>
      <c r="AL29" s="11"/>
      <c r="AM29" s="94"/>
      <c r="AN29" s="390">
        <f t="shared" si="45"/>
        <v>0</v>
      </c>
      <c r="AO29" s="11"/>
      <c r="AP29" s="94"/>
      <c r="AQ29" s="390">
        <f t="shared" si="46"/>
        <v>0</v>
      </c>
      <c r="AR29" s="11"/>
      <c r="AS29" s="94"/>
      <c r="AT29" s="390">
        <f t="shared" si="47"/>
        <v>0</v>
      </c>
      <c r="AU29" s="11"/>
      <c r="AV29" s="94"/>
      <c r="AW29" s="390">
        <f t="shared" si="48"/>
        <v>0</v>
      </c>
      <c r="AX29" s="11"/>
      <c r="AY29" s="94"/>
      <c r="AZ29" s="390">
        <f t="shared" si="49"/>
        <v>0</v>
      </c>
      <c r="BA29" s="11"/>
      <c r="BB29" s="94"/>
      <c r="BC29" s="390">
        <f t="shared" si="50"/>
        <v>0</v>
      </c>
      <c r="BD29" s="11"/>
      <c r="BE29" s="94"/>
      <c r="BF29" s="390">
        <f t="shared" si="51"/>
        <v>0</v>
      </c>
      <c r="BG29" s="11"/>
      <c r="BH29" s="94"/>
      <c r="BI29" s="390">
        <f t="shared" si="52"/>
        <v>0</v>
      </c>
      <c r="BJ29" s="11"/>
      <c r="BK29" s="94"/>
      <c r="BL29" s="390">
        <f t="shared" si="53"/>
        <v>0</v>
      </c>
      <c r="BM29" s="11"/>
      <c r="BN29" s="94"/>
      <c r="BO29" s="390">
        <f t="shared" si="54"/>
        <v>0</v>
      </c>
      <c r="BP29" s="11"/>
      <c r="BQ29" s="94"/>
      <c r="BR29" s="390">
        <f t="shared" si="55"/>
        <v>0</v>
      </c>
      <c r="BS29" s="11"/>
      <c r="BT29" s="94"/>
      <c r="BU29" s="390">
        <f t="shared" si="56"/>
        <v>0</v>
      </c>
      <c r="BV29" s="11"/>
      <c r="BW29" s="94"/>
      <c r="BX29" s="390">
        <f t="shared" si="57"/>
        <v>0</v>
      </c>
      <c r="BY29" s="11"/>
      <c r="BZ29" s="94"/>
      <c r="CA29" s="390">
        <f t="shared" si="58"/>
        <v>0</v>
      </c>
      <c r="CB29" s="11"/>
      <c r="CC29" s="94"/>
      <c r="CD29" s="390">
        <f t="shared" si="59"/>
        <v>0</v>
      </c>
      <c r="CE29" s="11"/>
      <c r="CF29" s="94"/>
      <c r="CG29" s="390">
        <f t="shared" si="60"/>
        <v>0</v>
      </c>
      <c r="CH29" s="11"/>
      <c r="CI29" s="94"/>
      <c r="CJ29" s="389">
        <f t="shared" si="61"/>
        <v>0</v>
      </c>
      <c r="CK29" s="575"/>
      <c r="CL29" s="576"/>
      <c r="CM29" s="577">
        <f t="shared" si="31"/>
        <v>0</v>
      </c>
      <c r="CN29" s="11"/>
      <c r="CO29" s="94"/>
      <c r="CP29" s="390">
        <f t="shared" si="62"/>
        <v>0</v>
      </c>
      <c r="CQ29" s="575"/>
      <c r="CR29" s="576"/>
      <c r="CS29" s="577">
        <f t="shared" si="32"/>
        <v>0</v>
      </c>
      <c r="CT29" s="572"/>
      <c r="CU29" s="571"/>
      <c r="CV29" s="12"/>
      <c r="CW29" s="12"/>
      <c r="CX29" s="387">
        <f t="shared" si="29"/>
        <v>0</v>
      </c>
      <c r="CY29" s="388">
        <f t="shared" si="63"/>
        <v>0</v>
      </c>
      <c r="CZ29" s="390">
        <f t="shared" si="33"/>
        <v>0</v>
      </c>
      <c r="DA29" s="13"/>
      <c r="DB29" s="13"/>
      <c r="DC29" s="13"/>
      <c r="DD29" s="13"/>
    </row>
    <row r="30" spans="1:108" s="400" customFormat="1" ht="10.5">
      <c r="A30" s="410">
        <v>20</v>
      </c>
      <c r="B30" s="6" t="s">
        <v>468</v>
      </c>
      <c r="C30" s="7"/>
      <c r="D30" s="7"/>
      <c r="E30" s="10"/>
      <c r="F30" s="92"/>
      <c r="G30" s="425">
        <f>+E30-F30</f>
        <v>0</v>
      </c>
      <c r="H30" s="93"/>
      <c r="I30" s="94"/>
      <c r="J30" s="390">
        <f>+H30-I30</f>
        <v>0</v>
      </c>
      <c r="K30" s="93"/>
      <c r="L30" s="94"/>
      <c r="M30" s="390">
        <f>+K30-L30</f>
        <v>0</v>
      </c>
      <c r="N30" s="93"/>
      <c r="O30" s="94"/>
      <c r="P30" s="390">
        <f>+N30-O30</f>
        <v>0</v>
      </c>
      <c r="Q30" s="93"/>
      <c r="R30" s="94"/>
      <c r="S30" s="390">
        <f>+Q30-R30</f>
        <v>0</v>
      </c>
      <c r="T30" s="93"/>
      <c r="U30" s="94"/>
      <c r="V30" s="390">
        <f>+T30-U30</f>
        <v>0</v>
      </c>
      <c r="W30" s="93"/>
      <c r="X30" s="94"/>
      <c r="Y30" s="390">
        <f>+W30-X30</f>
        <v>0</v>
      </c>
      <c r="Z30" s="93"/>
      <c r="AA30" s="94"/>
      <c r="AB30" s="390">
        <f>+Z30-AA30</f>
        <v>0</v>
      </c>
      <c r="AC30" s="93"/>
      <c r="AD30" s="94"/>
      <c r="AE30" s="390">
        <f>+AC30-AD30</f>
        <v>0</v>
      </c>
      <c r="AF30" s="93"/>
      <c r="AG30" s="94"/>
      <c r="AH30" s="390">
        <f>+AF30-AG30</f>
        <v>0</v>
      </c>
      <c r="AI30" s="93"/>
      <c r="AJ30" s="94"/>
      <c r="AK30" s="390">
        <f>+AI30-AJ30</f>
        <v>0</v>
      </c>
      <c r="AL30" s="93"/>
      <c r="AM30" s="94"/>
      <c r="AN30" s="390">
        <f>+AL30-AM30</f>
        <v>0</v>
      </c>
      <c r="AO30" s="93"/>
      <c r="AP30" s="94"/>
      <c r="AQ30" s="390">
        <f>+AO30-AP30</f>
        <v>0</v>
      </c>
      <c r="AR30" s="93"/>
      <c r="AS30" s="94"/>
      <c r="AT30" s="390">
        <f>+AR30-AS30</f>
        <v>0</v>
      </c>
      <c r="AU30" s="93"/>
      <c r="AV30" s="94"/>
      <c r="AW30" s="390">
        <f>+AU30-AV30</f>
        <v>0</v>
      </c>
      <c r="AX30" s="93"/>
      <c r="AY30" s="94"/>
      <c r="AZ30" s="390">
        <f>+AX30-AY30</f>
        <v>0</v>
      </c>
      <c r="BA30" s="93"/>
      <c r="BB30" s="94"/>
      <c r="BC30" s="390">
        <f>+BA30-BB30</f>
        <v>0</v>
      </c>
      <c r="BD30" s="93"/>
      <c r="BE30" s="94"/>
      <c r="BF30" s="390">
        <f>+BD30-BE30</f>
        <v>0</v>
      </c>
      <c r="BG30" s="93"/>
      <c r="BH30" s="94"/>
      <c r="BI30" s="390">
        <f>+BG30-BH30</f>
        <v>0</v>
      </c>
      <c r="BJ30" s="93"/>
      <c r="BK30" s="94"/>
      <c r="BL30" s="390">
        <f>+BJ30-BK30</f>
        <v>0</v>
      </c>
      <c r="BM30" s="93"/>
      <c r="BN30" s="94"/>
      <c r="BO30" s="390">
        <f>+BM30-BN30</f>
        <v>0</v>
      </c>
      <c r="BP30" s="93"/>
      <c r="BQ30" s="94"/>
      <c r="BR30" s="390">
        <f>+BP30-BQ30</f>
        <v>0</v>
      </c>
      <c r="BS30" s="93"/>
      <c r="BT30" s="94"/>
      <c r="BU30" s="390">
        <f>+BS30-BT30</f>
        <v>0</v>
      </c>
      <c r="BV30" s="93"/>
      <c r="BW30" s="94"/>
      <c r="BX30" s="390">
        <f>+BV30-BW30</f>
        <v>0</v>
      </c>
      <c r="BY30" s="93"/>
      <c r="BZ30" s="94"/>
      <c r="CA30" s="390">
        <f>+BY30-BZ30</f>
        <v>0</v>
      </c>
      <c r="CB30" s="93"/>
      <c r="CC30" s="94"/>
      <c r="CD30" s="390">
        <f>+CB30-CC30</f>
        <v>0</v>
      </c>
      <c r="CE30" s="93"/>
      <c r="CF30" s="94"/>
      <c r="CG30" s="390">
        <f>+CE30-CF30</f>
        <v>0</v>
      </c>
      <c r="CH30" s="93"/>
      <c r="CI30" s="94"/>
      <c r="CJ30" s="389">
        <f>+CH30-CI30</f>
        <v>0</v>
      </c>
      <c r="CK30" s="575"/>
      <c r="CL30" s="576"/>
      <c r="CM30" s="577">
        <f t="shared" si="31"/>
        <v>0</v>
      </c>
      <c r="CN30" s="93"/>
      <c r="CO30" s="94"/>
      <c r="CP30" s="390">
        <f>+CN30-CO30</f>
        <v>0</v>
      </c>
      <c r="CQ30" s="575"/>
      <c r="CR30" s="576"/>
      <c r="CS30" s="577">
        <f t="shared" si="32"/>
        <v>0</v>
      </c>
      <c r="CT30" s="571"/>
      <c r="CU30" s="571"/>
      <c r="CV30" s="12"/>
      <c r="CW30" s="12"/>
      <c r="CX30" s="387">
        <f t="shared" si="29"/>
        <v>0</v>
      </c>
      <c r="CY30" s="388">
        <f t="shared" si="63"/>
        <v>0</v>
      </c>
      <c r="CZ30" s="390">
        <f t="shared" si="33"/>
        <v>0</v>
      </c>
      <c r="DA30" s="13"/>
      <c r="DB30" s="13"/>
      <c r="DC30" s="13"/>
      <c r="DD30" s="13"/>
    </row>
    <row r="31" spans="1:108" s="400" customFormat="1" ht="10.5">
      <c r="A31" s="410">
        <v>21</v>
      </c>
      <c r="B31" s="6" t="s">
        <v>469</v>
      </c>
      <c r="C31" s="7"/>
      <c r="D31" s="7"/>
      <c r="E31" s="10"/>
      <c r="F31" s="92"/>
      <c r="G31" s="425">
        <f>+E31-F31</f>
        <v>0</v>
      </c>
      <c r="H31" s="93"/>
      <c r="I31" s="94"/>
      <c r="J31" s="390">
        <f>+H31-I31</f>
        <v>0</v>
      </c>
      <c r="K31" s="93"/>
      <c r="L31" s="94"/>
      <c r="M31" s="390">
        <f>+K31-L31</f>
        <v>0</v>
      </c>
      <c r="N31" s="93"/>
      <c r="O31" s="94"/>
      <c r="P31" s="390">
        <f>+N31-O31</f>
        <v>0</v>
      </c>
      <c r="Q31" s="93"/>
      <c r="R31" s="94"/>
      <c r="S31" s="390">
        <f>+Q31-R31</f>
        <v>0</v>
      </c>
      <c r="T31" s="93"/>
      <c r="U31" s="94"/>
      <c r="V31" s="390">
        <f>+T31-U31</f>
        <v>0</v>
      </c>
      <c r="W31" s="93"/>
      <c r="X31" s="94"/>
      <c r="Y31" s="390">
        <f>+W31-X31</f>
        <v>0</v>
      </c>
      <c r="Z31" s="93"/>
      <c r="AA31" s="94"/>
      <c r="AB31" s="390">
        <f>+Z31-AA31</f>
        <v>0</v>
      </c>
      <c r="AC31" s="93"/>
      <c r="AD31" s="94"/>
      <c r="AE31" s="390">
        <f>+AC31-AD31</f>
        <v>0</v>
      </c>
      <c r="AF31" s="93"/>
      <c r="AG31" s="94"/>
      <c r="AH31" s="390">
        <f>+AF31-AG31</f>
        <v>0</v>
      </c>
      <c r="AI31" s="93"/>
      <c r="AJ31" s="94"/>
      <c r="AK31" s="390">
        <f>+AI31-AJ31</f>
        <v>0</v>
      </c>
      <c r="AL31" s="93"/>
      <c r="AM31" s="94"/>
      <c r="AN31" s="390">
        <f>+AL31-AM31</f>
        <v>0</v>
      </c>
      <c r="AO31" s="93"/>
      <c r="AP31" s="94"/>
      <c r="AQ31" s="390">
        <f>+AO31-AP31</f>
        <v>0</v>
      </c>
      <c r="AR31" s="93"/>
      <c r="AS31" s="94"/>
      <c r="AT31" s="390">
        <f>+AR31-AS31</f>
        <v>0</v>
      </c>
      <c r="AU31" s="93"/>
      <c r="AV31" s="94"/>
      <c r="AW31" s="390">
        <f>+AU31-AV31</f>
        <v>0</v>
      </c>
      <c r="AX31" s="93"/>
      <c r="AY31" s="94"/>
      <c r="AZ31" s="390">
        <f>+AX31-AY31</f>
        <v>0</v>
      </c>
      <c r="BA31" s="93"/>
      <c r="BB31" s="94"/>
      <c r="BC31" s="390">
        <f>+BA31-BB31</f>
        <v>0</v>
      </c>
      <c r="BD31" s="93"/>
      <c r="BE31" s="94"/>
      <c r="BF31" s="390">
        <f>+BD31-BE31</f>
        <v>0</v>
      </c>
      <c r="BG31" s="93"/>
      <c r="BH31" s="94"/>
      <c r="BI31" s="390">
        <f>+BG31-BH31</f>
        <v>0</v>
      </c>
      <c r="BJ31" s="93"/>
      <c r="BK31" s="94"/>
      <c r="BL31" s="390">
        <f>+BJ31-BK31</f>
        <v>0</v>
      </c>
      <c r="BM31" s="93"/>
      <c r="BN31" s="94"/>
      <c r="BO31" s="390">
        <f>+BM31-BN31</f>
        <v>0</v>
      </c>
      <c r="BP31" s="93"/>
      <c r="BQ31" s="94"/>
      <c r="BR31" s="390">
        <f>+BP31-BQ31</f>
        <v>0</v>
      </c>
      <c r="BS31" s="93"/>
      <c r="BT31" s="94"/>
      <c r="BU31" s="390">
        <f>+BS31-BT31</f>
        <v>0</v>
      </c>
      <c r="BV31" s="93"/>
      <c r="BW31" s="94"/>
      <c r="BX31" s="390">
        <f>+BV31-BW31</f>
        <v>0</v>
      </c>
      <c r="BY31" s="93"/>
      <c r="BZ31" s="94"/>
      <c r="CA31" s="390">
        <f>+BY31-BZ31</f>
        <v>0</v>
      </c>
      <c r="CB31" s="93"/>
      <c r="CC31" s="94"/>
      <c r="CD31" s="390">
        <f>+CB31-CC31</f>
        <v>0</v>
      </c>
      <c r="CE31" s="93"/>
      <c r="CF31" s="94"/>
      <c r="CG31" s="390">
        <f>+CE31-CF31</f>
        <v>0</v>
      </c>
      <c r="CH31" s="93"/>
      <c r="CI31" s="94"/>
      <c r="CJ31" s="389">
        <f>+CH31-CI31</f>
        <v>0</v>
      </c>
      <c r="CK31" s="575"/>
      <c r="CL31" s="576"/>
      <c r="CM31" s="577">
        <f t="shared" si="31"/>
        <v>0</v>
      </c>
      <c r="CN31" s="93"/>
      <c r="CO31" s="94"/>
      <c r="CP31" s="390">
        <f>+CN31-CO31</f>
        <v>0</v>
      </c>
      <c r="CQ31" s="575"/>
      <c r="CR31" s="576"/>
      <c r="CS31" s="577">
        <f t="shared" si="32"/>
        <v>0</v>
      </c>
      <c r="CT31" s="571"/>
      <c r="CU31" s="571"/>
      <c r="CV31" s="12"/>
      <c r="CW31" s="12"/>
      <c r="CX31" s="387">
        <f t="shared" si="29"/>
        <v>0</v>
      </c>
      <c r="CY31" s="388">
        <f t="shared" si="63"/>
        <v>0</v>
      </c>
      <c r="CZ31" s="390">
        <f t="shared" si="33"/>
        <v>0</v>
      </c>
      <c r="DA31" s="13"/>
      <c r="DB31" s="13"/>
      <c r="DC31" s="13"/>
      <c r="DD31" s="13"/>
    </row>
    <row r="32" spans="1:108" s="400" customFormat="1" ht="10.5">
      <c r="A32" s="410">
        <v>22</v>
      </c>
      <c r="B32" s="651" t="s">
        <v>470</v>
      </c>
      <c r="C32" s="7"/>
      <c r="D32" s="7"/>
      <c r="E32" s="10"/>
      <c r="F32" s="92"/>
      <c r="G32" s="425">
        <f t="shared" ref="G32:G38" si="64">+E32-F32</f>
        <v>0</v>
      </c>
      <c r="H32" s="93"/>
      <c r="I32" s="94"/>
      <c r="J32" s="390">
        <f t="shared" ref="J32:J48" si="65">+H32-I32</f>
        <v>0</v>
      </c>
      <c r="K32" s="93"/>
      <c r="L32" s="94"/>
      <c r="M32" s="390">
        <f t="shared" ref="M32:M38" si="66">+K32-L32</f>
        <v>0</v>
      </c>
      <c r="N32" s="93"/>
      <c r="O32" s="94"/>
      <c r="P32" s="390">
        <f t="shared" ref="P32:P38" si="67">+N32-O32</f>
        <v>0</v>
      </c>
      <c r="Q32" s="93"/>
      <c r="R32" s="94"/>
      <c r="S32" s="390">
        <f t="shared" ref="S32:S38" si="68">+Q32-R32</f>
        <v>0</v>
      </c>
      <c r="T32" s="93"/>
      <c r="U32" s="94"/>
      <c r="V32" s="390">
        <f t="shared" ref="V32:V38" si="69">+T32-U32</f>
        <v>0</v>
      </c>
      <c r="W32" s="93"/>
      <c r="X32" s="94"/>
      <c r="Y32" s="390">
        <f t="shared" ref="Y32:Y38" si="70">+W32-X32</f>
        <v>0</v>
      </c>
      <c r="Z32" s="93"/>
      <c r="AA32" s="94"/>
      <c r="AB32" s="390">
        <f t="shared" ref="AB32:AB38" si="71">+Z32-AA32</f>
        <v>0</v>
      </c>
      <c r="AC32" s="93"/>
      <c r="AD32" s="94"/>
      <c r="AE32" s="390">
        <f t="shared" ref="AE32:AE38" si="72">+AC32-AD32</f>
        <v>0</v>
      </c>
      <c r="AF32" s="93"/>
      <c r="AG32" s="94"/>
      <c r="AH32" s="390">
        <f t="shared" ref="AH32:AH38" si="73">+AF32-AG32</f>
        <v>0</v>
      </c>
      <c r="AI32" s="93"/>
      <c r="AJ32" s="94"/>
      <c r="AK32" s="390">
        <f t="shared" ref="AK32:AK38" si="74">+AI32-AJ32</f>
        <v>0</v>
      </c>
      <c r="AL32" s="93"/>
      <c r="AM32" s="94"/>
      <c r="AN32" s="390">
        <f t="shared" ref="AN32:AN38" si="75">+AL32-AM32</f>
        <v>0</v>
      </c>
      <c r="AO32" s="93"/>
      <c r="AP32" s="94"/>
      <c r="AQ32" s="390">
        <f t="shared" ref="AQ32:AQ49" si="76">+AO32-AP32</f>
        <v>0</v>
      </c>
      <c r="AR32" s="93"/>
      <c r="AS32" s="94"/>
      <c r="AT32" s="390">
        <f t="shared" ref="AT32:AT49" si="77">+AR32-AS32</f>
        <v>0</v>
      </c>
      <c r="AU32" s="93"/>
      <c r="AV32" s="94"/>
      <c r="AW32" s="390">
        <f t="shared" ref="AW32:AW49" si="78">+AU32-AV32</f>
        <v>0</v>
      </c>
      <c r="AX32" s="93"/>
      <c r="AY32" s="94"/>
      <c r="AZ32" s="390">
        <f t="shared" ref="AZ32:AZ49" si="79">+AX32-AY32</f>
        <v>0</v>
      </c>
      <c r="BA32" s="93"/>
      <c r="BB32" s="94"/>
      <c r="BC32" s="390">
        <f t="shared" ref="BC32:BC49" si="80">+BA32-BB32</f>
        <v>0</v>
      </c>
      <c r="BD32" s="93"/>
      <c r="BE32" s="94"/>
      <c r="BF32" s="390">
        <f t="shared" ref="BF32:BF49" si="81">+BD32-BE32</f>
        <v>0</v>
      </c>
      <c r="BG32" s="93"/>
      <c r="BH32" s="94"/>
      <c r="BI32" s="390">
        <f t="shared" ref="BI32:BI49" si="82">+BG32-BH32</f>
        <v>0</v>
      </c>
      <c r="BJ32" s="93"/>
      <c r="BK32" s="94"/>
      <c r="BL32" s="390">
        <f t="shared" ref="BL32:BL49" si="83">+BJ32-BK32</f>
        <v>0</v>
      </c>
      <c r="BM32" s="93"/>
      <c r="BN32" s="94"/>
      <c r="BO32" s="390">
        <f t="shared" ref="BO32:BO49" si="84">+BM32-BN32</f>
        <v>0</v>
      </c>
      <c r="BP32" s="93"/>
      <c r="BQ32" s="94"/>
      <c r="BR32" s="390">
        <f t="shared" ref="BR32:BR58" si="85">+BP32-BQ32</f>
        <v>0</v>
      </c>
      <c r="BS32" s="93"/>
      <c r="BT32" s="94"/>
      <c r="BU32" s="390">
        <f t="shared" ref="BU32:BU58" si="86">+BS32-BT32</f>
        <v>0</v>
      </c>
      <c r="BV32" s="93"/>
      <c r="BW32" s="94"/>
      <c r="BX32" s="390">
        <f t="shared" ref="BX32:BX58" si="87">+BV32-BW32</f>
        <v>0</v>
      </c>
      <c r="BY32" s="93"/>
      <c r="BZ32" s="94"/>
      <c r="CA32" s="390">
        <f t="shared" ref="CA32:CA58" si="88">+BY32-BZ32</f>
        <v>0</v>
      </c>
      <c r="CB32" s="93"/>
      <c r="CC32" s="94"/>
      <c r="CD32" s="390">
        <f t="shared" ref="CD32:CD58" si="89">+CB32-CC32</f>
        <v>0</v>
      </c>
      <c r="CE32" s="93"/>
      <c r="CF32" s="94"/>
      <c r="CG32" s="390">
        <f t="shared" ref="CG32:CG58" si="90">+CE32-CF32</f>
        <v>0</v>
      </c>
      <c r="CH32" s="93"/>
      <c r="CI32" s="94"/>
      <c r="CJ32" s="389">
        <f t="shared" ref="CJ32:CJ38" si="91">+CH32-CI32</f>
        <v>0</v>
      </c>
      <c r="CK32" s="575"/>
      <c r="CL32" s="576"/>
      <c r="CM32" s="577">
        <f t="shared" si="31"/>
        <v>0</v>
      </c>
      <c r="CN32" s="93"/>
      <c r="CO32" s="94"/>
      <c r="CP32" s="390">
        <f t="shared" ref="CP32:CP58" si="92">+CN32-CO32</f>
        <v>0</v>
      </c>
      <c r="CQ32" s="575"/>
      <c r="CR32" s="576"/>
      <c r="CS32" s="577">
        <f t="shared" si="32"/>
        <v>0</v>
      </c>
      <c r="CT32" s="571"/>
      <c r="CU32" s="571"/>
      <c r="CV32" s="12"/>
      <c r="CW32" s="12"/>
      <c r="CX32" s="387">
        <f t="shared" si="29"/>
        <v>0</v>
      </c>
      <c r="CY32" s="388">
        <f t="shared" si="63"/>
        <v>0</v>
      </c>
      <c r="CZ32" s="390">
        <f t="shared" si="33"/>
        <v>0</v>
      </c>
      <c r="DA32" s="13"/>
      <c r="DB32" s="13"/>
      <c r="DC32" s="13"/>
      <c r="DD32" s="13"/>
    </row>
    <row r="33" spans="1:108" s="400" customFormat="1" ht="10.5">
      <c r="A33" s="410">
        <v>23</v>
      </c>
      <c r="B33" s="652" t="s">
        <v>471</v>
      </c>
      <c r="C33" s="146"/>
      <c r="D33" s="146"/>
      <c r="E33" s="10"/>
      <c r="F33" s="92"/>
      <c r="G33" s="425">
        <f t="shared" si="64"/>
        <v>0</v>
      </c>
      <c r="H33" s="93"/>
      <c r="I33" s="94"/>
      <c r="J33" s="390">
        <f t="shared" si="65"/>
        <v>0</v>
      </c>
      <c r="K33" s="93"/>
      <c r="L33" s="94"/>
      <c r="M33" s="390">
        <f t="shared" si="66"/>
        <v>0</v>
      </c>
      <c r="N33" s="93"/>
      <c r="O33" s="94"/>
      <c r="P33" s="390">
        <f t="shared" si="67"/>
        <v>0</v>
      </c>
      <c r="Q33" s="93"/>
      <c r="R33" s="94"/>
      <c r="S33" s="390">
        <f t="shared" si="68"/>
        <v>0</v>
      </c>
      <c r="T33" s="93"/>
      <c r="U33" s="94"/>
      <c r="V33" s="390">
        <f t="shared" si="69"/>
        <v>0</v>
      </c>
      <c r="W33" s="93"/>
      <c r="X33" s="94"/>
      <c r="Y33" s="390">
        <f t="shared" si="70"/>
        <v>0</v>
      </c>
      <c r="Z33" s="93"/>
      <c r="AA33" s="94"/>
      <c r="AB33" s="390">
        <f t="shared" si="71"/>
        <v>0</v>
      </c>
      <c r="AC33" s="93"/>
      <c r="AD33" s="94"/>
      <c r="AE33" s="390">
        <f t="shared" si="72"/>
        <v>0</v>
      </c>
      <c r="AF33" s="93"/>
      <c r="AG33" s="94"/>
      <c r="AH33" s="390">
        <f t="shared" si="73"/>
        <v>0</v>
      </c>
      <c r="AI33" s="93"/>
      <c r="AJ33" s="94"/>
      <c r="AK33" s="390">
        <f t="shared" si="74"/>
        <v>0</v>
      </c>
      <c r="AL33" s="93"/>
      <c r="AM33" s="94"/>
      <c r="AN33" s="390">
        <f t="shared" si="75"/>
        <v>0</v>
      </c>
      <c r="AO33" s="93"/>
      <c r="AP33" s="94"/>
      <c r="AQ33" s="390">
        <f t="shared" si="76"/>
        <v>0</v>
      </c>
      <c r="AR33" s="93"/>
      <c r="AS33" s="94"/>
      <c r="AT33" s="390">
        <f t="shared" si="77"/>
        <v>0</v>
      </c>
      <c r="AU33" s="93"/>
      <c r="AV33" s="94"/>
      <c r="AW33" s="390">
        <f t="shared" si="78"/>
        <v>0</v>
      </c>
      <c r="AX33" s="93"/>
      <c r="AY33" s="94"/>
      <c r="AZ33" s="390">
        <f t="shared" si="79"/>
        <v>0</v>
      </c>
      <c r="BA33" s="93"/>
      <c r="BB33" s="94"/>
      <c r="BC33" s="390">
        <f t="shared" si="80"/>
        <v>0</v>
      </c>
      <c r="BD33" s="93"/>
      <c r="BE33" s="94"/>
      <c r="BF33" s="390">
        <f t="shared" si="81"/>
        <v>0</v>
      </c>
      <c r="BG33" s="93"/>
      <c r="BH33" s="94"/>
      <c r="BI33" s="390">
        <f t="shared" si="82"/>
        <v>0</v>
      </c>
      <c r="BJ33" s="93"/>
      <c r="BK33" s="94"/>
      <c r="BL33" s="390">
        <f t="shared" si="83"/>
        <v>0</v>
      </c>
      <c r="BM33" s="93"/>
      <c r="BN33" s="94"/>
      <c r="BO33" s="390">
        <f t="shared" si="84"/>
        <v>0</v>
      </c>
      <c r="BP33" s="93"/>
      <c r="BQ33" s="94"/>
      <c r="BR33" s="390">
        <f t="shared" si="85"/>
        <v>0</v>
      </c>
      <c r="BS33" s="93"/>
      <c r="BT33" s="94"/>
      <c r="BU33" s="390">
        <f t="shared" si="86"/>
        <v>0</v>
      </c>
      <c r="BV33" s="93"/>
      <c r="BW33" s="94"/>
      <c r="BX33" s="390">
        <f t="shared" si="87"/>
        <v>0</v>
      </c>
      <c r="BY33" s="93"/>
      <c r="BZ33" s="94"/>
      <c r="CA33" s="390">
        <f t="shared" si="88"/>
        <v>0</v>
      </c>
      <c r="CB33" s="93"/>
      <c r="CC33" s="94"/>
      <c r="CD33" s="390">
        <f t="shared" si="89"/>
        <v>0</v>
      </c>
      <c r="CE33" s="93"/>
      <c r="CF33" s="94"/>
      <c r="CG33" s="390">
        <f t="shared" si="90"/>
        <v>0</v>
      </c>
      <c r="CH33" s="93"/>
      <c r="CI33" s="94"/>
      <c r="CJ33" s="389">
        <f t="shared" si="91"/>
        <v>0</v>
      </c>
      <c r="CK33" s="575"/>
      <c r="CL33" s="576"/>
      <c r="CM33" s="577">
        <f t="shared" si="31"/>
        <v>0</v>
      </c>
      <c r="CN33" s="93"/>
      <c r="CO33" s="94"/>
      <c r="CP33" s="390">
        <f t="shared" si="92"/>
        <v>0</v>
      </c>
      <c r="CQ33" s="575"/>
      <c r="CR33" s="576"/>
      <c r="CS33" s="577">
        <f t="shared" si="32"/>
        <v>0</v>
      </c>
      <c r="CT33" s="571"/>
      <c r="CU33" s="571"/>
      <c r="CV33" s="12"/>
      <c r="CW33" s="12"/>
      <c r="CX33" s="387">
        <f t="shared" si="29"/>
        <v>0</v>
      </c>
      <c r="CY33" s="388">
        <f t="shared" si="63"/>
        <v>0</v>
      </c>
      <c r="CZ33" s="390">
        <f t="shared" si="33"/>
        <v>0</v>
      </c>
      <c r="DA33" s="13"/>
      <c r="DB33" s="13"/>
      <c r="DC33" s="13"/>
      <c r="DD33" s="13"/>
    </row>
    <row r="34" spans="1:108" s="400" customFormat="1" ht="10.5">
      <c r="A34" s="410">
        <v>24</v>
      </c>
      <c r="B34" s="145" t="s">
        <v>472</v>
      </c>
      <c r="C34" s="146"/>
      <c r="D34" s="146"/>
      <c r="E34" s="10"/>
      <c r="F34" s="92"/>
      <c r="G34" s="425">
        <f t="shared" si="64"/>
        <v>0</v>
      </c>
      <c r="H34" s="93"/>
      <c r="I34" s="94"/>
      <c r="J34" s="390">
        <f t="shared" si="65"/>
        <v>0</v>
      </c>
      <c r="K34" s="93"/>
      <c r="L34" s="94"/>
      <c r="M34" s="390">
        <f t="shared" si="66"/>
        <v>0</v>
      </c>
      <c r="N34" s="93"/>
      <c r="O34" s="94"/>
      <c r="P34" s="390">
        <f t="shared" si="67"/>
        <v>0</v>
      </c>
      <c r="Q34" s="93"/>
      <c r="R34" s="94"/>
      <c r="S34" s="390">
        <f t="shared" si="68"/>
        <v>0</v>
      </c>
      <c r="T34" s="93"/>
      <c r="U34" s="94"/>
      <c r="V34" s="390">
        <f t="shared" si="69"/>
        <v>0</v>
      </c>
      <c r="W34" s="93"/>
      <c r="X34" s="94"/>
      <c r="Y34" s="390">
        <f t="shared" si="70"/>
        <v>0</v>
      </c>
      <c r="Z34" s="93"/>
      <c r="AA34" s="94"/>
      <c r="AB34" s="390">
        <f t="shared" si="71"/>
        <v>0</v>
      </c>
      <c r="AC34" s="93"/>
      <c r="AD34" s="94"/>
      <c r="AE34" s="390">
        <f t="shared" si="72"/>
        <v>0</v>
      </c>
      <c r="AF34" s="93"/>
      <c r="AG34" s="94"/>
      <c r="AH34" s="390">
        <f t="shared" si="73"/>
        <v>0</v>
      </c>
      <c r="AI34" s="93"/>
      <c r="AJ34" s="94"/>
      <c r="AK34" s="390">
        <f t="shared" si="74"/>
        <v>0</v>
      </c>
      <c r="AL34" s="93"/>
      <c r="AM34" s="94"/>
      <c r="AN34" s="390">
        <f t="shared" si="75"/>
        <v>0</v>
      </c>
      <c r="AO34" s="93"/>
      <c r="AP34" s="94"/>
      <c r="AQ34" s="390">
        <f t="shared" si="76"/>
        <v>0</v>
      </c>
      <c r="AR34" s="93"/>
      <c r="AS34" s="94"/>
      <c r="AT34" s="390">
        <f t="shared" si="77"/>
        <v>0</v>
      </c>
      <c r="AU34" s="93"/>
      <c r="AV34" s="94"/>
      <c r="AW34" s="390">
        <f t="shared" si="78"/>
        <v>0</v>
      </c>
      <c r="AX34" s="93"/>
      <c r="AY34" s="94"/>
      <c r="AZ34" s="390">
        <f t="shared" si="79"/>
        <v>0</v>
      </c>
      <c r="BA34" s="93"/>
      <c r="BB34" s="94"/>
      <c r="BC34" s="390">
        <f t="shared" si="80"/>
        <v>0</v>
      </c>
      <c r="BD34" s="93"/>
      <c r="BE34" s="94"/>
      <c r="BF34" s="390">
        <f t="shared" si="81"/>
        <v>0</v>
      </c>
      <c r="BG34" s="93"/>
      <c r="BH34" s="94"/>
      <c r="BI34" s="390">
        <f t="shared" si="82"/>
        <v>0</v>
      </c>
      <c r="BJ34" s="93"/>
      <c r="BK34" s="94"/>
      <c r="BL34" s="390">
        <f t="shared" si="83"/>
        <v>0</v>
      </c>
      <c r="BM34" s="93"/>
      <c r="BN34" s="94"/>
      <c r="BO34" s="390">
        <f t="shared" si="84"/>
        <v>0</v>
      </c>
      <c r="BP34" s="93"/>
      <c r="BQ34" s="94"/>
      <c r="BR34" s="390">
        <f t="shared" si="85"/>
        <v>0</v>
      </c>
      <c r="BS34" s="93"/>
      <c r="BT34" s="94"/>
      <c r="BU34" s="390">
        <f t="shared" si="86"/>
        <v>0</v>
      </c>
      <c r="BV34" s="93"/>
      <c r="BW34" s="94"/>
      <c r="BX34" s="390">
        <f t="shared" si="87"/>
        <v>0</v>
      </c>
      <c r="BY34" s="93"/>
      <c r="BZ34" s="94"/>
      <c r="CA34" s="390">
        <f t="shared" si="88"/>
        <v>0</v>
      </c>
      <c r="CB34" s="93"/>
      <c r="CC34" s="94"/>
      <c r="CD34" s="390">
        <f t="shared" si="89"/>
        <v>0</v>
      </c>
      <c r="CE34" s="93"/>
      <c r="CF34" s="94"/>
      <c r="CG34" s="390">
        <f t="shared" si="90"/>
        <v>0</v>
      </c>
      <c r="CH34" s="93"/>
      <c r="CI34" s="94"/>
      <c r="CJ34" s="389">
        <f t="shared" si="91"/>
        <v>0</v>
      </c>
      <c r="CK34" s="575"/>
      <c r="CL34" s="576"/>
      <c r="CM34" s="577">
        <f t="shared" si="31"/>
        <v>0</v>
      </c>
      <c r="CN34" s="93"/>
      <c r="CO34" s="94"/>
      <c r="CP34" s="390">
        <f t="shared" si="92"/>
        <v>0</v>
      </c>
      <c r="CQ34" s="575"/>
      <c r="CR34" s="576"/>
      <c r="CS34" s="577">
        <f t="shared" si="32"/>
        <v>0</v>
      </c>
      <c r="CT34" s="571"/>
      <c r="CU34" s="571"/>
      <c r="CV34" s="12"/>
      <c r="CW34" s="12"/>
      <c r="CX34" s="387">
        <f t="shared" si="29"/>
        <v>0</v>
      </c>
      <c r="CY34" s="388">
        <f t="shared" si="63"/>
        <v>0</v>
      </c>
      <c r="CZ34" s="390">
        <f t="shared" si="33"/>
        <v>0</v>
      </c>
      <c r="DA34" s="13"/>
      <c r="DB34" s="13"/>
      <c r="DC34" s="13"/>
      <c r="DD34" s="13"/>
    </row>
    <row r="35" spans="1:108" s="400" customFormat="1" ht="10.5">
      <c r="A35" s="410">
        <v>25</v>
      </c>
      <c r="B35" s="145" t="s">
        <v>472</v>
      </c>
      <c r="C35" s="146"/>
      <c r="D35" s="146"/>
      <c r="E35" s="10"/>
      <c r="F35" s="92"/>
      <c r="G35" s="425">
        <f t="shared" si="64"/>
        <v>0</v>
      </c>
      <c r="H35" s="93"/>
      <c r="I35" s="94"/>
      <c r="J35" s="390">
        <f t="shared" si="65"/>
        <v>0</v>
      </c>
      <c r="K35" s="93"/>
      <c r="L35" s="94"/>
      <c r="M35" s="390">
        <f t="shared" si="66"/>
        <v>0</v>
      </c>
      <c r="N35" s="93"/>
      <c r="O35" s="94"/>
      <c r="P35" s="390">
        <f t="shared" si="67"/>
        <v>0</v>
      </c>
      <c r="Q35" s="93"/>
      <c r="R35" s="94"/>
      <c r="S35" s="390">
        <f t="shared" si="68"/>
        <v>0</v>
      </c>
      <c r="T35" s="93"/>
      <c r="U35" s="94"/>
      <c r="V35" s="390">
        <f t="shared" si="69"/>
        <v>0</v>
      </c>
      <c r="W35" s="93"/>
      <c r="X35" s="94"/>
      <c r="Y35" s="390">
        <f t="shared" si="70"/>
        <v>0</v>
      </c>
      <c r="Z35" s="93"/>
      <c r="AA35" s="94"/>
      <c r="AB35" s="390">
        <f t="shared" si="71"/>
        <v>0</v>
      </c>
      <c r="AC35" s="93"/>
      <c r="AD35" s="94"/>
      <c r="AE35" s="390">
        <f t="shared" si="72"/>
        <v>0</v>
      </c>
      <c r="AF35" s="93"/>
      <c r="AG35" s="94"/>
      <c r="AH35" s="390">
        <f t="shared" si="73"/>
        <v>0</v>
      </c>
      <c r="AI35" s="93"/>
      <c r="AJ35" s="94"/>
      <c r="AK35" s="390">
        <f t="shared" si="74"/>
        <v>0</v>
      </c>
      <c r="AL35" s="93"/>
      <c r="AM35" s="94"/>
      <c r="AN35" s="390">
        <f t="shared" si="75"/>
        <v>0</v>
      </c>
      <c r="AO35" s="93"/>
      <c r="AP35" s="94"/>
      <c r="AQ35" s="390">
        <f t="shared" si="76"/>
        <v>0</v>
      </c>
      <c r="AR35" s="93"/>
      <c r="AS35" s="94"/>
      <c r="AT35" s="390">
        <f t="shared" si="77"/>
        <v>0</v>
      </c>
      <c r="AU35" s="93"/>
      <c r="AV35" s="94"/>
      <c r="AW35" s="390">
        <f t="shared" si="78"/>
        <v>0</v>
      </c>
      <c r="AX35" s="93"/>
      <c r="AY35" s="94"/>
      <c r="AZ35" s="390">
        <f t="shared" si="79"/>
        <v>0</v>
      </c>
      <c r="BA35" s="93"/>
      <c r="BB35" s="94"/>
      <c r="BC35" s="390">
        <f t="shared" si="80"/>
        <v>0</v>
      </c>
      <c r="BD35" s="93"/>
      <c r="BE35" s="94"/>
      <c r="BF35" s="390">
        <f t="shared" si="81"/>
        <v>0</v>
      </c>
      <c r="BG35" s="93"/>
      <c r="BH35" s="94"/>
      <c r="BI35" s="390">
        <f t="shared" si="82"/>
        <v>0</v>
      </c>
      <c r="BJ35" s="93"/>
      <c r="BK35" s="94"/>
      <c r="BL35" s="390">
        <f t="shared" si="83"/>
        <v>0</v>
      </c>
      <c r="BM35" s="93"/>
      <c r="BN35" s="94"/>
      <c r="BO35" s="390">
        <f t="shared" si="84"/>
        <v>0</v>
      </c>
      <c r="BP35" s="93"/>
      <c r="BQ35" s="94"/>
      <c r="BR35" s="390">
        <f t="shared" si="85"/>
        <v>0</v>
      </c>
      <c r="BS35" s="93"/>
      <c r="BT35" s="94"/>
      <c r="BU35" s="390">
        <f t="shared" si="86"/>
        <v>0</v>
      </c>
      <c r="BV35" s="93"/>
      <c r="BW35" s="94"/>
      <c r="BX35" s="390">
        <f t="shared" si="87"/>
        <v>0</v>
      </c>
      <c r="BY35" s="93"/>
      <c r="BZ35" s="94"/>
      <c r="CA35" s="390">
        <f t="shared" si="88"/>
        <v>0</v>
      </c>
      <c r="CB35" s="93"/>
      <c r="CC35" s="94"/>
      <c r="CD35" s="390">
        <f t="shared" si="89"/>
        <v>0</v>
      </c>
      <c r="CE35" s="93"/>
      <c r="CF35" s="94"/>
      <c r="CG35" s="390">
        <f t="shared" si="90"/>
        <v>0</v>
      </c>
      <c r="CH35" s="93"/>
      <c r="CI35" s="94"/>
      <c r="CJ35" s="389">
        <f t="shared" si="91"/>
        <v>0</v>
      </c>
      <c r="CK35" s="575"/>
      <c r="CL35" s="576"/>
      <c r="CM35" s="577">
        <f t="shared" si="31"/>
        <v>0</v>
      </c>
      <c r="CN35" s="93"/>
      <c r="CO35" s="94"/>
      <c r="CP35" s="390">
        <f t="shared" si="92"/>
        <v>0</v>
      </c>
      <c r="CQ35" s="575"/>
      <c r="CR35" s="576"/>
      <c r="CS35" s="577">
        <f t="shared" si="32"/>
        <v>0</v>
      </c>
      <c r="CT35" s="571"/>
      <c r="CU35" s="571"/>
      <c r="CV35" s="12"/>
      <c r="CW35" s="12"/>
      <c r="CX35" s="387">
        <f t="shared" si="29"/>
        <v>0</v>
      </c>
      <c r="CY35" s="388">
        <f t="shared" si="63"/>
        <v>0</v>
      </c>
      <c r="CZ35" s="390">
        <f t="shared" si="33"/>
        <v>0</v>
      </c>
      <c r="DA35" s="13"/>
      <c r="DB35" s="13"/>
      <c r="DC35" s="13"/>
      <c r="DD35" s="13"/>
    </row>
    <row r="36" spans="1:108" s="400" customFormat="1" ht="10.5">
      <c r="A36" s="410">
        <v>26</v>
      </c>
      <c r="B36" s="145" t="s">
        <v>472</v>
      </c>
      <c r="C36" s="146"/>
      <c r="D36" s="146"/>
      <c r="E36" s="10"/>
      <c r="F36" s="92"/>
      <c r="G36" s="425">
        <f t="shared" si="64"/>
        <v>0</v>
      </c>
      <c r="H36" s="93"/>
      <c r="I36" s="94"/>
      <c r="J36" s="390">
        <f t="shared" si="65"/>
        <v>0</v>
      </c>
      <c r="K36" s="93"/>
      <c r="L36" s="94"/>
      <c r="M36" s="390">
        <f t="shared" si="66"/>
        <v>0</v>
      </c>
      <c r="N36" s="93"/>
      <c r="O36" s="94"/>
      <c r="P36" s="390">
        <f t="shared" si="67"/>
        <v>0</v>
      </c>
      <c r="Q36" s="93"/>
      <c r="R36" s="94"/>
      <c r="S36" s="390">
        <f t="shared" si="68"/>
        <v>0</v>
      </c>
      <c r="T36" s="93"/>
      <c r="U36" s="94"/>
      <c r="V36" s="390">
        <f t="shared" si="69"/>
        <v>0</v>
      </c>
      <c r="W36" s="93"/>
      <c r="X36" s="94"/>
      <c r="Y36" s="390">
        <f t="shared" si="70"/>
        <v>0</v>
      </c>
      <c r="Z36" s="93"/>
      <c r="AA36" s="94"/>
      <c r="AB36" s="390">
        <f t="shared" si="71"/>
        <v>0</v>
      </c>
      <c r="AC36" s="93"/>
      <c r="AD36" s="94"/>
      <c r="AE36" s="390">
        <f t="shared" si="72"/>
        <v>0</v>
      </c>
      <c r="AF36" s="93"/>
      <c r="AG36" s="94"/>
      <c r="AH36" s="390">
        <f t="shared" si="73"/>
        <v>0</v>
      </c>
      <c r="AI36" s="93"/>
      <c r="AJ36" s="94"/>
      <c r="AK36" s="390">
        <f t="shared" si="74"/>
        <v>0</v>
      </c>
      <c r="AL36" s="93"/>
      <c r="AM36" s="94"/>
      <c r="AN36" s="390">
        <f t="shared" si="75"/>
        <v>0</v>
      </c>
      <c r="AO36" s="93"/>
      <c r="AP36" s="94"/>
      <c r="AQ36" s="390">
        <f t="shared" si="76"/>
        <v>0</v>
      </c>
      <c r="AR36" s="93"/>
      <c r="AS36" s="94"/>
      <c r="AT36" s="390">
        <f t="shared" si="77"/>
        <v>0</v>
      </c>
      <c r="AU36" s="93"/>
      <c r="AV36" s="94"/>
      <c r="AW36" s="390">
        <f t="shared" si="78"/>
        <v>0</v>
      </c>
      <c r="AX36" s="93"/>
      <c r="AY36" s="94"/>
      <c r="AZ36" s="390">
        <f t="shared" si="79"/>
        <v>0</v>
      </c>
      <c r="BA36" s="93"/>
      <c r="BB36" s="94"/>
      <c r="BC36" s="390">
        <f t="shared" si="80"/>
        <v>0</v>
      </c>
      <c r="BD36" s="93"/>
      <c r="BE36" s="94"/>
      <c r="BF36" s="390">
        <f t="shared" si="81"/>
        <v>0</v>
      </c>
      <c r="BG36" s="93"/>
      <c r="BH36" s="94"/>
      <c r="BI36" s="390">
        <f t="shared" si="82"/>
        <v>0</v>
      </c>
      <c r="BJ36" s="93"/>
      <c r="BK36" s="94"/>
      <c r="BL36" s="390">
        <f t="shared" si="83"/>
        <v>0</v>
      </c>
      <c r="BM36" s="93"/>
      <c r="BN36" s="94"/>
      <c r="BO36" s="390">
        <f t="shared" si="84"/>
        <v>0</v>
      </c>
      <c r="BP36" s="93"/>
      <c r="BQ36" s="94"/>
      <c r="BR36" s="390">
        <f t="shared" si="85"/>
        <v>0</v>
      </c>
      <c r="BS36" s="93"/>
      <c r="BT36" s="94"/>
      <c r="BU36" s="390">
        <f t="shared" si="86"/>
        <v>0</v>
      </c>
      <c r="BV36" s="93"/>
      <c r="BW36" s="94"/>
      <c r="BX36" s="390">
        <f t="shared" si="87"/>
        <v>0</v>
      </c>
      <c r="BY36" s="93"/>
      <c r="BZ36" s="94"/>
      <c r="CA36" s="390">
        <f t="shared" si="88"/>
        <v>0</v>
      </c>
      <c r="CB36" s="93"/>
      <c r="CC36" s="94"/>
      <c r="CD36" s="390">
        <f t="shared" si="89"/>
        <v>0</v>
      </c>
      <c r="CE36" s="93"/>
      <c r="CF36" s="94"/>
      <c r="CG36" s="390">
        <f t="shared" si="90"/>
        <v>0</v>
      </c>
      <c r="CH36" s="93"/>
      <c r="CI36" s="94"/>
      <c r="CJ36" s="389">
        <f t="shared" si="91"/>
        <v>0</v>
      </c>
      <c r="CK36" s="575"/>
      <c r="CL36" s="576"/>
      <c r="CM36" s="577">
        <f t="shared" si="31"/>
        <v>0</v>
      </c>
      <c r="CN36" s="93"/>
      <c r="CO36" s="94"/>
      <c r="CP36" s="390">
        <f t="shared" si="92"/>
        <v>0</v>
      </c>
      <c r="CQ36" s="575"/>
      <c r="CR36" s="576"/>
      <c r="CS36" s="577">
        <f t="shared" si="32"/>
        <v>0</v>
      </c>
      <c r="CT36" s="571"/>
      <c r="CU36" s="571"/>
      <c r="CV36" s="12"/>
      <c r="CW36" s="12"/>
      <c r="CX36" s="387">
        <f t="shared" si="29"/>
        <v>0</v>
      </c>
      <c r="CY36" s="388">
        <f t="shared" si="63"/>
        <v>0</v>
      </c>
      <c r="CZ36" s="390">
        <f t="shared" si="33"/>
        <v>0</v>
      </c>
      <c r="DA36" s="13"/>
      <c r="DB36" s="13"/>
      <c r="DC36" s="13"/>
      <c r="DD36" s="13"/>
    </row>
    <row r="37" spans="1:108" s="400" customFormat="1" ht="10.5">
      <c r="A37" s="410">
        <v>27</v>
      </c>
      <c r="B37" s="145" t="s">
        <v>472</v>
      </c>
      <c r="C37" s="146"/>
      <c r="D37" s="146"/>
      <c r="E37" s="10"/>
      <c r="F37" s="92"/>
      <c r="G37" s="425">
        <f t="shared" si="64"/>
        <v>0</v>
      </c>
      <c r="H37" s="93"/>
      <c r="I37" s="94"/>
      <c r="J37" s="390">
        <f t="shared" si="65"/>
        <v>0</v>
      </c>
      <c r="K37" s="93"/>
      <c r="L37" s="94"/>
      <c r="M37" s="390">
        <f t="shared" si="66"/>
        <v>0</v>
      </c>
      <c r="N37" s="93"/>
      <c r="O37" s="94"/>
      <c r="P37" s="390">
        <f t="shared" si="67"/>
        <v>0</v>
      </c>
      <c r="Q37" s="93"/>
      <c r="R37" s="94"/>
      <c r="S37" s="390">
        <f t="shared" si="68"/>
        <v>0</v>
      </c>
      <c r="T37" s="93"/>
      <c r="U37" s="94"/>
      <c r="V37" s="390">
        <f t="shared" si="69"/>
        <v>0</v>
      </c>
      <c r="W37" s="93"/>
      <c r="X37" s="94"/>
      <c r="Y37" s="390">
        <f t="shared" si="70"/>
        <v>0</v>
      </c>
      <c r="Z37" s="93"/>
      <c r="AA37" s="94"/>
      <c r="AB37" s="390">
        <f t="shared" si="71"/>
        <v>0</v>
      </c>
      <c r="AC37" s="93"/>
      <c r="AD37" s="94"/>
      <c r="AE37" s="390">
        <f t="shared" si="72"/>
        <v>0</v>
      </c>
      <c r="AF37" s="93"/>
      <c r="AG37" s="94"/>
      <c r="AH37" s="390">
        <f t="shared" si="73"/>
        <v>0</v>
      </c>
      <c r="AI37" s="93"/>
      <c r="AJ37" s="94"/>
      <c r="AK37" s="390">
        <f t="shared" si="74"/>
        <v>0</v>
      </c>
      <c r="AL37" s="93"/>
      <c r="AM37" s="94"/>
      <c r="AN37" s="390">
        <f t="shared" si="75"/>
        <v>0</v>
      </c>
      <c r="AO37" s="93"/>
      <c r="AP37" s="94"/>
      <c r="AQ37" s="390">
        <f t="shared" si="76"/>
        <v>0</v>
      </c>
      <c r="AR37" s="93"/>
      <c r="AS37" s="94"/>
      <c r="AT37" s="390">
        <f t="shared" si="77"/>
        <v>0</v>
      </c>
      <c r="AU37" s="93"/>
      <c r="AV37" s="94"/>
      <c r="AW37" s="390">
        <f t="shared" si="78"/>
        <v>0</v>
      </c>
      <c r="AX37" s="93"/>
      <c r="AY37" s="94"/>
      <c r="AZ37" s="390">
        <f t="shared" si="79"/>
        <v>0</v>
      </c>
      <c r="BA37" s="93"/>
      <c r="BB37" s="94"/>
      <c r="BC37" s="390">
        <f t="shared" si="80"/>
        <v>0</v>
      </c>
      <c r="BD37" s="93"/>
      <c r="BE37" s="94"/>
      <c r="BF37" s="390">
        <f t="shared" si="81"/>
        <v>0</v>
      </c>
      <c r="BG37" s="93"/>
      <c r="BH37" s="94"/>
      <c r="BI37" s="390">
        <f t="shared" si="82"/>
        <v>0</v>
      </c>
      <c r="BJ37" s="93"/>
      <c r="BK37" s="94"/>
      <c r="BL37" s="390">
        <f t="shared" si="83"/>
        <v>0</v>
      </c>
      <c r="BM37" s="93"/>
      <c r="BN37" s="94"/>
      <c r="BO37" s="390">
        <f t="shared" si="84"/>
        <v>0</v>
      </c>
      <c r="BP37" s="93"/>
      <c r="BQ37" s="94"/>
      <c r="BR37" s="390">
        <f t="shared" si="85"/>
        <v>0</v>
      </c>
      <c r="BS37" s="93"/>
      <c r="BT37" s="94"/>
      <c r="BU37" s="390">
        <f t="shared" si="86"/>
        <v>0</v>
      </c>
      <c r="BV37" s="93"/>
      <c r="BW37" s="94"/>
      <c r="BX37" s="390">
        <f t="shared" si="87"/>
        <v>0</v>
      </c>
      <c r="BY37" s="93"/>
      <c r="BZ37" s="94"/>
      <c r="CA37" s="390">
        <f t="shared" si="88"/>
        <v>0</v>
      </c>
      <c r="CB37" s="93"/>
      <c r="CC37" s="94"/>
      <c r="CD37" s="390">
        <f t="shared" si="89"/>
        <v>0</v>
      </c>
      <c r="CE37" s="93"/>
      <c r="CF37" s="94"/>
      <c r="CG37" s="390">
        <f t="shared" si="90"/>
        <v>0</v>
      </c>
      <c r="CH37" s="93"/>
      <c r="CI37" s="94"/>
      <c r="CJ37" s="389">
        <f t="shared" si="91"/>
        <v>0</v>
      </c>
      <c r="CK37" s="575"/>
      <c r="CL37" s="576"/>
      <c r="CM37" s="577">
        <f t="shared" si="31"/>
        <v>0</v>
      </c>
      <c r="CN37" s="93"/>
      <c r="CO37" s="94"/>
      <c r="CP37" s="390">
        <f t="shared" si="92"/>
        <v>0</v>
      </c>
      <c r="CQ37" s="575"/>
      <c r="CR37" s="576"/>
      <c r="CS37" s="577">
        <f t="shared" si="32"/>
        <v>0</v>
      </c>
      <c r="CT37" s="571"/>
      <c r="CU37" s="571"/>
      <c r="CV37" s="12"/>
      <c r="CW37" s="12"/>
      <c r="CX37" s="387">
        <f t="shared" si="29"/>
        <v>0</v>
      </c>
      <c r="CY37" s="388">
        <f t="shared" si="63"/>
        <v>0</v>
      </c>
      <c r="CZ37" s="390">
        <f t="shared" si="33"/>
        <v>0</v>
      </c>
      <c r="DA37" s="13"/>
      <c r="DB37" s="13"/>
      <c r="DC37" s="13"/>
      <c r="DD37" s="13"/>
    </row>
    <row r="38" spans="1:108" s="400" customFormat="1" ht="10.5">
      <c r="A38" s="410">
        <v>28</v>
      </c>
      <c r="B38" s="145" t="s">
        <v>472</v>
      </c>
      <c r="C38" s="146"/>
      <c r="D38" s="146"/>
      <c r="E38" s="10"/>
      <c r="F38" s="92"/>
      <c r="G38" s="425">
        <f t="shared" si="64"/>
        <v>0</v>
      </c>
      <c r="H38" s="93"/>
      <c r="I38" s="94"/>
      <c r="J38" s="390">
        <f t="shared" si="65"/>
        <v>0</v>
      </c>
      <c r="K38" s="93"/>
      <c r="L38" s="94"/>
      <c r="M38" s="390">
        <f t="shared" si="66"/>
        <v>0</v>
      </c>
      <c r="N38" s="93"/>
      <c r="O38" s="94"/>
      <c r="P38" s="390">
        <f t="shared" si="67"/>
        <v>0</v>
      </c>
      <c r="Q38" s="93"/>
      <c r="R38" s="94"/>
      <c r="S38" s="390">
        <f t="shared" si="68"/>
        <v>0</v>
      </c>
      <c r="T38" s="93"/>
      <c r="U38" s="94"/>
      <c r="V38" s="390">
        <f t="shared" si="69"/>
        <v>0</v>
      </c>
      <c r="W38" s="93"/>
      <c r="X38" s="94"/>
      <c r="Y38" s="390">
        <f t="shared" si="70"/>
        <v>0</v>
      </c>
      <c r="Z38" s="93"/>
      <c r="AA38" s="94"/>
      <c r="AB38" s="390">
        <f t="shared" si="71"/>
        <v>0</v>
      </c>
      <c r="AC38" s="93"/>
      <c r="AD38" s="94"/>
      <c r="AE38" s="390">
        <f t="shared" si="72"/>
        <v>0</v>
      </c>
      <c r="AF38" s="93"/>
      <c r="AG38" s="94"/>
      <c r="AH38" s="390">
        <f t="shared" si="73"/>
        <v>0</v>
      </c>
      <c r="AI38" s="93"/>
      <c r="AJ38" s="94"/>
      <c r="AK38" s="390">
        <f t="shared" si="74"/>
        <v>0</v>
      </c>
      <c r="AL38" s="93"/>
      <c r="AM38" s="94"/>
      <c r="AN38" s="390">
        <f t="shared" si="75"/>
        <v>0</v>
      </c>
      <c r="AO38" s="93"/>
      <c r="AP38" s="94"/>
      <c r="AQ38" s="390">
        <f t="shared" si="76"/>
        <v>0</v>
      </c>
      <c r="AR38" s="93"/>
      <c r="AS38" s="94"/>
      <c r="AT38" s="390">
        <f t="shared" si="77"/>
        <v>0</v>
      </c>
      <c r="AU38" s="93"/>
      <c r="AV38" s="94"/>
      <c r="AW38" s="390">
        <f t="shared" si="78"/>
        <v>0</v>
      </c>
      <c r="AX38" s="93"/>
      <c r="AY38" s="94"/>
      <c r="AZ38" s="390">
        <f t="shared" si="79"/>
        <v>0</v>
      </c>
      <c r="BA38" s="93"/>
      <c r="BB38" s="94"/>
      <c r="BC38" s="390">
        <f t="shared" si="80"/>
        <v>0</v>
      </c>
      <c r="BD38" s="93"/>
      <c r="BE38" s="94"/>
      <c r="BF38" s="390">
        <f t="shared" si="81"/>
        <v>0</v>
      </c>
      <c r="BG38" s="93"/>
      <c r="BH38" s="94"/>
      <c r="BI38" s="390">
        <f t="shared" si="82"/>
        <v>0</v>
      </c>
      <c r="BJ38" s="93"/>
      <c r="BK38" s="94"/>
      <c r="BL38" s="390">
        <f t="shared" si="83"/>
        <v>0</v>
      </c>
      <c r="BM38" s="93"/>
      <c r="BN38" s="94"/>
      <c r="BO38" s="390">
        <f t="shared" si="84"/>
        <v>0</v>
      </c>
      <c r="BP38" s="93"/>
      <c r="BQ38" s="94"/>
      <c r="BR38" s="390">
        <f t="shared" si="85"/>
        <v>0</v>
      </c>
      <c r="BS38" s="93"/>
      <c r="BT38" s="94"/>
      <c r="BU38" s="390">
        <f t="shared" si="86"/>
        <v>0</v>
      </c>
      <c r="BV38" s="93"/>
      <c r="BW38" s="94"/>
      <c r="BX38" s="390">
        <f t="shared" si="87"/>
        <v>0</v>
      </c>
      <c r="BY38" s="93"/>
      <c r="BZ38" s="94"/>
      <c r="CA38" s="390">
        <f t="shared" si="88"/>
        <v>0</v>
      </c>
      <c r="CB38" s="93"/>
      <c r="CC38" s="94"/>
      <c r="CD38" s="390">
        <f t="shared" si="89"/>
        <v>0</v>
      </c>
      <c r="CE38" s="93"/>
      <c r="CF38" s="94"/>
      <c r="CG38" s="390">
        <f t="shared" si="90"/>
        <v>0</v>
      </c>
      <c r="CH38" s="93"/>
      <c r="CI38" s="94"/>
      <c r="CJ38" s="389">
        <f t="shared" si="91"/>
        <v>0</v>
      </c>
      <c r="CK38" s="575"/>
      <c r="CL38" s="576"/>
      <c r="CM38" s="577">
        <f t="shared" si="31"/>
        <v>0</v>
      </c>
      <c r="CN38" s="93"/>
      <c r="CO38" s="94"/>
      <c r="CP38" s="390">
        <f t="shared" si="92"/>
        <v>0</v>
      </c>
      <c r="CQ38" s="575"/>
      <c r="CR38" s="576"/>
      <c r="CS38" s="577">
        <f t="shared" si="32"/>
        <v>0</v>
      </c>
      <c r="CT38" s="571"/>
      <c r="CU38" s="571"/>
      <c r="CV38" s="12"/>
      <c r="CW38" s="12"/>
      <c r="CX38" s="387">
        <f t="shared" si="29"/>
        <v>0</v>
      </c>
      <c r="CY38" s="388">
        <f t="shared" si="63"/>
        <v>0</v>
      </c>
      <c r="CZ38" s="390">
        <f t="shared" si="33"/>
        <v>0</v>
      </c>
      <c r="DA38" s="13"/>
      <c r="DB38" s="13"/>
      <c r="DC38" s="13"/>
      <c r="DD38" s="13"/>
    </row>
    <row r="39" spans="1:108" s="400" customFormat="1" ht="10.5">
      <c r="A39" s="410">
        <v>29</v>
      </c>
      <c r="B39" s="145" t="s">
        <v>472</v>
      </c>
      <c r="C39" s="146"/>
      <c r="D39" s="146"/>
      <c r="E39" s="10"/>
      <c r="F39" s="92"/>
      <c r="G39" s="425">
        <f t="shared" ref="G39:G49" si="93">+E39-F39</f>
        <v>0</v>
      </c>
      <c r="H39" s="93"/>
      <c r="I39" s="94"/>
      <c r="J39" s="390">
        <f t="shared" si="65"/>
        <v>0</v>
      </c>
      <c r="K39" s="93"/>
      <c r="L39" s="94"/>
      <c r="M39" s="390">
        <f t="shared" ref="M39:M49" si="94">+K39-L39</f>
        <v>0</v>
      </c>
      <c r="N39" s="93"/>
      <c r="O39" s="94"/>
      <c r="P39" s="390">
        <f t="shared" ref="P39:P49" si="95">+N39-O39</f>
        <v>0</v>
      </c>
      <c r="Q39" s="93"/>
      <c r="R39" s="94"/>
      <c r="S39" s="390">
        <f t="shared" ref="S39:S49" si="96">+Q39-R39</f>
        <v>0</v>
      </c>
      <c r="T39" s="93"/>
      <c r="U39" s="94"/>
      <c r="V39" s="390">
        <f t="shared" ref="V39:V49" si="97">+T39-U39</f>
        <v>0</v>
      </c>
      <c r="W39" s="93"/>
      <c r="X39" s="94"/>
      <c r="Y39" s="390">
        <f t="shared" ref="Y39:Y49" si="98">+W39-X39</f>
        <v>0</v>
      </c>
      <c r="Z39" s="93"/>
      <c r="AA39" s="94"/>
      <c r="AB39" s="390">
        <f t="shared" ref="AB39:AB49" si="99">+Z39-AA39</f>
        <v>0</v>
      </c>
      <c r="AC39" s="93"/>
      <c r="AD39" s="94"/>
      <c r="AE39" s="390">
        <f t="shared" ref="AE39:AE49" si="100">+AC39-AD39</f>
        <v>0</v>
      </c>
      <c r="AF39" s="93"/>
      <c r="AG39" s="94"/>
      <c r="AH39" s="390">
        <f t="shared" ref="AH39:AH49" si="101">+AF39-AG39</f>
        <v>0</v>
      </c>
      <c r="AI39" s="93"/>
      <c r="AJ39" s="94"/>
      <c r="AK39" s="390">
        <f t="shared" ref="AK39:AK49" si="102">+AI39-AJ39</f>
        <v>0</v>
      </c>
      <c r="AL39" s="93"/>
      <c r="AM39" s="94"/>
      <c r="AN39" s="390">
        <f t="shared" ref="AN39:AN49" si="103">+AL39-AM39</f>
        <v>0</v>
      </c>
      <c r="AO39" s="93"/>
      <c r="AP39" s="94"/>
      <c r="AQ39" s="390">
        <f t="shared" si="76"/>
        <v>0</v>
      </c>
      <c r="AR39" s="93"/>
      <c r="AS39" s="94"/>
      <c r="AT39" s="390">
        <f t="shared" si="77"/>
        <v>0</v>
      </c>
      <c r="AU39" s="93"/>
      <c r="AV39" s="94"/>
      <c r="AW39" s="390">
        <f t="shared" si="78"/>
        <v>0</v>
      </c>
      <c r="AX39" s="93"/>
      <c r="AY39" s="94"/>
      <c r="AZ39" s="390">
        <f t="shared" si="79"/>
        <v>0</v>
      </c>
      <c r="BA39" s="93"/>
      <c r="BB39" s="94"/>
      <c r="BC39" s="390">
        <f t="shared" si="80"/>
        <v>0</v>
      </c>
      <c r="BD39" s="93"/>
      <c r="BE39" s="94"/>
      <c r="BF39" s="390">
        <f t="shared" si="81"/>
        <v>0</v>
      </c>
      <c r="BG39" s="93"/>
      <c r="BH39" s="94"/>
      <c r="BI39" s="390">
        <f t="shared" si="82"/>
        <v>0</v>
      </c>
      <c r="BJ39" s="93"/>
      <c r="BK39" s="94"/>
      <c r="BL39" s="390">
        <f t="shared" si="83"/>
        <v>0</v>
      </c>
      <c r="BM39" s="93"/>
      <c r="BN39" s="94"/>
      <c r="BO39" s="390">
        <f t="shared" si="84"/>
        <v>0</v>
      </c>
      <c r="BP39" s="93"/>
      <c r="BQ39" s="94"/>
      <c r="BR39" s="390">
        <f t="shared" si="85"/>
        <v>0</v>
      </c>
      <c r="BS39" s="93"/>
      <c r="BT39" s="94"/>
      <c r="BU39" s="390">
        <f t="shared" si="86"/>
        <v>0</v>
      </c>
      <c r="BV39" s="93"/>
      <c r="BW39" s="94"/>
      <c r="BX39" s="390">
        <f t="shared" si="87"/>
        <v>0</v>
      </c>
      <c r="BY39" s="93"/>
      <c r="BZ39" s="94"/>
      <c r="CA39" s="390">
        <f t="shared" si="88"/>
        <v>0</v>
      </c>
      <c r="CB39" s="93"/>
      <c r="CC39" s="94"/>
      <c r="CD39" s="390">
        <f t="shared" si="89"/>
        <v>0</v>
      </c>
      <c r="CE39" s="93"/>
      <c r="CF39" s="94"/>
      <c r="CG39" s="390">
        <f t="shared" si="90"/>
        <v>0</v>
      </c>
      <c r="CH39" s="93"/>
      <c r="CI39" s="94"/>
      <c r="CJ39" s="389">
        <f t="shared" ref="CJ39:CJ49" si="104">+CH39-CI39</f>
        <v>0</v>
      </c>
      <c r="CK39" s="575"/>
      <c r="CL39" s="576"/>
      <c r="CM39" s="577">
        <f t="shared" si="31"/>
        <v>0</v>
      </c>
      <c r="CN39" s="93"/>
      <c r="CO39" s="94"/>
      <c r="CP39" s="390">
        <f t="shared" si="92"/>
        <v>0</v>
      </c>
      <c r="CQ39" s="575"/>
      <c r="CR39" s="576"/>
      <c r="CS39" s="577">
        <f t="shared" si="32"/>
        <v>0</v>
      </c>
      <c r="CT39" s="571"/>
      <c r="CU39" s="571"/>
      <c r="CV39" s="12"/>
      <c r="CW39" s="12"/>
      <c r="CX39" s="387">
        <f t="shared" si="29"/>
        <v>0</v>
      </c>
      <c r="CY39" s="388">
        <f t="shared" si="63"/>
        <v>0</v>
      </c>
      <c r="CZ39" s="390">
        <f t="shared" si="33"/>
        <v>0</v>
      </c>
      <c r="DA39" s="13"/>
      <c r="DB39" s="13"/>
      <c r="DC39" s="13"/>
      <c r="DD39" s="13"/>
    </row>
    <row r="40" spans="1:108" s="400" customFormat="1" ht="10.5">
      <c r="A40" s="410">
        <v>30</v>
      </c>
      <c r="B40" s="145" t="s">
        <v>472</v>
      </c>
      <c r="C40" s="146"/>
      <c r="D40" s="146"/>
      <c r="E40" s="10"/>
      <c r="F40" s="92"/>
      <c r="G40" s="425">
        <f t="shared" si="93"/>
        <v>0</v>
      </c>
      <c r="H40" s="93"/>
      <c r="I40" s="94"/>
      <c r="J40" s="390">
        <f t="shared" si="65"/>
        <v>0</v>
      </c>
      <c r="K40" s="93"/>
      <c r="L40" s="94"/>
      <c r="M40" s="390">
        <f t="shared" si="94"/>
        <v>0</v>
      </c>
      <c r="N40" s="93"/>
      <c r="O40" s="94"/>
      <c r="P40" s="390">
        <f t="shared" si="95"/>
        <v>0</v>
      </c>
      <c r="Q40" s="93"/>
      <c r="R40" s="94"/>
      <c r="S40" s="390">
        <f t="shared" si="96"/>
        <v>0</v>
      </c>
      <c r="T40" s="93"/>
      <c r="U40" s="94"/>
      <c r="V40" s="390">
        <f t="shared" si="97"/>
        <v>0</v>
      </c>
      <c r="W40" s="93"/>
      <c r="X40" s="94"/>
      <c r="Y40" s="390">
        <f t="shared" si="98"/>
        <v>0</v>
      </c>
      <c r="Z40" s="93"/>
      <c r="AA40" s="94"/>
      <c r="AB40" s="390">
        <f t="shared" si="99"/>
        <v>0</v>
      </c>
      <c r="AC40" s="93"/>
      <c r="AD40" s="94"/>
      <c r="AE40" s="390">
        <f t="shared" si="100"/>
        <v>0</v>
      </c>
      <c r="AF40" s="93"/>
      <c r="AG40" s="94"/>
      <c r="AH40" s="390">
        <f t="shared" si="101"/>
        <v>0</v>
      </c>
      <c r="AI40" s="93"/>
      <c r="AJ40" s="94"/>
      <c r="AK40" s="390">
        <f t="shared" si="102"/>
        <v>0</v>
      </c>
      <c r="AL40" s="93"/>
      <c r="AM40" s="94"/>
      <c r="AN40" s="390">
        <f t="shared" si="103"/>
        <v>0</v>
      </c>
      <c r="AO40" s="93"/>
      <c r="AP40" s="94"/>
      <c r="AQ40" s="390">
        <f t="shared" si="76"/>
        <v>0</v>
      </c>
      <c r="AR40" s="93"/>
      <c r="AS40" s="94"/>
      <c r="AT40" s="390">
        <f t="shared" si="77"/>
        <v>0</v>
      </c>
      <c r="AU40" s="93"/>
      <c r="AV40" s="94"/>
      <c r="AW40" s="390">
        <f t="shared" si="78"/>
        <v>0</v>
      </c>
      <c r="AX40" s="93"/>
      <c r="AY40" s="94"/>
      <c r="AZ40" s="390">
        <f t="shared" si="79"/>
        <v>0</v>
      </c>
      <c r="BA40" s="93"/>
      <c r="BB40" s="94"/>
      <c r="BC40" s="390">
        <f t="shared" si="80"/>
        <v>0</v>
      </c>
      <c r="BD40" s="93"/>
      <c r="BE40" s="94"/>
      <c r="BF40" s="390">
        <f t="shared" si="81"/>
        <v>0</v>
      </c>
      <c r="BG40" s="93"/>
      <c r="BH40" s="94"/>
      <c r="BI40" s="390">
        <f t="shared" si="82"/>
        <v>0</v>
      </c>
      <c r="BJ40" s="93"/>
      <c r="BK40" s="94"/>
      <c r="BL40" s="390">
        <f t="shared" si="83"/>
        <v>0</v>
      </c>
      <c r="BM40" s="93"/>
      <c r="BN40" s="94"/>
      <c r="BO40" s="390">
        <f t="shared" si="84"/>
        <v>0</v>
      </c>
      <c r="BP40" s="93"/>
      <c r="BQ40" s="94"/>
      <c r="BR40" s="390">
        <f t="shared" si="85"/>
        <v>0</v>
      </c>
      <c r="BS40" s="93"/>
      <c r="BT40" s="94"/>
      <c r="BU40" s="390">
        <f t="shared" si="86"/>
        <v>0</v>
      </c>
      <c r="BV40" s="93"/>
      <c r="BW40" s="94"/>
      <c r="BX40" s="390">
        <f t="shared" si="87"/>
        <v>0</v>
      </c>
      <c r="BY40" s="93"/>
      <c r="BZ40" s="94"/>
      <c r="CA40" s="390">
        <f t="shared" si="88"/>
        <v>0</v>
      </c>
      <c r="CB40" s="93"/>
      <c r="CC40" s="94"/>
      <c r="CD40" s="390">
        <f t="shared" si="89"/>
        <v>0</v>
      </c>
      <c r="CE40" s="93"/>
      <c r="CF40" s="94"/>
      <c r="CG40" s="390">
        <f t="shared" si="90"/>
        <v>0</v>
      </c>
      <c r="CH40" s="93"/>
      <c r="CI40" s="94"/>
      <c r="CJ40" s="389">
        <f t="shared" si="104"/>
        <v>0</v>
      </c>
      <c r="CK40" s="575"/>
      <c r="CL40" s="576"/>
      <c r="CM40" s="577">
        <f t="shared" si="31"/>
        <v>0</v>
      </c>
      <c r="CN40" s="93"/>
      <c r="CO40" s="94"/>
      <c r="CP40" s="390">
        <f t="shared" si="92"/>
        <v>0</v>
      </c>
      <c r="CQ40" s="575"/>
      <c r="CR40" s="576"/>
      <c r="CS40" s="577">
        <f t="shared" si="32"/>
        <v>0</v>
      </c>
      <c r="CT40" s="571"/>
      <c r="CU40" s="571"/>
      <c r="CV40" s="12"/>
      <c r="CW40" s="12"/>
      <c r="CX40" s="387">
        <f t="shared" si="29"/>
        <v>0</v>
      </c>
      <c r="CY40" s="388">
        <f t="shared" si="63"/>
        <v>0</v>
      </c>
      <c r="CZ40" s="390">
        <f t="shared" si="33"/>
        <v>0</v>
      </c>
      <c r="DA40" s="13"/>
      <c r="DB40" s="13"/>
      <c r="DC40" s="13"/>
      <c r="DD40" s="13"/>
    </row>
    <row r="41" spans="1:108" s="400" customFormat="1" ht="10.5">
      <c r="A41" s="410">
        <v>31</v>
      </c>
      <c r="B41" s="145" t="s">
        <v>472</v>
      </c>
      <c r="C41" s="146"/>
      <c r="D41" s="146"/>
      <c r="E41" s="10"/>
      <c r="F41" s="92"/>
      <c r="G41" s="425">
        <f t="shared" si="93"/>
        <v>0</v>
      </c>
      <c r="H41" s="93"/>
      <c r="I41" s="94"/>
      <c r="J41" s="390">
        <f t="shared" si="65"/>
        <v>0</v>
      </c>
      <c r="K41" s="93"/>
      <c r="L41" s="94"/>
      <c r="M41" s="390">
        <f t="shared" si="94"/>
        <v>0</v>
      </c>
      <c r="N41" s="93"/>
      <c r="O41" s="94"/>
      <c r="P41" s="390">
        <f t="shared" si="95"/>
        <v>0</v>
      </c>
      <c r="Q41" s="93"/>
      <c r="R41" s="94"/>
      <c r="S41" s="390">
        <f t="shared" si="96"/>
        <v>0</v>
      </c>
      <c r="T41" s="93"/>
      <c r="U41" s="94"/>
      <c r="V41" s="390">
        <f t="shared" si="97"/>
        <v>0</v>
      </c>
      <c r="W41" s="93"/>
      <c r="X41" s="94"/>
      <c r="Y41" s="390">
        <f t="shared" si="98"/>
        <v>0</v>
      </c>
      <c r="Z41" s="93"/>
      <c r="AA41" s="94"/>
      <c r="AB41" s="390">
        <f t="shared" si="99"/>
        <v>0</v>
      </c>
      <c r="AC41" s="93"/>
      <c r="AD41" s="94"/>
      <c r="AE41" s="390">
        <f t="shared" si="100"/>
        <v>0</v>
      </c>
      <c r="AF41" s="93"/>
      <c r="AG41" s="94"/>
      <c r="AH41" s="390">
        <f t="shared" si="101"/>
        <v>0</v>
      </c>
      <c r="AI41" s="93"/>
      <c r="AJ41" s="94"/>
      <c r="AK41" s="390">
        <f t="shared" si="102"/>
        <v>0</v>
      </c>
      <c r="AL41" s="93"/>
      <c r="AM41" s="94"/>
      <c r="AN41" s="390">
        <f t="shared" si="103"/>
        <v>0</v>
      </c>
      <c r="AO41" s="93"/>
      <c r="AP41" s="94"/>
      <c r="AQ41" s="390">
        <f t="shared" si="76"/>
        <v>0</v>
      </c>
      <c r="AR41" s="93"/>
      <c r="AS41" s="94"/>
      <c r="AT41" s="390">
        <f t="shared" si="77"/>
        <v>0</v>
      </c>
      <c r="AU41" s="93"/>
      <c r="AV41" s="94"/>
      <c r="AW41" s="390">
        <f t="shared" si="78"/>
        <v>0</v>
      </c>
      <c r="AX41" s="93"/>
      <c r="AY41" s="94"/>
      <c r="AZ41" s="390">
        <f t="shared" si="79"/>
        <v>0</v>
      </c>
      <c r="BA41" s="93"/>
      <c r="BB41" s="94"/>
      <c r="BC41" s="390">
        <f t="shared" si="80"/>
        <v>0</v>
      </c>
      <c r="BD41" s="93"/>
      <c r="BE41" s="94"/>
      <c r="BF41" s="390">
        <f t="shared" si="81"/>
        <v>0</v>
      </c>
      <c r="BG41" s="93"/>
      <c r="BH41" s="94"/>
      <c r="BI41" s="390">
        <f t="shared" si="82"/>
        <v>0</v>
      </c>
      <c r="BJ41" s="93"/>
      <c r="BK41" s="94"/>
      <c r="BL41" s="390">
        <f t="shared" si="83"/>
        <v>0</v>
      </c>
      <c r="BM41" s="93"/>
      <c r="BN41" s="94"/>
      <c r="BO41" s="390">
        <f t="shared" si="84"/>
        <v>0</v>
      </c>
      <c r="BP41" s="93"/>
      <c r="BQ41" s="94"/>
      <c r="BR41" s="390">
        <f t="shared" si="85"/>
        <v>0</v>
      </c>
      <c r="BS41" s="93"/>
      <c r="BT41" s="94"/>
      <c r="BU41" s="390">
        <f t="shared" si="86"/>
        <v>0</v>
      </c>
      <c r="BV41" s="93"/>
      <c r="BW41" s="94"/>
      <c r="BX41" s="390">
        <f t="shared" si="87"/>
        <v>0</v>
      </c>
      <c r="BY41" s="93"/>
      <c r="BZ41" s="94"/>
      <c r="CA41" s="390">
        <f t="shared" si="88"/>
        <v>0</v>
      </c>
      <c r="CB41" s="93"/>
      <c r="CC41" s="94"/>
      <c r="CD41" s="390">
        <f t="shared" si="89"/>
        <v>0</v>
      </c>
      <c r="CE41" s="93"/>
      <c r="CF41" s="94"/>
      <c r="CG41" s="390">
        <f t="shared" si="90"/>
        <v>0</v>
      </c>
      <c r="CH41" s="93"/>
      <c r="CI41" s="94"/>
      <c r="CJ41" s="389">
        <f t="shared" si="104"/>
        <v>0</v>
      </c>
      <c r="CK41" s="575"/>
      <c r="CL41" s="576"/>
      <c r="CM41" s="577">
        <f t="shared" si="31"/>
        <v>0</v>
      </c>
      <c r="CN41" s="93"/>
      <c r="CO41" s="94"/>
      <c r="CP41" s="390">
        <f t="shared" si="92"/>
        <v>0</v>
      </c>
      <c r="CQ41" s="575"/>
      <c r="CR41" s="576"/>
      <c r="CS41" s="577">
        <f t="shared" si="32"/>
        <v>0</v>
      </c>
      <c r="CT41" s="571"/>
      <c r="CU41" s="571"/>
      <c r="CV41" s="12"/>
      <c r="CW41" s="12"/>
      <c r="CX41" s="387">
        <f t="shared" si="29"/>
        <v>0</v>
      </c>
      <c r="CY41" s="388">
        <f t="shared" si="63"/>
        <v>0</v>
      </c>
      <c r="CZ41" s="390">
        <f t="shared" si="33"/>
        <v>0</v>
      </c>
      <c r="DA41" s="13"/>
      <c r="DB41" s="13"/>
      <c r="DC41" s="13"/>
      <c r="DD41" s="13"/>
    </row>
    <row r="42" spans="1:108" s="400" customFormat="1" ht="10.5">
      <c r="A42" s="645">
        <v>32</v>
      </c>
      <c r="B42" s="145" t="s">
        <v>472</v>
      </c>
      <c r="C42" s="146"/>
      <c r="D42" s="146"/>
      <c r="E42" s="10"/>
      <c r="F42" s="92"/>
      <c r="G42" s="646">
        <f t="shared" si="93"/>
        <v>0</v>
      </c>
      <c r="H42" s="93"/>
      <c r="I42" s="94"/>
      <c r="J42" s="647">
        <f t="shared" si="65"/>
        <v>0</v>
      </c>
      <c r="K42" s="93"/>
      <c r="L42" s="94"/>
      <c r="M42" s="647">
        <f t="shared" si="94"/>
        <v>0</v>
      </c>
      <c r="N42" s="93"/>
      <c r="O42" s="94"/>
      <c r="P42" s="647">
        <f t="shared" si="95"/>
        <v>0</v>
      </c>
      <c r="Q42" s="93"/>
      <c r="R42" s="94"/>
      <c r="S42" s="647">
        <f t="shared" si="96"/>
        <v>0</v>
      </c>
      <c r="T42" s="93"/>
      <c r="U42" s="94"/>
      <c r="V42" s="647">
        <f t="shared" si="97"/>
        <v>0</v>
      </c>
      <c r="W42" s="93"/>
      <c r="X42" s="94"/>
      <c r="Y42" s="647">
        <f t="shared" si="98"/>
        <v>0</v>
      </c>
      <c r="Z42" s="93"/>
      <c r="AA42" s="94"/>
      <c r="AB42" s="647">
        <f t="shared" si="99"/>
        <v>0</v>
      </c>
      <c r="AC42" s="93"/>
      <c r="AD42" s="94"/>
      <c r="AE42" s="647">
        <f t="shared" si="100"/>
        <v>0</v>
      </c>
      <c r="AF42" s="93"/>
      <c r="AG42" s="94"/>
      <c r="AH42" s="647">
        <f t="shared" si="101"/>
        <v>0</v>
      </c>
      <c r="AI42" s="93"/>
      <c r="AJ42" s="94"/>
      <c r="AK42" s="647">
        <f t="shared" si="102"/>
        <v>0</v>
      </c>
      <c r="AL42" s="93"/>
      <c r="AM42" s="94"/>
      <c r="AN42" s="647">
        <f t="shared" si="103"/>
        <v>0</v>
      </c>
      <c r="AO42" s="93"/>
      <c r="AP42" s="94"/>
      <c r="AQ42" s="647">
        <f t="shared" si="76"/>
        <v>0</v>
      </c>
      <c r="AR42" s="93"/>
      <c r="AS42" s="94"/>
      <c r="AT42" s="647">
        <f t="shared" si="77"/>
        <v>0</v>
      </c>
      <c r="AU42" s="93"/>
      <c r="AV42" s="94"/>
      <c r="AW42" s="647">
        <f t="shared" si="78"/>
        <v>0</v>
      </c>
      <c r="AX42" s="93"/>
      <c r="AY42" s="94"/>
      <c r="AZ42" s="647">
        <f t="shared" si="79"/>
        <v>0</v>
      </c>
      <c r="BA42" s="93"/>
      <c r="BB42" s="94"/>
      <c r="BC42" s="647">
        <f t="shared" si="80"/>
        <v>0</v>
      </c>
      <c r="BD42" s="93"/>
      <c r="BE42" s="94"/>
      <c r="BF42" s="647">
        <f t="shared" si="81"/>
        <v>0</v>
      </c>
      <c r="BG42" s="93"/>
      <c r="BH42" s="94"/>
      <c r="BI42" s="647">
        <f t="shared" si="82"/>
        <v>0</v>
      </c>
      <c r="BJ42" s="93"/>
      <c r="BK42" s="94"/>
      <c r="BL42" s="647">
        <f t="shared" si="83"/>
        <v>0</v>
      </c>
      <c r="BM42" s="93"/>
      <c r="BN42" s="94"/>
      <c r="BO42" s="647">
        <f t="shared" si="84"/>
        <v>0</v>
      </c>
      <c r="BP42" s="93"/>
      <c r="BQ42" s="94"/>
      <c r="BR42" s="647">
        <f t="shared" si="85"/>
        <v>0</v>
      </c>
      <c r="BS42" s="93"/>
      <c r="BT42" s="94"/>
      <c r="BU42" s="647">
        <f t="shared" si="86"/>
        <v>0</v>
      </c>
      <c r="BV42" s="93"/>
      <c r="BW42" s="94"/>
      <c r="BX42" s="647">
        <f t="shared" si="87"/>
        <v>0</v>
      </c>
      <c r="BY42" s="93"/>
      <c r="BZ42" s="94"/>
      <c r="CA42" s="647">
        <f t="shared" si="88"/>
        <v>0</v>
      </c>
      <c r="CB42" s="93"/>
      <c r="CC42" s="94"/>
      <c r="CD42" s="647">
        <f t="shared" si="89"/>
        <v>0</v>
      </c>
      <c r="CE42" s="93"/>
      <c r="CF42" s="94"/>
      <c r="CG42" s="647">
        <f t="shared" si="90"/>
        <v>0</v>
      </c>
      <c r="CH42" s="93"/>
      <c r="CI42" s="94"/>
      <c r="CJ42" s="648">
        <f t="shared" si="104"/>
        <v>0</v>
      </c>
      <c r="CK42" s="575"/>
      <c r="CL42" s="576"/>
      <c r="CM42" s="649">
        <f t="shared" si="31"/>
        <v>0</v>
      </c>
      <c r="CN42" s="93"/>
      <c r="CO42" s="94"/>
      <c r="CP42" s="647">
        <f t="shared" si="92"/>
        <v>0</v>
      </c>
      <c r="CQ42" s="575"/>
      <c r="CR42" s="576"/>
      <c r="CS42" s="649">
        <f t="shared" si="32"/>
        <v>0</v>
      </c>
      <c r="CT42" s="571"/>
      <c r="CU42" s="571"/>
      <c r="CV42" s="12"/>
      <c r="CW42" s="12"/>
      <c r="CX42" s="650">
        <f t="shared" si="29"/>
        <v>0</v>
      </c>
      <c r="CY42" s="388">
        <f t="shared" si="63"/>
        <v>0</v>
      </c>
      <c r="CZ42" s="647">
        <f t="shared" si="33"/>
        <v>0</v>
      </c>
      <c r="DA42" s="13"/>
      <c r="DB42" s="13"/>
      <c r="DC42" s="13"/>
      <c r="DD42" s="13"/>
    </row>
    <row r="43" spans="1:108" s="400" customFormat="1" ht="10.5">
      <c r="A43" s="410">
        <v>33</v>
      </c>
      <c r="B43" s="145" t="s">
        <v>472</v>
      </c>
      <c r="C43" s="146"/>
      <c r="D43" s="146"/>
      <c r="E43" s="10"/>
      <c r="F43" s="92"/>
      <c r="G43" s="425">
        <f t="shared" si="93"/>
        <v>0</v>
      </c>
      <c r="H43" s="94"/>
      <c r="I43" s="94"/>
      <c r="J43" s="390">
        <f t="shared" si="65"/>
        <v>0</v>
      </c>
      <c r="K43" s="93"/>
      <c r="L43" s="94"/>
      <c r="M43" s="390">
        <f t="shared" si="94"/>
        <v>0</v>
      </c>
      <c r="N43" s="93"/>
      <c r="O43" s="94"/>
      <c r="P43" s="390">
        <f t="shared" si="95"/>
        <v>0</v>
      </c>
      <c r="Q43" s="93"/>
      <c r="R43" s="94"/>
      <c r="S43" s="390">
        <f t="shared" si="96"/>
        <v>0</v>
      </c>
      <c r="T43" s="93"/>
      <c r="U43" s="94"/>
      <c r="V43" s="390">
        <f t="shared" si="97"/>
        <v>0</v>
      </c>
      <c r="W43" s="93"/>
      <c r="X43" s="94"/>
      <c r="Y43" s="390">
        <f t="shared" si="98"/>
        <v>0</v>
      </c>
      <c r="Z43" s="93"/>
      <c r="AA43" s="94"/>
      <c r="AB43" s="390">
        <f t="shared" si="99"/>
        <v>0</v>
      </c>
      <c r="AC43" s="93"/>
      <c r="AD43" s="94"/>
      <c r="AE43" s="390">
        <f t="shared" si="100"/>
        <v>0</v>
      </c>
      <c r="AF43" s="93"/>
      <c r="AG43" s="94"/>
      <c r="AH43" s="390">
        <f t="shared" si="101"/>
        <v>0</v>
      </c>
      <c r="AI43" s="93"/>
      <c r="AJ43" s="94"/>
      <c r="AK43" s="390">
        <f t="shared" si="102"/>
        <v>0</v>
      </c>
      <c r="AL43" s="93"/>
      <c r="AM43" s="94"/>
      <c r="AN43" s="390">
        <f t="shared" si="103"/>
        <v>0</v>
      </c>
      <c r="AO43" s="93"/>
      <c r="AP43" s="94"/>
      <c r="AQ43" s="390">
        <f t="shared" si="76"/>
        <v>0</v>
      </c>
      <c r="AR43" s="93"/>
      <c r="AS43" s="94"/>
      <c r="AT43" s="390">
        <f t="shared" si="77"/>
        <v>0</v>
      </c>
      <c r="AU43" s="93"/>
      <c r="AV43" s="94"/>
      <c r="AW43" s="390">
        <f t="shared" si="78"/>
        <v>0</v>
      </c>
      <c r="AX43" s="93"/>
      <c r="AY43" s="94"/>
      <c r="AZ43" s="390">
        <f t="shared" si="79"/>
        <v>0</v>
      </c>
      <c r="BA43" s="93"/>
      <c r="BB43" s="94"/>
      <c r="BC43" s="390">
        <f t="shared" si="80"/>
        <v>0</v>
      </c>
      <c r="BD43" s="93"/>
      <c r="BE43" s="94"/>
      <c r="BF43" s="390">
        <f t="shared" si="81"/>
        <v>0</v>
      </c>
      <c r="BG43" s="93"/>
      <c r="BH43" s="94"/>
      <c r="BI43" s="390">
        <f t="shared" si="82"/>
        <v>0</v>
      </c>
      <c r="BJ43" s="93"/>
      <c r="BK43" s="94"/>
      <c r="BL43" s="390">
        <f t="shared" si="83"/>
        <v>0</v>
      </c>
      <c r="BM43" s="93"/>
      <c r="BN43" s="94"/>
      <c r="BO43" s="390">
        <f t="shared" si="84"/>
        <v>0</v>
      </c>
      <c r="BP43" s="93"/>
      <c r="BQ43" s="94"/>
      <c r="BR43" s="390">
        <f t="shared" si="85"/>
        <v>0</v>
      </c>
      <c r="BS43" s="93"/>
      <c r="BT43" s="94"/>
      <c r="BU43" s="390">
        <f t="shared" si="86"/>
        <v>0</v>
      </c>
      <c r="BV43" s="93"/>
      <c r="BW43" s="94"/>
      <c r="BX43" s="390">
        <f t="shared" si="87"/>
        <v>0</v>
      </c>
      <c r="BY43" s="93"/>
      <c r="BZ43" s="94"/>
      <c r="CA43" s="390">
        <f t="shared" si="88"/>
        <v>0</v>
      </c>
      <c r="CB43" s="93"/>
      <c r="CC43" s="94"/>
      <c r="CD43" s="390">
        <f t="shared" si="89"/>
        <v>0</v>
      </c>
      <c r="CE43" s="93"/>
      <c r="CF43" s="94"/>
      <c r="CG43" s="390">
        <f t="shared" si="90"/>
        <v>0</v>
      </c>
      <c r="CH43" s="93"/>
      <c r="CI43" s="94"/>
      <c r="CJ43" s="389">
        <f t="shared" si="104"/>
        <v>0</v>
      </c>
      <c r="CK43" s="575"/>
      <c r="CL43" s="576"/>
      <c r="CM43" s="577">
        <f t="shared" si="31"/>
        <v>0</v>
      </c>
      <c r="CN43" s="93"/>
      <c r="CO43" s="94"/>
      <c r="CP43" s="390">
        <f t="shared" si="92"/>
        <v>0</v>
      </c>
      <c r="CQ43" s="575"/>
      <c r="CR43" s="576"/>
      <c r="CS43" s="577">
        <f t="shared" si="32"/>
        <v>0</v>
      </c>
      <c r="CT43" s="571"/>
      <c r="CU43" s="571"/>
      <c r="CV43" s="12"/>
      <c r="CW43" s="12"/>
      <c r="CX43" s="387">
        <f t="shared" si="29"/>
        <v>0</v>
      </c>
      <c r="CY43" s="388">
        <f t="shared" si="63"/>
        <v>0</v>
      </c>
      <c r="CZ43" s="390">
        <f t="shared" si="33"/>
        <v>0</v>
      </c>
      <c r="DA43" s="13"/>
      <c r="DB43" s="13"/>
      <c r="DC43" s="13"/>
      <c r="DD43" s="13"/>
    </row>
    <row r="44" spans="1:108" s="400" customFormat="1" ht="10.5">
      <c r="A44" s="410">
        <v>34</v>
      </c>
      <c r="B44" s="145" t="s">
        <v>472</v>
      </c>
      <c r="C44" s="146"/>
      <c r="D44" s="146"/>
      <c r="E44" s="10"/>
      <c r="F44" s="92"/>
      <c r="G44" s="425">
        <f t="shared" si="93"/>
        <v>0</v>
      </c>
      <c r="H44" s="94"/>
      <c r="I44" s="94"/>
      <c r="J44" s="390">
        <f t="shared" si="65"/>
        <v>0</v>
      </c>
      <c r="K44" s="93"/>
      <c r="L44" s="94"/>
      <c r="M44" s="390">
        <f t="shared" si="94"/>
        <v>0</v>
      </c>
      <c r="N44" s="93"/>
      <c r="O44" s="94"/>
      <c r="P44" s="390">
        <f t="shared" si="95"/>
        <v>0</v>
      </c>
      <c r="Q44" s="93"/>
      <c r="R44" s="94"/>
      <c r="S44" s="390">
        <f t="shared" si="96"/>
        <v>0</v>
      </c>
      <c r="T44" s="93"/>
      <c r="U44" s="94"/>
      <c r="V44" s="390">
        <f t="shared" si="97"/>
        <v>0</v>
      </c>
      <c r="W44" s="93"/>
      <c r="X44" s="94"/>
      <c r="Y44" s="390">
        <f t="shared" si="98"/>
        <v>0</v>
      </c>
      <c r="Z44" s="93"/>
      <c r="AA44" s="94"/>
      <c r="AB44" s="390">
        <f t="shared" si="99"/>
        <v>0</v>
      </c>
      <c r="AC44" s="93"/>
      <c r="AD44" s="94"/>
      <c r="AE44" s="390">
        <f t="shared" si="100"/>
        <v>0</v>
      </c>
      <c r="AF44" s="93"/>
      <c r="AG44" s="94"/>
      <c r="AH44" s="390">
        <f t="shared" si="101"/>
        <v>0</v>
      </c>
      <c r="AI44" s="93"/>
      <c r="AJ44" s="94"/>
      <c r="AK44" s="390">
        <f t="shared" si="102"/>
        <v>0</v>
      </c>
      <c r="AL44" s="93"/>
      <c r="AM44" s="94"/>
      <c r="AN44" s="390">
        <f t="shared" si="103"/>
        <v>0</v>
      </c>
      <c r="AO44" s="93"/>
      <c r="AP44" s="94"/>
      <c r="AQ44" s="390">
        <f t="shared" si="76"/>
        <v>0</v>
      </c>
      <c r="AR44" s="93"/>
      <c r="AS44" s="94"/>
      <c r="AT44" s="390">
        <f t="shared" si="77"/>
        <v>0</v>
      </c>
      <c r="AU44" s="93"/>
      <c r="AV44" s="94"/>
      <c r="AW44" s="390">
        <f t="shared" si="78"/>
        <v>0</v>
      </c>
      <c r="AX44" s="93"/>
      <c r="AY44" s="94"/>
      <c r="AZ44" s="390">
        <f t="shared" si="79"/>
        <v>0</v>
      </c>
      <c r="BA44" s="93"/>
      <c r="BB44" s="94"/>
      <c r="BC44" s="390">
        <f t="shared" si="80"/>
        <v>0</v>
      </c>
      <c r="BD44" s="93"/>
      <c r="BE44" s="94"/>
      <c r="BF44" s="390">
        <f t="shared" si="81"/>
        <v>0</v>
      </c>
      <c r="BG44" s="93"/>
      <c r="BH44" s="94"/>
      <c r="BI44" s="390">
        <f t="shared" si="82"/>
        <v>0</v>
      </c>
      <c r="BJ44" s="93"/>
      <c r="BK44" s="94"/>
      <c r="BL44" s="390">
        <f t="shared" si="83"/>
        <v>0</v>
      </c>
      <c r="BM44" s="93"/>
      <c r="BN44" s="94"/>
      <c r="BO44" s="390">
        <f t="shared" si="84"/>
        <v>0</v>
      </c>
      <c r="BP44" s="93"/>
      <c r="BQ44" s="94"/>
      <c r="BR44" s="390">
        <f t="shared" si="85"/>
        <v>0</v>
      </c>
      <c r="BS44" s="93"/>
      <c r="BT44" s="94"/>
      <c r="BU44" s="390">
        <f t="shared" si="86"/>
        <v>0</v>
      </c>
      <c r="BV44" s="93"/>
      <c r="BW44" s="94"/>
      <c r="BX44" s="390">
        <f t="shared" si="87"/>
        <v>0</v>
      </c>
      <c r="BY44" s="93"/>
      <c r="BZ44" s="94"/>
      <c r="CA44" s="390">
        <f t="shared" si="88"/>
        <v>0</v>
      </c>
      <c r="CB44" s="93"/>
      <c r="CC44" s="94"/>
      <c r="CD44" s="390">
        <f t="shared" si="89"/>
        <v>0</v>
      </c>
      <c r="CE44" s="93"/>
      <c r="CF44" s="94"/>
      <c r="CG44" s="390">
        <f t="shared" si="90"/>
        <v>0</v>
      </c>
      <c r="CH44" s="93"/>
      <c r="CI44" s="94"/>
      <c r="CJ44" s="389">
        <f t="shared" si="104"/>
        <v>0</v>
      </c>
      <c r="CK44" s="93"/>
      <c r="CL44" s="94"/>
      <c r="CM44" s="577">
        <f t="shared" si="31"/>
        <v>0</v>
      </c>
      <c r="CN44" s="93"/>
      <c r="CO44" s="94"/>
      <c r="CP44" s="390">
        <f t="shared" si="92"/>
        <v>0</v>
      </c>
      <c r="CQ44" s="93"/>
      <c r="CR44" s="94"/>
      <c r="CS44" s="577">
        <f t="shared" si="32"/>
        <v>0</v>
      </c>
      <c r="CT44" s="571"/>
      <c r="CU44" s="571"/>
      <c r="CV44" s="12"/>
      <c r="CW44" s="12"/>
      <c r="CX44" s="387">
        <f t="shared" si="29"/>
        <v>0</v>
      </c>
      <c r="CY44" s="388">
        <f t="shared" si="63"/>
        <v>0</v>
      </c>
      <c r="CZ44" s="390">
        <f t="shared" si="33"/>
        <v>0</v>
      </c>
      <c r="DA44" s="13"/>
      <c r="DB44" s="13"/>
      <c r="DC44" s="13"/>
      <c r="DD44" s="13"/>
    </row>
    <row r="45" spans="1:108" s="400" customFormat="1" ht="10.5">
      <c r="A45" s="410">
        <v>35</v>
      </c>
      <c r="B45" s="145" t="s">
        <v>472</v>
      </c>
      <c r="C45" s="146"/>
      <c r="D45" s="146"/>
      <c r="E45" s="10"/>
      <c r="F45" s="92"/>
      <c r="G45" s="425">
        <f t="shared" si="93"/>
        <v>0</v>
      </c>
      <c r="H45" s="94"/>
      <c r="I45" s="94"/>
      <c r="J45" s="390">
        <f t="shared" si="65"/>
        <v>0</v>
      </c>
      <c r="K45" s="93"/>
      <c r="L45" s="94"/>
      <c r="M45" s="390">
        <f t="shared" si="94"/>
        <v>0</v>
      </c>
      <c r="N45" s="93"/>
      <c r="O45" s="94"/>
      <c r="P45" s="390">
        <f t="shared" si="95"/>
        <v>0</v>
      </c>
      <c r="Q45" s="93"/>
      <c r="R45" s="94"/>
      <c r="S45" s="390">
        <f t="shared" si="96"/>
        <v>0</v>
      </c>
      <c r="T45" s="93"/>
      <c r="U45" s="94"/>
      <c r="V45" s="390">
        <f t="shared" si="97"/>
        <v>0</v>
      </c>
      <c r="W45" s="93"/>
      <c r="X45" s="94"/>
      <c r="Y45" s="390">
        <f t="shared" si="98"/>
        <v>0</v>
      </c>
      <c r="Z45" s="93"/>
      <c r="AA45" s="94"/>
      <c r="AB45" s="390">
        <f t="shared" si="99"/>
        <v>0</v>
      </c>
      <c r="AC45" s="93"/>
      <c r="AD45" s="94"/>
      <c r="AE45" s="390">
        <f t="shared" si="100"/>
        <v>0</v>
      </c>
      <c r="AF45" s="93"/>
      <c r="AG45" s="94"/>
      <c r="AH45" s="390">
        <f t="shared" si="101"/>
        <v>0</v>
      </c>
      <c r="AI45" s="93"/>
      <c r="AJ45" s="94"/>
      <c r="AK45" s="390">
        <f t="shared" si="102"/>
        <v>0</v>
      </c>
      <c r="AL45" s="93"/>
      <c r="AM45" s="94"/>
      <c r="AN45" s="390">
        <f t="shared" si="103"/>
        <v>0</v>
      </c>
      <c r="AO45" s="93"/>
      <c r="AP45" s="94"/>
      <c r="AQ45" s="390">
        <f t="shared" si="76"/>
        <v>0</v>
      </c>
      <c r="AR45" s="93"/>
      <c r="AS45" s="94"/>
      <c r="AT45" s="390">
        <f t="shared" si="77"/>
        <v>0</v>
      </c>
      <c r="AU45" s="93"/>
      <c r="AV45" s="94"/>
      <c r="AW45" s="390">
        <f t="shared" si="78"/>
        <v>0</v>
      </c>
      <c r="AX45" s="93"/>
      <c r="AY45" s="94"/>
      <c r="AZ45" s="390">
        <f t="shared" si="79"/>
        <v>0</v>
      </c>
      <c r="BA45" s="93"/>
      <c r="BB45" s="94"/>
      <c r="BC45" s="390">
        <f t="shared" si="80"/>
        <v>0</v>
      </c>
      <c r="BD45" s="93"/>
      <c r="BE45" s="94"/>
      <c r="BF45" s="390">
        <f t="shared" si="81"/>
        <v>0</v>
      </c>
      <c r="BG45" s="93"/>
      <c r="BH45" s="94"/>
      <c r="BI45" s="390">
        <f t="shared" si="82"/>
        <v>0</v>
      </c>
      <c r="BJ45" s="93"/>
      <c r="BK45" s="94"/>
      <c r="BL45" s="390">
        <f t="shared" si="83"/>
        <v>0</v>
      </c>
      <c r="BM45" s="93"/>
      <c r="BN45" s="94"/>
      <c r="BO45" s="390">
        <f t="shared" si="84"/>
        <v>0</v>
      </c>
      <c r="BP45" s="93"/>
      <c r="BQ45" s="94"/>
      <c r="BR45" s="390">
        <f t="shared" si="85"/>
        <v>0</v>
      </c>
      <c r="BS45" s="93"/>
      <c r="BT45" s="94"/>
      <c r="BU45" s="390">
        <f t="shared" si="86"/>
        <v>0</v>
      </c>
      <c r="BV45" s="93"/>
      <c r="BW45" s="94"/>
      <c r="BX45" s="390">
        <f t="shared" si="87"/>
        <v>0</v>
      </c>
      <c r="BY45" s="93"/>
      <c r="BZ45" s="94"/>
      <c r="CA45" s="390">
        <f t="shared" si="88"/>
        <v>0</v>
      </c>
      <c r="CB45" s="93"/>
      <c r="CC45" s="94"/>
      <c r="CD45" s="390">
        <f t="shared" si="89"/>
        <v>0</v>
      </c>
      <c r="CE45" s="93"/>
      <c r="CF45" s="94"/>
      <c r="CG45" s="390">
        <f t="shared" si="90"/>
        <v>0</v>
      </c>
      <c r="CH45" s="93"/>
      <c r="CI45" s="94"/>
      <c r="CJ45" s="389">
        <f t="shared" si="104"/>
        <v>0</v>
      </c>
      <c r="CK45" s="93"/>
      <c r="CL45" s="94"/>
      <c r="CM45" s="577">
        <f t="shared" si="31"/>
        <v>0</v>
      </c>
      <c r="CN45" s="93"/>
      <c r="CO45" s="94"/>
      <c r="CP45" s="390">
        <f t="shared" si="92"/>
        <v>0</v>
      </c>
      <c r="CQ45" s="93"/>
      <c r="CR45" s="94"/>
      <c r="CS45" s="577">
        <f t="shared" si="32"/>
        <v>0</v>
      </c>
      <c r="CT45" s="571"/>
      <c r="CU45" s="571"/>
      <c r="CV45" s="12"/>
      <c r="CW45" s="12"/>
      <c r="CX45" s="387">
        <f t="shared" si="29"/>
        <v>0</v>
      </c>
      <c r="CY45" s="388">
        <f t="shared" si="63"/>
        <v>0</v>
      </c>
      <c r="CZ45" s="390">
        <f t="shared" si="33"/>
        <v>0</v>
      </c>
      <c r="DA45" s="13"/>
      <c r="DB45" s="13"/>
      <c r="DC45" s="13"/>
      <c r="DD45" s="13"/>
    </row>
    <row r="46" spans="1:108" s="400" customFormat="1" ht="10.5">
      <c r="A46" s="410">
        <v>36</v>
      </c>
      <c r="B46" s="145" t="s">
        <v>472</v>
      </c>
      <c r="C46" s="146"/>
      <c r="D46" s="146"/>
      <c r="E46" s="10"/>
      <c r="F46" s="92"/>
      <c r="G46" s="425">
        <f t="shared" si="93"/>
        <v>0</v>
      </c>
      <c r="H46" s="93"/>
      <c r="I46" s="94"/>
      <c r="J46" s="390">
        <f t="shared" si="65"/>
        <v>0</v>
      </c>
      <c r="K46" s="93"/>
      <c r="L46" s="94"/>
      <c r="M46" s="390">
        <f t="shared" si="94"/>
        <v>0</v>
      </c>
      <c r="N46" s="93"/>
      <c r="O46" s="94"/>
      <c r="P46" s="390">
        <f t="shared" si="95"/>
        <v>0</v>
      </c>
      <c r="Q46" s="93"/>
      <c r="R46" s="94"/>
      <c r="S46" s="390">
        <f t="shared" si="96"/>
        <v>0</v>
      </c>
      <c r="T46" s="93"/>
      <c r="U46" s="94"/>
      <c r="V46" s="390">
        <f t="shared" si="97"/>
        <v>0</v>
      </c>
      <c r="W46" s="93"/>
      <c r="X46" s="94"/>
      <c r="Y46" s="390">
        <f t="shared" si="98"/>
        <v>0</v>
      </c>
      <c r="Z46" s="93"/>
      <c r="AA46" s="94"/>
      <c r="AB46" s="390">
        <f t="shared" si="99"/>
        <v>0</v>
      </c>
      <c r="AC46" s="93"/>
      <c r="AD46" s="94"/>
      <c r="AE46" s="390">
        <f t="shared" si="100"/>
        <v>0</v>
      </c>
      <c r="AF46" s="93"/>
      <c r="AG46" s="94"/>
      <c r="AH46" s="390">
        <f t="shared" si="101"/>
        <v>0</v>
      </c>
      <c r="AI46" s="93"/>
      <c r="AJ46" s="94"/>
      <c r="AK46" s="390">
        <f t="shared" si="102"/>
        <v>0</v>
      </c>
      <c r="AL46" s="93"/>
      <c r="AM46" s="94"/>
      <c r="AN46" s="390">
        <f t="shared" si="103"/>
        <v>0</v>
      </c>
      <c r="AO46" s="93"/>
      <c r="AP46" s="94"/>
      <c r="AQ46" s="390">
        <f t="shared" si="76"/>
        <v>0</v>
      </c>
      <c r="AR46" s="93"/>
      <c r="AS46" s="94"/>
      <c r="AT46" s="390">
        <f t="shared" si="77"/>
        <v>0</v>
      </c>
      <c r="AU46" s="93"/>
      <c r="AV46" s="94"/>
      <c r="AW46" s="390">
        <f t="shared" si="78"/>
        <v>0</v>
      </c>
      <c r="AX46" s="93"/>
      <c r="AY46" s="94"/>
      <c r="AZ46" s="390">
        <f t="shared" si="79"/>
        <v>0</v>
      </c>
      <c r="BA46" s="93"/>
      <c r="BB46" s="94"/>
      <c r="BC46" s="390">
        <f t="shared" si="80"/>
        <v>0</v>
      </c>
      <c r="BD46" s="93"/>
      <c r="BE46" s="94"/>
      <c r="BF46" s="390">
        <f t="shared" si="81"/>
        <v>0</v>
      </c>
      <c r="BG46" s="93"/>
      <c r="BH46" s="94"/>
      <c r="BI46" s="390">
        <f t="shared" si="82"/>
        <v>0</v>
      </c>
      <c r="BJ46" s="93"/>
      <c r="BK46" s="94"/>
      <c r="BL46" s="390">
        <f t="shared" si="83"/>
        <v>0</v>
      </c>
      <c r="BM46" s="93"/>
      <c r="BN46" s="94"/>
      <c r="BO46" s="390">
        <f t="shared" si="84"/>
        <v>0</v>
      </c>
      <c r="BP46" s="93"/>
      <c r="BQ46" s="94"/>
      <c r="BR46" s="390">
        <f t="shared" si="85"/>
        <v>0</v>
      </c>
      <c r="BS46" s="93"/>
      <c r="BT46" s="94"/>
      <c r="BU46" s="390">
        <f t="shared" si="86"/>
        <v>0</v>
      </c>
      <c r="BV46" s="93"/>
      <c r="BW46" s="94"/>
      <c r="BX46" s="390">
        <f t="shared" si="87"/>
        <v>0</v>
      </c>
      <c r="BY46" s="93"/>
      <c r="BZ46" s="94"/>
      <c r="CA46" s="390">
        <f t="shared" si="88"/>
        <v>0</v>
      </c>
      <c r="CB46" s="93"/>
      <c r="CC46" s="94"/>
      <c r="CD46" s="390">
        <f t="shared" si="89"/>
        <v>0</v>
      </c>
      <c r="CE46" s="93"/>
      <c r="CF46" s="94"/>
      <c r="CG46" s="390">
        <f t="shared" si="90"/>
        <v>0</v>
      </c>
      <c r="CH46" s="93"/>
      <c r="CI46" s="94"/>
      <c r="CJ46" s="389">
        <f t="shared" si="104"/>
        <v>0</v>
      </c>
      <c r="CK46" s="93"/>
      <c r="CL46" s="94"/>
      <c r="CM46" s="577">
        <f t="shared" si="31"/>
        <v>0</v>
      </c>
      <c r="CN46" s="93"/>
      <c r="CO46" s="94"/>
      <c r="CP46" s="390">
        <f t="shared" si="92"/>
        <v>0</v>
      </c>
      <c r="CQ46" s="93"/>
      <c r="CR46" s="94"/>
      <c r="CS46" s="577">
        <f t="shared" si="32"/>
        <v>0</v>
      </c>
      <c r="CT46" s="571"/>
      <c r="CU46" s="571"/>
      <c r="CV46" s="12"/>
      <c r="CW46" s="12"/>
      <c r="CX46" s="387">
        <f t="shared" si="29"/>
        <v>0</v>
      </c>
      <c r="CY46" s="388">
        <f t="shared" si="63"/>
        <v>0</v>
      </c>
      <c r="CZ46" s="390">
        <f t="shared" si="33"/>
        <v>0</v>
      </c>
      <c r="DA46" s="13"/>
      <c r="DB46" s="13"/>
      <c r="DC46" s="13"/>
      <c r="DD46" s="13"/>
    </row>
    <row r="47" spans="1:108" s="400" customFormat="1" ht="12.75" customHeight="1">
      <c r="A47" s="410">
        <v>37</v>
      </c>
      <c r="B47" s="145" t="s">
        <v>472</v>
      </c>
      <c r="C47" s="146"/>
      <c r="D47" s="146"/>
      <c r="E47" s="10"/>
      <c r="F47" s="92"/>
      <c r="G47" s="425">
        <f t="shared" si="93"/>
        <v>0</v>
      </c>
      <c r="H47" s="93"/>
      <c r="I47" s="94"/>
      <c r="J47" s="390">
        <f t="shared" si="65"/>
        <v>0</v>
      </c>
      <c r="K47" s="93"/>
      <c r="L47" s="94"/>
      <c r="M47" s="390">
        <f t="shared" si="94"/>
        <v>0</v>
      </c>
      <c r="N47" s="93"/>
      <c r="O47" s="94"/>
      <c r="P47" s="390">
        <f t="shared" si="95"/>
        <v>0</v>
      </c>
      <c r="Q47" s="93"/>
      <c r="R47" s="94"/>
      <c r="S47" s="390">
        <f t="shared" si="96"/>
        <v>0</v>
      </c>
      <c r="T47" s="93"/>
      <c r="U47" s="94"/>
      <c r="V47" s="390">
        <f t="shared" si="97"/>
        <v>0</v>
      </c>
      <c r="W47" s="93"/>
      <c r="X47" s="94"/>
      <c r="Y47" s="390">
        <f t="shared" si="98"/>
        <v>0</v>
      </c>
      <c r="Z47" s="93"/>
      <c r="AA47" s="94"/>
      <c r="AB47" s="390">
        <f t="shared" si="99"/>
        <v>0</v>
      </c>
      <c r="AC47" s="93"/>
      <c r="AD47" s="94"/>
      <c r="AE47" s="390">
        <f t="shared" si="100"/>
        <v>0</v>
      </c>
      <c r="AF47" s="93"/>
      <c r="AG47" s="94"/>
      <c r="AH47" s="390">
        <f t="shared" si="101"/>
        <v>0</v>
      </c>
      <c r="AI47" s="93"/>
      <c r="AJ47" s="94"/>
      <c r="AK47" s="390">
        <f t="shared" si="102"/>
        <v>0</v>
      </c>
      <c r="AL47" s="93"/>
      <c r="AM47" s="94"/>
      <c r="AN47" s="390">
        <f t="shared" si="103"/>
        <v>0</v>
      </c>
      <c r="AO47" s="93"/>
      <c r="AP47" s="94"/>
      <c r="AQ47" s="390">
        <f t="shared" si="76"/>
        <v>0</v>
      </c>
      <c r="AR47" s="93"/>
      <c r="AS47" s="94"/>
      <c r="AT47" s="390">
        <f t="shared" si="77"/>
        <v>0</v>
      </c>
      <c r="AU47" s="93"/>
      <c r="AV47" s="94"/>
      <c r="AW47" s="390">
        <f t="shared" si="78"/>
        <v>0</v>
      </c>
      <c r="AX47" s="93"/>
      <c r="AY47" s="94"/>
      <c r="AZ47" s="390">
        <f t="shared" si="79"/>
        <v>0</v>
      </c>
      <c r="BA47" s="93"/>
      <c r="BB47" s="94"/>
      <c r="BC47" s="390">
        <f t="shared" si="80"/>
        <v>0</v>
      </c>
      <c r="BD47" s="93"/>
      <c r="BE47" s="94"/>
      <c r="BF47" s="390">
        <f t="shared" si="81"/>
        <v>0</v>
      </c>
      <c r="BG47" s="93"/>
      <c r="BH47" s="94"/>
      <c r="BI47" s="390">
        <f t="shared" si="82"/>
        <v>0</v>
      </c>
      <c r="BJ47" s="93"/>
      <c r="BK47" s="94"/>
      <c r="BL47" s="390">
        <f t="shared" si="83"/>
        <v>0</v>
      </c>
      <c r="BM47" s="93"/>
      <c r="BN47" s="94"/>
      <c r="BO47" s="390">
        <f t="shared" si="84"/>
        <v>0</v>
      </c>
      <c r="BP47" s="93"/>
      <c r="BQ47" s="94"/>
      <c r="BR47" s="390">
        <f t="shared" si="85"/>
        <v>0</v>
      </c>
      <c r="BS47" s="93"/>
      <c r="BT47" s="94"/>
      <c r="BU47" s="390">
        <f t="shared" si="86"/>
        <v>0</v>
      </c>
      <c r="BV47" s="93"/>
      <c r="BW47" s="94"/>
      <c r="BX47" s="390">
        <f t="shared" si="87"/>
        <v>0</v>
      </c>
      <c r="BY47" s="93"/>
      <c r="BZ47" s="94"/>
      <c r="CA47" s="390">
        <f t="shared" si="88"/>
        <v>0</v>
      </c>
      <c r="CB47" s="93"/>
      <c r="CC47" s="94"/>
      <c r="CD47" s="390">
        <f t="shared" si="89"/>
        <v>0</v>
      </c>
      <c r="CE47" s="93"/>
      <c r="CF47" s="94"/>
      <c r="CG47" s="390">
        <f t="shared" si="90"/>
        <v>0</v>
      </c>
      <c r="CH47" s="93"/>
      <c r="CI47" s="94"/>
      <c r="CJ47" s="389">
        <f t="shared" si="104"/>
        <v>0</v>
      </c>
      <c r="CK47" s="93"/>
      <c r="CL47" s="94"/>
      <c r="CM47" s="577">
        <f t="shared" si="31"/>
        <v>0</v>
      </c>
      <c r="CN47" s="93"/>
      <c r="CO47" s="94"/>
      <c r="CP47" s="390">
        <f t="shared" si="92"/>
        <v>0</v>
      </c>
      <c r="CQ47" s="93"/>
      <c r="CR47" s="94"/>
      <c r="CS47" s="577">
        <f t="shared" si="32"/>
        <v>0</v>
      </c>
      <c r="CT47" s="571"/>
      <c r="CU47" s="571"/>
      <c r="CV47" s="12"/>
      <c r="CW47" s="12"/>
      <c r="CX47" s="387">
        <f t="shared" si="29"/>
        <v>0</v>
      </c>
      <c r="CY47" s="388">
        <f t="shared" si="63"/>
        <v>0</v>
      </c>
      <c r="CZ47" s="390">
        <f t="shared" si="33"/>
        <v>0</v>
      </c>
      <c r="DA47" s="13"/>
      <c r="DB47" s="13"/>
      <c r="DC47" s="13"/>
      <c r="DD47" s="13"/>
    </row>
    <row r="48" spans="1:108" s="400" customFormat="1" ht="12.75" customHeight="1">
      <c r="A48" s="410">
        <v>38</v>
      </c>
      <c r="B48" s="145" t="s">
        <v>472</v>
      </c>
      <c r="C48" s="146"/>
      <c r="D48" s="146"/>
      <c r="E48" s="10"/>
      <c r="F48" s="92"/>
      <c r="G48" s="425">
        <f t="shared" si="93"/>
        <v>0</v>
      </c>
      <c r="H48" s="93"/>
      <c r="I48" s="94"/>
      <c r="J48" s="390">
        <f t="shared" si="65"/>
        <v>0</v>
      </c>
      <c r="K48" s="93"/>
      <c r="L48" s="94"/>
      <c r="M48" s="390">
        <f t="shared" si="94"/>
        <v>0</v>
      </c>
      <c r="N48" s="93"/>
      <c r="O48" s="94"/>
      <c r="P48" s="390">
        <f t="shared" si="95"/>
        <v>0</v>
      </c>
      <c r="Q48" s="93"/>
      <c r="R48" s="94"/>
      <c r="S48" s="390">
        <f t="shared" si="96"/>
        <v>0</v>
      </c>
      <c r="T48" s="93"/>
      <c r="U48" s="94"/>
      <c r="V48" s="390">
        <f t="shared" si="97"/>
        <v>0</v>
      </c>
      <c r="W48" s="93"/>
      <c r="X48" s="94"/>
      <c r="Y48" s="390">
        <f t="shared" si="98"/>
        <v>0</v>
      </c>
      <c r="Z48" s="93"/>
      <c r="AA48" s="94"/>
      <c r="AB48" s="390">
        <f t="shared" si="99"/>
        <v>0</v>
      </c>
      <c r="AC48" s="93"/>
      <c r="AD48" s="94"/>
      <c r="AE48" s="390">
        <f t="shared" si="100"/>
        <v>0</v>
      </c>
      <c r="AF48" s="93"/>
      <c r="AG48" s="94"/>
      <c r="AH48" s="390">
        <f t="shared" si="101"/>
        <v>0</v>
      </c>
      <c r="AI48" s="93"/>
      <c r="AJ48" s="94"/>
      <c r="AK48" s="390">
        <f t="shared" si="102"/>
        <v>0</v>
      </c>
      <c r="AL48" s="93"/>
      <c r="AM48" s="94"/>
      <c r="AN48" s="390">
        <f t="shared" si="103"/>
        <v>0</v>
      </c>
      <c r="AO48" s="93"/>
      <c r="AP48" s="94"/>
      <c r="AQ48" s="390">
        <f t="shared" si="76"/>
        <v>0</v>
      </c>
      <c r="AR48" s="93"/>
      <c r="AS48" s="94"/>
      <c r="AT48" s="390">
        <f t="shared" si="77"/>
        <v>0</v>
      </c>
      <c r="AU48" s="93"/>
      <c r="AV48" s="94"/>
      <c r="AW48" s="390">
        <f t="shared" si="78"/>
        <v>0</v>
      </c>
      <c r="AX48" s="93"/>
      <c r="AY48" s="94"/>
      <c r="AZ48" s="390">
        <f t="shared" si="79"/>
        <v>0</v>
      </c>
      <c r="BA48" s="93"/>
      <c r="BB48" s="94"/>
      <c r="BC48" s="390">
        <f t="shared" si="80"/>
        <v>0</v>
      </c>
      <c r="BD48" s="93"/>
      <c r="BE48" s="94"/>
      <c r="BF48" s="390">
        <f t="shared" si="81"/>
        <v>0</v>
      </c>
      <c r="BG48" s="93"/>
      <c r="BH48" s="94"/>
      <c r="BI48" s="390">
        <f t="shared" si="82"/>
        <v>0</v>
      </c>
      <c r="BJ48" s="93"/>
      <c r="BK48" s="94"/>
      <c r="BL48" s="390">
        <f t="shared" si="83"/>
        <v>0</v>
      </c>
      <c r="BM48" s="93"/>
      <c r="BN48" s="94"/>
      <c r="BO48" s="390">
        <f t="shared" si="84"/>
        <v>0</v>
      </c>
      <c r="BP48" s="93"/>
      <c r="BQ48" s="94"/>
      <c r="BR48" s="390">
        <f t="shared" si="85"/>
        <v>0</v>
      </c>
      <c r="BS48" s="93"/>
      <c r="BT48" s="94"/>
      <c r="BU48" s="390">
        <f t="shared" si="86"/>
        <v>0</v>
      </c>
      <c r="BV48" s="93"/>
      <c r="BW48" s="94"/>
      <c r="BX48" s="390">
        <f t="shared" si="87"/>
        <v>0</v>
      </c>
      <c r="BY48" s="93"/>
      <c r="BZ48" s="94"/>
      <c r="CA48" s="390">
        <f t="shared" si="88"/>
        <v>0</v>
      </c>
      <c r="CB48" s="93"/>
      <c r="CC48" s="94"/>
      <c r="CD48" s="390">
        <f t="shared" si="89"/>
        <v>0</v>
      </c>
      <c r="CE48" s="93"/>
      <c r="CF48" s="94"/>
      <c r="CG48" s="390">
        <f t="shared" si="90"/>
        <v>0</v>
      </c>
      <c r="CH48" s="93"/>
      <c r="CI48" s="94"/>
      <c r="CJ48" s="389">
        <f t="shared" si="104"/>
        <v>0</v>
      </c>
      <c r="CK48" s="93"/>
      <c r="CL48" s="94"/>
      <c r="CM48" s="577">
        <f t="shared" si="31"/>
        <v>0</v>
      </c>
      <c r="CN48" s="93"/>
      <c r="CO48" s="94"/>
      <c r="CP48" s="390">
        <f t="shared" si="92"/>
        <v>0</v>
      </c>
      <c r="CQ48" s="93"/>
      <c r="CR48" s="94"/>
      <c r="CS48" s="577">
        <f t="shared" si="32"/>
        <v>0</v>
      </c>
      <c r="CT48" s="571"/>
      <c r="CU48" s="571"/>
      <c r="CV48" s="12"/>
      <c r="CW48" s="12"/>
      <c r="CX48" s="387">
        <f t="shared" si="29"/>
        <v>0</v>
      </c>
      <c r="CY48" s="388">
        <f t="shared" si="63"/>
        <v>0</v>
      </c>
      <c r="CZ48" s="390">
        <f t="shared" si="33"/>
        <v>0</v>
      </c>
      <c r="DA48" s="13"/>
      <c r="DB48" s="13"/>
      <c r="DC48" s="13"/>
      <c r="DD48" s="13"/>
    </row>
    <row r="49" spans="1:108" s="400" customFormat="1" ht="12.75" customHeight="1">
      <c r="A49" s="410">
        <v>39</v>
      </c>
      <c r="B49" s="145" t="s">
        <v>472</v>
      </c>
      <c r="C49" s="146"/>
      <c r="D49" s="146"/>
      <c r="E49" s="10"/>
      <c r="F49" s="92"/>
      <c r="G49" s="425">
        <f t="shared" si="93"/>
        <v>0</v>
      </c>
      <c r="H49" s="93"/>
      <c r="I49" s="94"/>
      <c r="J49" s="390">
        <f t="shared" ref="J49" si="105">+H49-I49</f>
        <v>0</v>
      </c>
      <c r="K49" s="93"/>
      <c r="L49" s="94"/>
      <c r="M49" s="390">
        <f t="shared" si="94"/>
        <v>0</v>
      </c>
      <c r="N49" s="93"/>
      <c r="O49" s="94"/>
      <c r="P49" s="390">
        <f t="shared" si="95"/>
        <v>0</v>
      </c>
      <c r="Q49" s="93"/>
      <c r="R49" s="94"/>
      <c r="S49" s="390">
        <f t="shared" si="96"/>
        <v>0</v>
      </c>
      <c r="T49" s="93"/>
      <c r="U49" s="94"/>
      <c r="V49" s="390">
        <f t="shared" si="97"/>
        <v>0</v>
      </c>
      <c r="W49" s="93"/>
      <c r="X49" s="94"/>
      <c r="Y49" s="390">
        <f t="shared" si="98"/>
        <v>0</v>
      </c>
      <c r="Z49" s="93"/>
      <c r="AA49" s="94"/>
      <c r="AB49" s="390">
        <f t="shared" si="99"/>
        <v>0</v>
      </c>
      <c r="AC49" s="93"/>
      <c r="AD49" s="94"/>
      <c r="AE49" s="390">
        <f t="shared" si="100"/>
        <v>0</v>
      </c>
      <c r="AF49" s="93"/>
      <c r="AG49" s="94"/>
      <c r="AH49" s="390">
        <f t="shared" si="101"/>
        <v>0</v>
      </c>
      <c r="AI49" s="93"/>
      <c r="AJ49" s="94"/>
      <c r="AK49" s="390">
        <f t="shared" si="102"/>
        <v>0</v>
      </c>
      <c r="AL49" s="93"/>
      <c r="AM49" s="94"/>
      <c r="AN49" s="390">
        <f t="shared" si="103"/>
        <v>0</v>
      </c>
      <c r="AO49" s="93"/>
      <c r="AP49" s="94"/>
      <c r="AQ49" s="390">
        <f t="shared" si="76"/>
        <v>0</v>
      </c>
      <c r="AR49" s="93"/>
      <c r="AS49" s="94"/>
      <c r="AT49" s="390">
        <f t="shared" si="77"/>
        <v>0</v>
      </c>
      <c r="AU49" s="93"/>
      <c r="AV49" s="94"/>
      <c r="AW49" s="390">
        <f t="shared" si="78"/>
        <v>0</v>
      </c>
      <c r="AX49" s="93"/>
      <c r="AY49" s="94"/>
      <c r="AZ49" s="390">
        <f t="shared" si="79"/>
        <v>0</v>
      </c>
      <c r="BA49" s="93"/>
      <c r="BB49" s="94"/>
      <c r="BC49" s="390">
        <f t="shared" si="80"/>
        <v>0</v>
      </c>
      <c r="BD49" s="93"/>
      <c r="BE49" s="94"/>
      <c r="BF49" s="390">
        <f t="shared" si="81"/>
        <v>0</v>
      </c>
      <c r="BG49" s="93"/>
      <c r="BH49" s="94"/>
      <c r="BI49" s="390">
        <f t="shared" si="82"/>
        <v>0</v>
      </c>
      <c r="BJ49" s="93"/>
      <c r="BK49" s="94"/>
      <c r="BL49" s="390">
        <f t="shared" si="83"/>
        <v>0</v>
      </c>
      <c r="BM49" s="93"/>
      <c r="BN49" s="94"/>
      <c r="BO49" s="390">
        <f t="shared" si="84"/>
        <v>0</v>
      </c>
      <c r="BP49" s="93"/>
      <c r="BQ49" s="94"/>
      <c r="BR49" s="390">
        <f t="shared" si="85"/>
        <v>0</v>
      </c>
      <c r="BS49" s="93"/>
      <c r="BT49" s="94"/>
      <c r="BU49" s="390">
        <f t="shared" si="86"/>
        <v>0</v>
      </c>
      <c r="BV49" s="93"/>
      <c r="BW49" s="94"/>
      <c r="BX49" s="390">
        <f t="shared" si="87"/>
        <v>0</v>
      </c>
      <c r="BY49" s="93"/>
      <c r="BZ49" s="94"/>
      <c r="CA49" s="390">
        <f t="shared" si="88"/>
        <v>0</v>
      </c>
      <c r="CB49" s="93"/>
      <c r="CC49" s="94"/>
      <c r="CD49" s="390">
        <f t="shared" si="89"/>
        <v>0</v>
      </c>
      <c r="CE49" s="93"/>
      <c r="CF49" s="94"/>
      <c r="CG49" s="390">
        <f t="shared" si="90"/>
        <v>0</v>
      </c>
      <c r="CH49" s="93"/>
      <c r="CI49" s="94"/>
      <c r="CJ49" s="389">
        <f t="shared" si="104"/>
        <v>0</v>
      </c>
      <c r="CK49" s="93"/>
      <c r="CL49" s="94"/>
      <c r="CM49" s="577">
        <f t="shared" si="31"/>
        <v>0</v>
      </c>
      <c r="CN49" s="93"/>
      <c r="CO49" s="94"/>
      <c r="CP49" s="390">
        <f t="shared" si="92"/>
        <v>0</v>
      </c>
      <c r="CQ49" s="93"/>
      <c r="CR49" s="94"/>
      <c r="CS49" s="577">
        <f t="shared" si="32"/>
        <v>0</v>
      </c>
      <c r="CT49" s="571"/>
      <c r="CU49" s="571"/>
      <c r="CV49" s="12"/>
      <c r="CW49" s="12"/>
      <c r="CX49" s="387">
        <f t="shared" si="29"/>
        <v>0</v>
      </c>
      <c r="CY49" s="388">
        <f t="shared" si="63"/>
        <v>0</v>
      </c>
      <c r="CZ49" s="390">
        <f t="shared" si="33"/>
        <v>0</v>
      </c>
      <c r="DA49" s="13"/>
      <c r="DB49" s="13"/>
      <c r="DC49" s="13"/>
      <c r="DD49" s="13"/>
    </row>
    <row r="50" spans="1:108" s="400" customFormat="1" ht="12.75" customHeight="1">
      <c r="A50" s="410">
        <v>40</v>
      </c>
      <c r="B50" s="145" t="s">
        <v>472</v>
      </c>
      <c r="C50" s="146"/>
      <c r="D50" s="146"/>
      <c r="E50" s="10"/>
      <c r="F50" s="92"/>
      <c r="G50" s="425">
        <f t="shared" ref="G50:G58" si="106">+E50-F50</f>
        <v>0</v>
      </c>
      <c r="H50" s="93"/>
      <c r="I50" s="94"/>
      <c r="J50" s="390">
        <f t="shared" ref="J50:J58" si="107">+H50-I50</f>
        <v>0</v>
      </c>
      <c r="K50" s="93"/>
      <c r="L50" s="94"/>
      <c r="M50" s="390">
        <f t="shared" ref="M50:M58" si="108">+K50-L50</f>
        <v>0</v>
      </c>
      <c r="N50" s="93"/>
      <c r="O50" s="94"/>
      <c r="P50" s="390">
        <f t="shared" ref="P50:P58" si="109">+N50-O50</f>
        <v>0</v>
      </c>
      <c r="Q50" s="93"/>
      <c r="R50" s="94"/>
      <c r="S50" s="390">
        <f t="shared" ref="S50:S58" si="110">+Q50-R50</f>
        <v>0</v>
      </c>
      <c r="T50" s="93"/>
      <c r="U50" s="94"/>
      <c r="V50" s="390">
        <f t="shared" ref="V50:V58" si="111">+T50-U50</f>
        <v>0</v>
      </c>
      <c r="W50" s="93"/>
      <c r="X50" s="94"/>
      <c r="Y50" s="390">
        <f t="shared" ref="Y50:Y58" si="112">+W50-X50</f>
        <v>0</v>
      </c>
      <c r="Z50" s="93"/>
      <c r="AA50" s="94"/>
      <c r="AB50" s="390">
        <f t="shared" ref="AB50:AB58" si="113">+Z50-AA50</f>
        <v>0</v>
      </c>
      <c r="AC50" s="93"/>
      <c r="AD50" s="94"/>
      <c r="AE50" s="390">
        <f t="shared" ref="AE50:AE58" si="114">+AC50-AD50</f>
        <v>0</v>
      </c>
      <c r="AF50" s="93"/>
      <c r="AG50" s="94"/>
      <c r="AH50" s="390">
        <f t="shared" ref="AH50:AH58" si="115">+AF50-AG50</f>
        <v>0</v>
      </c>
      <c r="AI50" s="93"/>
      <c r="AJ50" s="94"/>
      <c r="AK50" s="390">
        <f t="shared" ref="AK50:AK58" si="116">+AI50-AJ50</f>
        <v>0</v>
      </c>
      <c r="AL50" s="93"/>
      <c r="AM50" s="94"/>
      <c r="AN50" s="390">
        <f t="shared" ref="AN50:AN58" si="117">+AL50-AM50</f>
        <v>0</v>
      </c>
      <c r="AO50" s="93"/>
      <c r="AP50" s="94"/>
      <c r="AQ50" s="390">
        <f t="shared" ref="AQ50:AQ58" si="118">+AO50-AP50</f>
        <v>0</v>
      </c>
      <c r="AR50" s="93"/>
      <c r="AS50" s="94"/>
      <c r="AT50" s="390">
        <f t="shared" ref="AT50:AT58" si="119">+AR50-AS50</f>
        <v>0</v>
      </c>
      <c r="AU50" s="93"/>
      <c r="AV50" s="94"/>
      <c r="AW50" s="390">
        <f t="shared" ref="AW50:AW58" si="120">+AU50-AV50</f>
        <v>0</v>
      </c>
      <c r="AX50" s="93"/>
      <c r="AY50" s="94"/>
      <c r="AZ50" s="390">
        <f t="shared" ref="AZ50:AZ58" si="121">+AX50-AY50</f>
        <v>0</v>
      </c>
      <c r="BA50" s="93"/>
      <c r="BB50" s="94"/>
      <c r="BC50" s="390">
        <f t="shared" ref="BC50:BC58" si="122">+BA50-BB50</f>
        <v>0</v>
      </c>
      <c r="BD50" s="93"/>
      <c r="BE50" s="94"/>
      <c r="BF50" s="390">
        <f t="shared" ref="BF50:BF58" si="123">+BD50-BE50</f>
        <v>0</v>
      </c>
      <c r="BG50" s="93"/>
      <c r="BH50" s="94"/>
      <c r="BI50" s="390">
        <f t="shared" ref="BI50:BI58" si="124">+BG50-BH50</f>
        <v>0</v>
      </c>
      <c r="BJ50" s="93"/>
      <c r="BK50" s="94"/>
      <c r="BL50" s="390">
        <f t="shared" ref="BL50:BL58" si="125">+BJ50-BK50</f>
        <v>0</v>
      </c>
      <c r="BM50" s="93"/>
      <c r="BN50" s="94"/>
      <c r="BO50" s="390">
        <f t="shared" ref="BO50:BO58" si="126">+BM50-BN50</f>
        <v>0</v>
      </c>
      <c r="BP50" s="93"/>
      <c r="BQ50" s="94"/>
      <c r="BR50" s="390">
        <f t="shared" si="85"/>
        <v>0</v>
      </c>
      <c r="BS50" s="93"/>
      <c r="BT50" s="94"/>
      <c r="BU50" s="390">
        <f t="shared" si="86"/>
        <v>0</v>
      </c>
      <c r="BV50" s="93"/>
      <c r="BW50" s="94"/>
      <c r="BX50" s="390">
        <f t="shared" si="87"/>
        <v>0</v>
      </c>
      <c r="BY50" s="93"/>
      <c r="BZ50" s="94"/>
      <c r="CA50" s="390">
        <f t="shared" si="88"/>
        <v>0</v>
      </c>
      <c r="CB50" s="93"/>
      <c r="CC50" s="94"/>
      <c r="CD50" s="390">
        <f t="shared" si="89"/>
        <v>0</v>
      </c>
      <c r="CE50" s="93"/>
      <c r="CF50" s="94"/>
      <c r="CG50" s="390">
        <f t="shared" si="90"/>
        <v>0</v>
      </c>
      <c r="CH50" s="93"/>
      <c r="CI50" s="94"/>
      <c r="CJ50" s="389">
        <f t="shared" ref="CJ50:CJ58" si="127">+CH50-CI50</f>
        <v>0</v>
      </c>
      <c r="CK50" s="93"/>
      <c r="CL50" s="94"/>
      <c r="CM50" s="577">
        <f t="shared" si="31"/>
        <v>0</v>
      </c>
      <c r="CN50" s="93"/>
      <c r="CO50" s="94"/>
      <c r="CP50" s="390">
        <f t="shared" si="92"/>
        <v>0</v>
      </c>
      <c r="CQ50" s="93"/>
      <c r="CR50" s="94"/>
      <c r="CS50" s="577">
        <f t="shared" ref="CS50:CS58" si="128">+CQ50-CR50</f>
        <v>0</v>
      </c>
      <c r="CT50" s="571"/>
      <c r="CU50" s="571"/>
      <c r="CV50" s="12"/>
      <c r="CW50" s="12"/>
      <c r="CX50" s="387">
        <f t="shared" ref="CX50:CX53" si="129">E50</f>
        <v>0</v>
      </c>
      <c r="CY50" s="388">
        <f t="shared" si="63"/>
        <v>0</v>
      </c>
      <c r="CZ50" s="390">
        <f t="shared" ref="CZ50:CZ53" si="130">+CX50-CY50</f>
        <v>0</v>
      </c>
      <c r="DA50" s="13"/>
      <c r="DB50" s="13"/>
      <c r="DC50" s="13"/>
      <c r="DD50" s="13"/>
    </row>
    <row r="51" spans="1:108" s="400" customFormat="1" ht="12.75" customHeight="1">
      <c r="A51" s="410">
        <v>41</v>
      </c>
      <c r="B51" s="145" t="s">
        <v>472</v>
      </c>
      <c r="C51" s="146"/>
      <c r="D51" s="146"/>
      <c r="E51" s="10"/>
      <c r="F51" s="92"/>
      <c r="G51" s="425">
        <f t="shared" si="106"/>
        <v>0</v>
      </c>
      <c r="H51" s="93"/>
      <c r="I51" s="94"/>
      <c r="J51" s="390">
        <f t="shared" si="107"/>
        <v>0</v>
      </c>
      <c r="K51" s="93"/>
      <c r="L51" s="94"/>
      <c r="M51" s="390">
        <f t="shared" si="108"/>
        <v>0</v>
      </c>
      <c r="N51" s="93"/>
      <c r="O51" s="94"/>
      <c r="P51" s="390">
        <f t="shared" si="109"/>
        <v>0</v>
      </c>
      <c r="Q51" s="93"/>
      <c r="R51" s="94"/>
      <c r="S51" s="390">
        <f t="shared" si="110"/>
        <v>0</v>
      </c>
      <c r="T51" s="93"/>
      <c r="U51" s="94"/>
      <c r="V51" s="390">
        <f t="shared" si="111"/>
        <v>0</v>
      </c>
      <c r="W51" s="93"/>
      <c r="X51" s="94"/>
      <c r="Y51" s="390">
        <f t="shared" si="112"/>
        <v>0</v>
      </c>
      <c r="Z51" s="93"/>
      <c r="AA51" s="94"/>
      <c r="AB51" s="390">
        <f t="shared" si="113"/>
        <v>0</v>
      </c>
      <c r="AC51" s="93"/>
      <c r="AD51" s="94"/>
      <c r="AE51" s="390">
        <f t="shared" si="114"/>
        <v>0</v>
      </c>
      <c r="AF51" s="93"/>
      <c r="AG51" s="94"/>
      <c r="AH51" s="390">
        <f t="shared" si="115"/>
        <v>0</v>
      </c>
      <c r="AI51" s="93"/>
      <c r="AJ51" s="94"/>
      <c r="AK51" s="390">
        <f t="shared" si="116"/>
        <v>0</v>
      </c>
      <c r="AL51" s="93"/>
      <c r="AM51" s="94"/>
      <c r="AN51" s="390">
        <f t="shared" si="117"/>
        <v>0</v>
      </c>
      <c r="AO51" s="93"/>
      <c r="AP51" s="94"/>
      <c r="AQ51" s="390">
        <f t="shared" si="118"/>
        <v>0</v>
      </c>
      <c r="AR51" s="93"/>
      <c r="AS51" s="94"/>
      <c r="AT51" s="390">
        <f t="shared" si="119"/>
        <v>0</v>
      </c>
      <c r="AU51" s="93"/>
      <c r="AV51" s="94"/>
      <c r="AW51" s="390">
        <f t="shared" si="120"/>
        <v>0</v>
      </c>
      <c r="AX51" s="93"/>
      <c r="AY51" s="94"/>
      <c r="AZ51" s="390">
        <f t="shared" si="121"/>
        <v>0</v>
      </c>
      <c r="BA51" s="93"/>
      <c r="BB51" s="94"/>
      <c r="BC51" s="390">
        <f t="shared" si="122"/>
        <v>0</v>
      </c>
      <c r="BD51" s="93"/>
      <c r="BE51" s="94"/>
      <c r="BF51" s="390">
        <f t="shared" si="123"/>
        <v>0</v>
      </c>
      <c r="BG51" s="93"/>
      <c r="BH51" s="94"/>
      <c r="BI51" s="390">
        <f t="shared" si="124"/>
        <v>0</v>
      </c>
      <c r="BJ51" s="93"/>
      <c r="BK51" s="94"/>
      <c r="BL51" s="390">
        <f t="shared" si="125"/>
        <v>0</v>
      </c>
      <c r="BM51" s="93"/>
      <c r="BN51" s="94"/>
      <c r="BO51" s="390">
        <f t="shared" si="126"/>
        <v>0</v>
      </c>
      <c r="BP51" s="93"/>
      <c r="BQ51" s="94"/>
      <c r="BR51" s="390">
        <f t="shared" si="85"/>
        <v>0</v>
      </c>
      <c r="BS51" s="93"/>
      <c r="BT51" s="94"/>
      <c r="BU51" s="390">
        <f t="shared" si="86"/>
        <v>0</v>
      </c>
      <c r="BV51" s="93"/>
      <c r="BW51" s="94"/>
      <c r="BX51" s="390">
        <f t="shared" si="87"/>
        <v>0</v>
      </c>
      <c r="BY51" s="93"/>
      <c r="BZ51" s="94"/>
      <c r="CA51" s="390">
        <f t="shared" si="88"/>
        <v>0</v>
      </c>
      <c r="CB51" s="93"/>
      <c r="CC51" s="94"/>
      <c r="CD51" s="390">
        <f t="shared" si="89"/>
        <v>0</v>
      </c>
      <c r="CE51" s="93"/>
      <c r="CF51" s="94"/>
      <c r="CG51" s="390">
        <f t="shared" si="90"/>
        <v>0</v>
      </c>
      <c r="CH51" s="93"/>
      <c r="CI51" s="94"/>
      <c r="CJ51" s="389">
        <f t="shared" si="127"/>
        <v>0</v>
      </c>
      <c r="CK51" s="93"/>
      <c r="CL51" s="94"/>
      <c r="CM51" s="577">
        <f t="shared" si="31"/>
        <v>0</v>
      </c>
      <c r="CN51" s="93"/>
      <c r="CO51" s="94"/>
      <c r="CP51" s="390">
        <f t="shared" si="92"/>
        <v>0</v>
      </c>
      <c r="CQ51" s="93"/>
      <c r="CR51" s="94"/>
      <c r="CS51" s="577">
        <f t="shared" si="128"/>
        <v>0</v>
      </c>
      <c r="CT51" s="571"/>
      <c r="CU51" s="571"/>
      <c r="CV51" s="12"/>
      <c r="CW51" s="12"/>
      <c r="CX51" s="387">
        <f t="shared" si="129"/>
        <v>0</v>
      </c>
      <c r="CY51" s="388">
        <f t="shared" si="63"/>
        <v>0</v>
      </c>
      <c r="CZ51" s="390">
        <f t="shared" si="130"/>
        <v>0</v>
      </c>
      <c r="DA51" s="13"/>
      <c r="DB51" s="13"/>
      <c r="DC51" s="13"/>
      <c r="DD51" s="13"/>
    </row>
    <row r="52" spans="1:108" s="400" customFormat="1" ht="12.75" customHeight="1">
      <c r="A52" s="410">
        <v>42</v>
      </c>
      <c r="B52" s="145" t="s">
        <v>472</v>
      </c>
      <c r="C52" s="146"/>
      <c r="D52" s="146"/>
      <c r="E52" s="10"/>
      <c r="F52" s="92"/>
      <c r="G52" s="425">
        <f t="shared" si="106"/>
        <v>0</v>
      </c>
      <c r="H52" s="93"/>
      <c r="I52" s="94"/>
      <c r="J52" s="390">
        <f t="shared" si="107"/>
        <v>0</v>
      </c>
      <c r="K52" s="93"/>
      <c r="L52" s="94"/>
      <c r="M52" s="390">
        <f t="shared" si="108"/>
        <v>0</v>
      </c>
      <c r="N52" s="93"/>
      <c r="O52" s="94"/>
      <c r="P52" s="390">
        <f t="shared" si="109"/>
        <v>0</v>
      </c>
      <c r="Q52" s="93"/>
      <c r="R52" s="94"/>
      <c r="S52" s="390">
        <f t="shared" si="110"/>
        <v>0</v>
      </c>
      <c r="T52" s="93"/>
      <c r="U52" s="94"/>
      <c r="V52" s="390">
        <f t="shared" si="111"/>
        <v>0</v>
      </c>
      <c r="W52" s="93"/>
      <c r="X52" s="94"/>
      <c r="Y52" s="390">
        <f t="shared" si="112"/>
        <v>0</v>
      </c>
      <c r="Z52" s="93"/>
      <c r="AA52" s="94"/>
      <c r="AB52" s="390">
        <f t="shared" si="113"/>
        <v>0</v>
      </c>
      <c r="AC52" s="93"/>
      <c r="AD52" s="94"/>
      <c r="AE52" s="390">
        <f t="shared" si="114"/>
        <v>0</v>
      </c>
      <c r="AF52" s="93"/>
      <c r="AG52" s="94"/>
      <c r="AH52" s="390">
        <f t="shared" si="115"/>
        <v>0</v>
      </c>
      <c r="AI52" s="93"/>
      <c r="AJ52" s="94"/>
      <c r="AK52" s="390">
        <f t="shared" si="116"/>
        <v>0</v>
      </c>
      <c r="AL52" s="93"/>
      <c r="AM52" s="94"/>
      <c r="AN52" s="390">
        <f t="shared" si="117"/>
        <v>0</v>
      </c>
      <c r="AO52" s="93"/>
      <c r="AP52" s="94"/>
      <c r="AQ52" s="390">
        <f t="shared" si="118"/>
        <v>0</v>
      </c>
      <c r="AR52" s="93"/>
      <c r="AS52" s="94"/>
      <c r="AT52" s="390">
        <f t="shared" si="119"/>
        <v>0</v>
      </c>
      <c r="AU52" s="93"/>
      <c r="AV52" s="94"/>
      <c r="AW52" s="390">
        <f t="shared" si="120"/>
        <v>0</v>
      </c>
      <c r="AX52" s="93"/>
      <c r="AY52" s="94"/>
      <c r="AZ52" s="390">
        <f t="shared" si="121"/>
        <v>0</v>
      </c>
      <c r="BA52" s="93"/>
      <c r="BB52" s="94"/>
      <c r="BC52" s="390">
        <f t="shared" si="122"/>
        <v>0</v>
      </c>
      <c r="BD52" s="93"/>
      <c r="BE52" s="94"/>
      <c r="BF52" s="390">
        <f t="shared" si="123"/>
        <v>0</v>
      </c>
      <c r="BG52" s="93"/>
      <c r="BH52" s="94"/>
      <c r="BI52" s="390">
        <f t="shared" si="124"/>
        <v>0</v>
      </c>
      <c r="BJ52" s="93"/>
      <c r="BK52" s="94"/>
      <c r="BL52" s="390">
        <f t="shared" si="125"/>
        <v>0</v>
      </c>
      <c r="BM52" s="93"/>
      <c r="BN52" s="94"/>
      <c r="BO52" s="390">
        <f t="shared" si="126"/>
        <v>0</v>
      </c>
      <c r="BP52" s="93"/>
      <c r="BQ52" s="94"/>
      <c r="BR52" s="390">
        <f t="shared" si="85"/>
        <v>0</v>
      </c>
      <c r="BS52" s="93"/>
      <c r="BT52" s="94"/>
      <c r="BU52" s="390">
        <f t="shared" si="86"/>
        <v>0</v>
      </c>
      <c r="BV52" s="93"/>
      <c r="BW52" s="94"/>
      <c r="BX52" s="390">
        <f t="shared" si="87"/>
        <v>0</v>
      </c>
      <c r="BY52" s="93"/>
      <c r="BZ52" s="94"/>
      <c r="CA52" s="390">
        <f t="shared" si="88"/>
        <v>0</v>
      </c>
      <c r="CB52" s="93"/>
      <c r="CC52" s="94"/>
      <c r="CD52" s="390">
        <f t="shared" si="89"/>
        <v>0</v>
      </c>
      <c r="CE52" s="93"/>
      <c r="CF52" s="94"/>
      <c r="CG52" s="390">
        <f t="shared" si="90"/>
        <v>0</v>
      </c>
      <c r="CH52" s="93"/>
      <c r="CI52" s="94"/>
      <c r="CJ52" s="389">
        <f t="shared" si="127"/>
        <v>0</v>
      </c>
      <c r="CK52" s="93"/>
      <c r="CL52" s="94"/>
      <c r="CM52" s="577">
        <f t="shared" si="31"/>
        <v>0</v>
      </c>
      <c r="CN52" s="93"/>
      <c r="CO52" s="94"/>
      <c r="CP52" s="390">
        <f t="shared" si="92"/>
        <v>0</v>
      </c>
      <c r="CQ52" s="93"/>
      <c r="CR52" s="94"/>
      <c r="CS52" s="577">
        <f t="shared" si="128"/>
        <v>0</v>
      </c>
      <c r="CT52" s="571"/>
      <c r="CU52" s="571"/>
      <c r="CV52" s="12"/>
      <c r="CW52" s="12"/>
      <c r="CX52" s="387">
        <f t="shared" si="129"/>
        <v>0</v>
      </c>
      <c r="CY52" s="388">
        <f t="shared" si="63"/>
        <v>0</v>
      </c>
      <c r="CZ52" s="390">
        <f t="shared" si="130"/>
        <v>0</v>
      </c>
      <c r="DA52" s="13"/>
      <c r="DB52" s="13"/>
      <c r="DC52" s="13"/>
      <c r="DD52" s="13"/>
    </row>
    <row r="53" spans="1:108" s="400" customFormat="1" ht="12.75" customHeight="1">
      <c r="A53" s="410">
        <v>43</v>
      </c>
      <c r="B53" s="145" t="s">
        <v>472</v>
      </c>
      <c r="C53" s="146"/>
      <c r="D53" s="146"/>
      <c r="E53" s="10"/>
      <c r="F53" s="92"/>
      <c r="G53" s="425">
        <f t="shared" si="106"/>
        <v>0</v>
      </c>
      <c r="H53" s="93"/>
      <c r="I53" s="94"/>
      <c r="J53" s="390">
        <f t="shared" si="107"/>
        <v>0</v>
      </c>
      <c r="K53" s="93"/>
      <c r="L53" s="94"/>
      <c r="M53" s="390">
        <f t="shared" si="108"/>
        <v>0</v>
      </c>
      <c r="N53" s="93"/>
      <c r="O53" s="94"/>
      <c r="P53" s="390">
        <f t="shared" si="109"/>
        <v>0</v>
      </c>
      <c r="Q53" s="93"/>
      <c r="R53" s="94"/>
      <c r="S53" s="390">
        <f t="shared" si="110"/>
        <v>0</v>
      </c>
      <c r="T53" s="93"/>
      <c r="U53" s="94"/>
      <c r="V53" s="390">
        <f t="shared" si="111"/>
        <v>0</v>
      </c>
      <c r="W53" s="93"/>
      <c r="X53" s="94"/>
      <c r="Y53" s="390">
        <f t="shared" si="112"/>
        <v>0</v>
      </c>
      <c r="Z53" s="93"/>
      <c r="AA53" s="94"/>
      <c r="AB53" s="390">
        <f t="shared" si="113"/>
        <v>0</v>
      </c>
      <c r="AC53" s="93"/>
      <c r="AD53" s="94"/>
      <c r="AE53" s="390">
        <f t="shared" si="114"/>
        <v>0</v>
      </c>
      <c r="AF53" s="93"/>
      <c r="AG53" s="94"/>
      <c r="AH53" s="390">
        <f t="shared" si="115"/>
        <v>0</v>
      </c>
      <c r="AI53" s="93"/>
      <c r="AJ53" s="94"/>
      <c r="AK53" s="390">
        <f t="shared" si="116"/>
        <v>0</v>
      </c>
      <c r="AL53" s="93"/>
      <c r="AM53" s="94"/>
      <c r="AN53" s="390">
        <f t="shared" si="117"/>
        <v>0</v>
      </c>
      <c r="AO53" s="93"/>
      <c r="AP53" s="94"/>
      <c r="AQ53" s="390">
        <f t="shared" si="118"/>
        <v>0</v>
      </c>
      <c r="AR53" s="93"/>
      <c r="AS53" s="94"/>
      <c r="AT53" s="390">
        <f t="shared" si="119"/>
        <v>0</v>
      </c>
      <c r="AU53" s="93"/>
      <c r="AV53" s="94"/>
      <c r="AW53" s="390">
        <f t="shared" si="120"/>
        <v>0</v>
      </c>
      <c r="AX53" s="93"/>
      <c r="AY53" s="94"/>
      <c r="AZ53" s="390">
        <f t="shared" si="121"/>
        <v>0</v>
      </c>
      <c r="BA53" s="93"/>
      <c r="BB53" s="94"/>
      <c r="BC53" s="390">
        <f t="shared" si="122"/>
        <v>0</v>
      </c>
      <c r="BD53" s="93"/>
      <c r="BE53" s="94"/>
      <c r="BF53" s="390">
        <f t="shared" si="123"/>
        <v>0</v>
      </c>
      <c r="BG53" s="93"/>
      <c r="BH53" s="94"/>
      <c r="BI53" s="390">
        <f t="shared" si="124"/>
        <v>0</v>
      </c>
      <c r="BJ53" s="93"/>
      <c r="BK53" s="94"/>
      <c r="BL53" s="390">
        <f t="shared" si="125"/>
        <v>0</v>
      </c>
      <c r="BM53" s="93"/>
      <c r="BN53" s="94"/>
      <c r="BO53" s="390">
        <f t="shared" si="126"/>
        <v>0</v>
      </c>
      <c r="BP53" s="93"/>
      <c r="BQ53" s="94"/>
      <c r="BR53" s="390">
        <f t="shared" si="85"/>
        <v>0</v>
      </c>
      <c r="BS53" s="93"/>
      <c r="BT53" s="94"/>
      <c r="BU53" s="390">
        <f t="shared" si="86"/>
        <v>0</v>
      </c>
      <c r="BV53" s="93"/>
      <c r="BW53" s="94"/>
      <c r="BX53" s="390">
        <f t="shared" si="87"/>
        <v>0</v>
      </c>
      <c r="BY53" s="93"/>
      <c r="BZ53" s="94"/>
      <c r="CA53" s="390">
        <f t="shared" si="88"/>
        <v>0</v>
      </c>
      <c r="CB53" s="93"/>
      <c r="CC53" s="94"/>
      <c r="CD53" s="390">
        <f t="shared" si="89"/>
        <v>0</v>
      </c>
      <c r="CE53" s="93"/>
      <c r="CF53" s="94"/>
      <c r="CG53" s="390">
        <f t="shared" si="90"/>
        <v>0</v>
      </c>
      <c r="CH53" s="93"/>
      <c r="CI53" s="94"/>
      <c r="CJ53" s="389">
        <f t="shared" si="127"/>
        <v>0</v>
      </c>
      <c r="CK53" s="93"/>
      <c r="CL53" s="94"/>
      <c r="CM53" s="577">
        <f t="shared" si="31"/>
        <v>0</v>
      </c>
      <c r="CN53" s="93"/>
      <c r="CO53" s="94"/>
      <c r="CP53" s="390">
        <f t="shared" si="92"/>
        <v>0</v>
      </c>
      <c r="CQ53" s="93"/>
      <c r="CR53" s="94"/>
      <c r="CS53" s="577">
        <f t="shared" si="128"/>
        <v>0</v>
      </c>
      <c r="CT53" s="571"/>
      <c r="CU53" s="571"/>
      <c r="CV53" s="12"/>
      <c r="CW53" s="12"/>
      <c r="CX53" s="387">
        <f t="shared" si="129"/>
        <v>0</v>
      </c>
      <c r="CY53" s="388">
        <f t="shared" si="63"/>
        <v>0</v>
      </c>
      <c r="CZ53" s="390">
        <f t="shared" si="130"/>
        <v>0</v>
      </c>
      <c r="DA53" s="13"/>
      <c r="DB53" s="13"/>
      <c r="DC53" s="13"/>
      <c r="DD53" s="13"/>
    </row>
    <row r="54" spans="1:108" s="400" customFormat="1" ht="12.75" customHeight="1">
      <c r="A54" s="410">
        <v>44</v>
      </c>
      <c r="B54" s="145" t="s">
        <v>472</v>
      </c>
      <c r="C54" s="146"/>
      <c r="D54" s="146"/>
      <c r="E54" s="10"/>
      <c r="F54" s="92"/>
      <c r="G54" s="425">
        <f t="shared" ref="G54:G57" si="131">+E54-F54</f>
        <v>0</v>
      </c>
      <c r="H54" s="93"/>
      <c r="I54" s="94"/>
      <c r="J54" s="390">
        <f t="shared" ref="J54:J57" si="132">+H54-I54</f>
        <v>0</v>
      </c>
      <c r="K54" s="93"/>
      <c r="L54" s="94"/>
      <c r="M54" s="390">
        <f t="shared" ref="M54:M57" si="133">+K54-L54</f>
        <v>0</v>
      </c>
      <c r="N54" s="93"/>
      <c r="O54" s="94"/>
      <c r="P54" s="390">
        <f t="shared" ref="P54:P57" si="134">+N54-O54</f>
        <v>0</v>
      </c>
      <c r="Q54" s="93"/>
      <c r="R54" s="94"/>
      <c r="S54" s="390">
        <f t="shared" ref="S54:S57" si="135">+Q54-R54</f>
        <v>0</v>
      </c>
      <c r="T54" s="93"/>
      <c r="U54" s="94"/>
      <c r="V54" s="390">
        <f t="shared" ref="V54:V57" si="136">+T54-U54</f>
        <v>0</v>
      </c>
      <c r="W54" s="93"/>
      <c r="X54" s="94"/>
      <c r="Y54" s="390">
        <f t="shared" ref="Y54:Y57" si="137">+W54-X54</f>
        <v>0</v>
      </c>
      <c r="Z54" s="93"/>
      <c r="AA54" s="94"/>
      <c r="AB54" s="390">
        <f t="shared" ref="AB54:AB57" si="138">+Z54-AA54</f>
        <v>0</v>
      </c>
      <c r="AC54" s="93"/>
      <c r="AD54" s="94"/>
      <c r="AE54" s="390">
        <f t="shared" ref="AE54:AE57" si="139">+AC54-AD54</f>
        <v>0</v>
      </c>
      <c r="AF54" s="93"/>
      <c r="AG54" s="94"/>
      <c r="AH54" s="390">
        <f t="shared" ref="AH54:AH57" si="140">+AF54-AG54</f>
        <v>0</v>
      </c>
      <c r="AI54" s="93"/>
      <c r="AJ54" s="94"/>
      <c r="AK54" s="390">
        <f t="shared" ref="AK54:AK57" si="141">+AI54-AJ54</f>
        <v>0</v>
      </c>
      <c r="AL54" s="93"/>
      <c r="AM54" s="94"/>
      <c r="AN54" s="390">
        <f t="shared" ref="AN54:AN57" si="142">+AL54-AM54</f>
        <v>0</v>
      </c>
      <c r="AO54" s="93"/>
      <c r="AP54" s="94"/>
      <c r="AQ54" s="390">
        <f t="shared" ref="AQ54:AQ57" si="143">+AO54-AP54</f>
        <v>0</v>
      </c>
      <c r="AR54" s="93"/>
      <c r="AS54" s="94"/>
      <c r="AT54" s="390">
        <f t="shared" ref="AT54:AT57" si="144">+AR54-AS54</f>
        <v>0</v>
      </c>
      <c r="AU54" s="93"/>
      <c r="AV54" s="94"/>
      <c r="AW54" s="390">
        <f t="shared" ref="AW54:AW57" si="145">+AU54-AV54</f>
        <v>0</v>
      </c>
      <c r="AX54" s="93"/>
      <c r="AY54" s="94"/>
      <c r="AZ54" s="390">
        <f t="shared" ref="AZ54:AZ57" si="146">+AX54-AY54</f>
        <v>0</v>
      </c>
      <c r="BA54" s="93"/>
      <c r="BB54" s="94"/>
      <c r="BC54" s="390">
        <f t="shared" ref="BC54:BC57" si="147">+BA54-BB54</f>
        <v>0</v>
      </c>
      <c r="BD54" s="93"/>
      <c r="BE54" s="94"/>
      <c r="BF54" s="390">
        <f t="shared" ref="BF54:BF57" si="148">+BD54-BE54</f>
        <v>0</v>
      </c>
      <c r="BG54" s="93"/>
      <c r="BH54" s="94"/>
      <c r="BI54" s="390">
        <f t="shared" ref="BI54:BI57" si="149">+BG54-BH54</f>
        <v>0</v>
      </c>
      <c r="BJ54" s="93"/>
      <c r="BK54" s="94"/>
      <c r="BL54" s="390">
        <f t="shared" ref="BL54:BL57" si="150">+BJ54-BK54</f>
        <v>0</v>
      </c>
      <c r="BM54" s="93"/>
      <c r="BN54" s="94"/>
      <c r="BO54" s="390">
        <f t="shared" ref="BO54:BO57" si="151">+BM54-BN54</f>
        <v>0</v>
      </c>
      <c r="BP54" s="93"/>
      <c r="BQ54" s="94"/>
      <c r="BR54" s="390">
        <f t="shared" ref="BR54:BR57" si="152">+BP54-BQ54</f>
        <v>0</v>
      </c>
      <c r="BS54" s="93"/>
      <c r="BT54" s="94"/>
      <c r="BU54" s="390">
        <f t="shared" ref="BU54:BU57" si="153">+BS54-BT54</f>
        <v>0</v>
      </c>
      <c r="BV54" s="93"/>
      <c r="BW54" s="94"/>
      <c r="BX54" s="390">
        <f t="shared" ref="BX54:BX57" si="154">+BV54-BW54</f>
        <v>0</v>
      </c>
      <c r="BY54" s="93"/>
      <c r="BZ54" s="94"/>
      <c r="CA54" s="390">
        <f t="shared" ref="CA54:CA57" si="155">+BY54-BZ54</f>
        <v>0</v>
      </c>
      <c r="CB54" s="93"/>
      <c r="CC54" s="94"/>
      <c r="CD54" s="390">
        <f t="shared" ref="CD54:CD57" si="156">+CB54-CC54</f>
        <v>0</v>
      </c>
      <c r="CE54" s="93"/>
      <c r="CF54" s="94"/>
      <c r="CG54" s="390">
        <f t="shared" ref="CG54:CG57" si="157">+CE54-CF54</f>
        <v>0</v>
      </c>
      <c r="CH54" s="93"/>
      <c r="CI54" s="94"/>
      <c r="CJ54" s="389">
        <f t="shared" ref="CJ54:CJ57" si="158">+CH54-CI54</f>
        <v>0</v>
      </c>
      <c r="CK54" s="93"/>
      <c r="CL54" s="94"/>
      <c r="CM54" s="577">
        <f t="shared" ref="CM54:CM57" si="159">+CK54-CL54</f>
        <v>0</v>
      </c>
      <c r="CN54" s="93"/>
      <c r="CO54" s="94"/>
      <c r="CP54" s="390">
        <f t="shared" ref="CP54:CP57" si="160">+CN54-CO54</f>
        <v>0</v>
      </c>
      <c r="CQ54" s="93"/>
      <c r="CR54" s="94"/>
      <c r="CS54" s="577">
        <f t="shared" ref="CS54:CS57" si="161">+CQ54-CR54</f>
        <v>0</v>
      </c>
      <c r="CT54" s="571"/>
      <c r="CU54" s="571"/>
      <c r="CV54" s="12"/>
      <c r="CW54" s="12"/>
      <c r="CX54" s="387">
        <f t="shared" ref="CX54:CX57" si="162">E54</f>
        <v>0</v>
      </c>
      <c r="CY54" s="388">
        <f t="shared" si="63"/>
        <v>0</v>
      </c>
      <c r="CZ54" s="390">
        <f t="shared" ref="CZ54:CZ57" si="163">+CX54-CY54</f>
        <v>0</v>
      </c>
      <c r="DA54" s="13"/>
      <c r="DB54" s="13"/>
      <c r="DC54" s="13"/>
      <c r="DD54" s="13"/>
    </row>
    <row r="55" spans="1:108" s="400" customFormat="1" ht="12.75" customHeight="1">
      <c r="A55" s="410">
        <v>45</v>
      </c>
      <c r="B55" s="145" t="s">
        <v>472</v>
      </c>
      <c r="C55" s="146"/>
      <c r="D55" s="146"/>
      <c r="E55" s="10"/>
      <c r="F55" s="92"/>
      <c r="G55" s="425">
        <f t="shared" si="131"/>
        <v>0</v>
      </c>
      <c r="H55" s="93"/>
      <c r="I55" s="94"/>
      <c r="J55" s="390">
        <f t="shared" si="132"/>
        <v>0</v>
      </c>
      <c r="K55" s="93"/>
      <c r="L55" s="94"/>
      <c r="M55" s="390">
        <f t="shared" si="133"/>
        <v>0</v>
      </c>
      <c r="N55" s="93"/>
      <c r="O55" s="94"/>
      <c r="P55" s="390">
        <f t="shared" si="134"/>
        <v>0</v>
      </c>
      <c r="Q55" s="93"/>
      <c r="R55" s="94"/>
      <c r="S55" s="390">
        <f t="shared" si="135"/>
        <v>0</v>
      </c>
      <c r="T55" s="93"/>
      <c r="U55" s="94"/>
      <c r="V55" s="390">
        <f t="shared" si="136"/>
        <v>0</v>
      </c>
      <c r="W55" s="93"/>
      <c r="X55" s="94"/>
      <c r="Y55" s="390">
        <f t="shared" si="137"/>
        <v>0</v>
      </c>
      <c r="Z55" s="93"/>
      <c r="AA55" s="94"/>
      <c r="AB55" s="390">
        <f t="shared" si="138"/>
        <v>0</v>
      </c>
      <c r="AC55" s="93"/>
      <c r="AD55" s="94"/>
      <c r="AE55" s="390">
        <f t="shared" si="139"/>
        <v>0</v>
      </c>
      <c r="AF55" s="93"/>
      <c r="AG55" s="94"/>
      <c r="AH55" s="390">
        <f t="shared" si="140"/>
        <v>0</v>
      </c>
      <c r="AI55" s="93"/>
      <c r="AJ55" s="94"/>
      <c r="AK55" s="390">
        <f t="shared" si="141"/>
        <v>0</v>
      </c>
      <c r="AL55" s="93"/>
      <c r="AM55" s="94"/>
      <c r="AN55" s="390">
        <f t="shared" si="142"/>
        <v>0</v>
      </c>
      <c r="AO55" s="93"/>
      <c r="AP55" s="94"/>
      <c r="AQ55" s="390">
        <f t="shared" si="143"/>
        <v>0</v>
      </c>
      <c r="AR55" s="93"/>
      <c r="AS55" s="94"/>
      <c r="AT55" s="390">
        <f t="shared" si="144"/>
        <v>0</v>
      </c>
      <c r="AU55" s="93"/>
      <c r="AV55" s="94"/>
      <c r="AW55" s="390">
        <f t="shared" si="145"/>
        <v>0</v>
      </c>
      <c r="AX55" s="93"/>
      <c r="AY55" s="94"/>
      <c r="AZ55" s="390">
        <f t="shared" si="146"/>
        <v>0</v>
      </c>
      <c r="BA55" s="93"/>
      <c r="BB55" s="94"/>
      <c r="BC55" s="390">
        <f t="shared" si="147"/>
        <v>0</v>
      </c>
      <c r="BD55" s="93"/>
      <c r="BE55" s="94"/>
      <c r="BF55" s="390">
        <f t="shared" si="148"/>
        <v>0</v>
      </c>
      <c r="BG55" s="93"/>
      <c r="BH55" s="94"/>
      <c r="BI55" s="390">
        <f t="shared" si="149"/>
        <v>0</v>
      </c>
      <c r="BJ55" s="93"/>
      <c r="BK55" s="94"/>
      <c r="BL55" s="390">
        <f t="shared" si="150"/>
        <v>0</v>
      </c>
      <c r="BM55" s="93"/>
      <c r="BN55" s="94"/>
      <c r="BO55" s="390">
        <f t="shared" si="151"/>
        <v>0</v>
      </c>
      <c r="BP55" s="93"/>
      <c r="BQ55" s="94"/>
      <c r="BR55" s="390">
        <f t="shared" si="152"/>
        <v>0</v>
      </c>
      <c r="BS55" s="93"/>
      <c r="BT55" s="94"/>
      <c r="BU55" s="390">
        <f t="shared" si="153"/>
        <v>0</v>
      </c>
      <c r="BV55" s="93"/>
      <c r="BW55" s="94"/>
      <c r="BX55" s="390">
        <f t="shared" si="154"/>
        <v>0</v>
      </c>
      <c r="BY55" s="93"/>
      <c r="BZ55" s="94"/>
      <c r="CA55" s="390">
        <f t="shared" si="155"/>
        <v>0</v>
      </c>
      <c r="CB55" s="93"/>
      <c r="CC55" s="94"/>
      <c r="CD55" s="390">
        <f t="shared" si="156"/>
        <v>0</v>
      </c>
      <c r="CE55" s="93"/>
      <c r="CF55" s="94"/>
      <c r="CG55" s="390">
        <f t="shared" si="157"/>
        <v>0</v>
      </c>
      <c r="CH55" s="93"/>
      <c r="CI55" s="94"/>
      <c r="CJ55" s="389">
        <f t="shared" si="158"/>
        <v>0</v>
      </c>
      <c r="CK55" s="93"/>
      <c r="CL55" s="94"/>
      <c r="CM55" s="577">
        <f t="shared" si="159"/>
        <v>0</v>
      </c>
      <c r="CN55" s="93"/>
      <c r="CO55" s="94"/>
      <c r="CP55" s="390">
        <f t="shared" si="160"/>
        <v>0</v>
      </c>
      <c r="CQ55" s="93"/>
      <c r="CR55" s="94"/>
      <c r="CS55" s="577">
        <f t="shared" si="161"/>
        <v>0</v>
      </c>
      <c r="CT55" s="571"/>
      <c r="CU55" s="571"/>
      <c r="CV55" s="12"/>
      <c r="CW55" s="12"/>
      <c r="CX55" s="387">
        <f t="shared" si="162"/>
        <v>0</v>
      </c>
      <c r="CY55" s="388">
        <f t="shared" si="63"/>
        <v>0</v>
      </c>
      <c r="CZ55" s="390">
        <f t="shared" si="163"/>
        <v>0</v>
      </c>
      <c r="DA55" s="13"/>
      <c r="DB55" s="13"/>
      <c r="DC55" s="13"/>
      <c r="DD55" s="13"/>
    </row>
    <row r="56" spans="1:108" s="400" customFormat="1" ht="12.75" customHeight="1">
      <c r="A56" s="410">
        <v>46</v>
      </c>
      <c r="B56" s="145" t="s">
        <v>472</v>
      </c>
      <c r="C56" s="146"/>
      <c r="D56" s="146"/>
      <c r="E56" s="10"/>
      <c r="F56" s="92"/>
      <c r="G56" s="425">
        <f t="shared" si="131"/>
        <v>0</v>
      </c>
      <c r="H56" s="93"/>
      <c r="I56" s="94"/>
      <c r="J56" s="390">
        <f t="shared" si="132"/>
        <v>0</v>
      </c>
      <c r="K56" s="93"/>
      <c r="L56" s="94"/>
      <c r="M56" s="390">
        <f t="shared" si="133"/>
        <v>0</v>
      </c>
      <c r="N56" s="93"/>
      <c r="O56" s="94"/>
      <c r="P56" s="390">
        <f t="shared" si="134"/>
        <v>0</v>
      </c>
      <c r="Q56" s="93"/>
      <c r="R56" s="94"/>
      <c r="S56" s="390">
        <f t="shared" si="135"/>
        <v>0</v>
      </c>
      <c r="T56" s="93"/>
      <c r="U56" s="94"/>
      <c r="V56" s="390">
        <f t="shared" si="136"/>
        <v>0</v>
      </c>
      <c r="W56" s="93"/>
      <c r="X56" s="94"/>
      <c r="Y56" s="390">
        <f t="shared" si="137"/>
        <v>0</v>
      </c>
      <c r="Z56" s="93"/>
      <c r="AA56" s="94"/>
      <c r="AB56" s="390">
        <f t="shared" si="138"/>
        <v>0</v>
      </c>
      <c r="AC56" s="93"/>
      <c r="AD56" s="94"/>
      <c r="AE56" s="390">
        <f t="shared" si="139"/>
        <v>0</v>
      </c>
      <c r="AF56" s="93"/>
      <c r="AG56" s="94"/>
      <c r="AH56" s="390">
        <f t="shared" si="140"/>
        <v>0</v>
      </c>
      <c r="AI56" s="93"/>
      <c r="AJ56" s="94"/>
      <c r="AK56" s="390">
        <f t="shared" si="141"/>
        <v>0</v>
      </c>
      <c r="AL56" s="93"/>
      <c r="AM56" s="94"/>
      <c r="AN56" s="390">
        <f t="shared" si="142"/>
        <v>0</v>
      </c>
      <c r="AO56" s="93"/>
      <c r="AP56" s="94"/>
      <c r="AQ56" s="390">
        <f t="shared" si="143"/>
        <v>0</v>
      </c>
      <c r="AR56" s="93"/>
      <c r="AS56" s="94"/>
      <c r="AT56" s="390">
        <f t="shared" si="144"/>
        <v>0</v>
      </c>
      <c r="AU56" s="93"/>
      <c r="AV56" s="94"/>
      <c r="AW56" s="390">
        <f t="shared" si="145"/>
        <v>0</v>
      </c>
      <c r="AX56" s="93"/>
      <c r="AY56" s="94"/>
      <c r="AZ56" s="390">
        <f t="shared" si="146"/>
        <v>0</v>
      </c>
      <c r="BA56" s="93"/>
      <c r="BB56" s="94"/>
      <c r="BC56" s="390">
        <f t="shared" si="147"/>
        <v>0</v>
      </c>
      <c r="BD56" s="93"/>
      <c r="BE56" s="94"/>
      <c r="BF56" s="390">
        <f t="shared" si="148"/>
        <v>0</v>
      </c>
      <c r="BG56" s="93"/>
      <c r="BH56" s="94"/>
      <c r="BI56" s="390">
        <f t="shared" si="149"/>
        <v>0</v>
      </c>
      <c r="BJ56" s="93"/>
      <c r="BK56" s="94"/>
      <c r="BL56" s="390">
        <f t="shared" si="150"/>
        <v>0</v>
      </c>
      <c r="BM56" s="93"/>
      <c r="BN56" s="94"/>
      <c r="BO56" s="390">
        <f t="shared" si="151"/>
        <v>0</v>
      </c>
      <c r="BP56" s="93"/>
      <c r="BQ56" s="94"/>
      <c r="BR56" s="390">
        <f t="shared" si="152"/>
        <v>0</v>
      </c>
      <c r="BS56" s="93"/>
      <c r="BT56" s="94"/>
      <c r="BU56" s="390">
        <f t="shared" si="153"/>
        <v>0</v>
      </c>
      <c r="BV56" s="93"/>
      <c r="BW56" s="94"/>
      <c r="BX56" s="390">
        <f t="shared" si="154"/>
        <v>0</v>
      </c>
      <c r="BY56" s="93"/>
      <c r="BZ56" s="94"/>
      <c r="CA56" s="390">
        <f t="shared" si="155"/>
        <v>0</v>
      </c>
      <c r="CB56" s="93"/>
      <c r="CC56" s="94"/>
      <c r="CD56" s="390">
        <f t="shared" si="156"/>
        <v>0</v>
      </c>
      <c r="CE56" s="93"/>
      <c r="CF56" s="94"/>
      <c r="CG56" s="390">
        <f t="shared" si="157"/>
        <v>0</v>
      </c>
      <c r="CH56" s="93"/>
      <c r="CI56" s="94"/>
      <c r="CJ56" s="389">
        <f t="shared" si="158"/>
        <v>0</v>
      </c>
      <c r="CK56" s="93"/>
      <c r="CL56" s="94"/>
      <c r="CM56" s="577">
        <f t="shared" si="159"/>
        <v>0</v>
      </c>
      <c r="CN56" s="93"/>
      <c r="CO56" s="94"/>
      <c r="CP56" s="390">
        <f t="shared" si="160"/>
        <v>0</v>
      </c>
      <c r="CQ56" s="93"/>
      <c r="CR56" s="94"/>
      <c r="CS56" s="577">
        <f t="shared" si="161"/>
        <v>0</v>
      </c>
      <c r="CT56" s="571"/>
      <c r="CU56" s="571"/>
      <c r="CV56" s="12"/>
      <c r="CW56" s="12"/>
      <c r="CX56" s="387">
        <f t="shared" si="162"/>
        <v>0</v>
      </c>
      <c r="CY56" s="388">
        <f t="shared" si="63"/>
        <v>0</v>
      </c>
      <c r="CZ56" s="390">
        <f t="shared" si="163"/>
        <v>0</v>
      </c>
      <c r="DA56" s="13"/>
      <c r="DB56" s="13"/>
      <c r="DC56" s="13"/>
      <c r="DD56" s="13"/>
    </row>
    <row r="57" spans="1:108" s="400" customFormat="1" ht="12.75" customHeight="1">
      <c r="A57" s="410">
        <v>47</v>
      </c>
      <c r="B57" s="145" t="s">
        <v>472</v>
      </c>
      <c r="C57" s="146"/>
      <c r="D57" s="146"/>
      <c r="E57" s="10"/>
      <c r="F57" s="92"/>
      <c r="G57" s="425">
        <f t="shared" si="131"/>
        <v>0</v>
      </c>
      <c r="H57" s="93"/>
      <c r="I57" s="94"/>
      <c r="J57" s="390">
        <f t="shared" si="132"/>
        <v>0</v>
      </c>
      <c r="K57" s="93"/>
      <c r="L57" s="94"/>
      <c r="M57" s="390">
        <f t="shared" si="133"/>
        <v>0</v>
      </c>
      <c r="N57" s="93"/>
      <c r="O57" s="94"/>
      <c r="P57" s="390">
        <f t="shared" si="134"/>
        <v>0</v>
      </c>
      <c r="Q57" s="93"/>
      <c r="R57" s="94"/>
      <c r="S57" s="390">
        <f t="shared" si="135"/>
        <v>0</v>
      </c>
      <c r="T57" s="93"/>
      <c r="U57" s="94"/>
      <c r="V57" s="390">
        <f t="shared" si="136"/>
        <v>0</v>
      </c>
      <c r="W57" s="93"/>
      <c r="X57" s="94"/>
      <c r="Y57" s="390">
        <f t="shared" si="137"/>
        <v>0</v>
      </c>
      <c r="Z57" s="93"/>
      <c r="AA57" s="94"/>
      <c r="AB57" s="390">
        <f t="shared" si="138"/>
        <v>0</v>
      </c>
      <c r="AC57" s="93"/>
      <c r="AD57" s="94"/>
      <c r="AE57" s="390">
        <f t="shared" si="139"/>
        <v>0</v>
      </c>
      <c r="AF57" s="93"/>
      <c r="AG57" s="94"/>
      <c r="AH57" s="390">
        <f t="shared" si="140"/>
        <v>0</v>
      </c>
      <c r="AI57" s="93"/>
      <c r="AJ57" s="94"/>
      <c r="AK57" s="390">
        <f t="shared" si="141"/>
        <v>0</v>
      </c>
      <c r="AL57" s="93"/>
      <c r="AM57" s="94"/>
      <c r="AN57" s="390">
        <f t="shared" si="142"/>
        <v>0</v>
      </c>
      <c r="AO57" s="93"/>
      <c r="AP57" s="94"/>
      <c r="AQ57" s="390">
        <f t="shared" si="143"/>
        <v>0</v>
      </c>
      <c r="AR57" s="93"/>
      <c r="AS57" s="94"/>
      <c r="AT57" s="390">
        <f t="shared" si="144"/>
        <v>0</v>
      </c>
      <c r="AU57" s="93"/>
      <c r="AV57" s="94"/>
      <c r="AW57" s="390">
        <f t="shared" si="145"/>
        <v>0</v>
      </c>
      <c r="AX57" s="93"/>
      <c r="AY57" s="94"/>
      <c r="AZ57" s="390">
        <f t="shared" si="146"/>
        <v>0</v>
      </c>
      <c r="BA57" s="93"/>
      <c r="BB57" s="94"/>
      <c r="BC57" s="390">
        <f t="shared" si="147"/>
        <v>0</v>
      </c>
      <c r="BD57" s="93"/>
      <c r="BE57" s="94"/>
      <c r="BF57" s="390">
        <f t="shared" si="148"/>
        <v>0</v>
      </c>
      <c r="BG57" s="93"/>
      <c r="BH57" s="94"/>
      <c r="BI57" s="390">
        <f t="shared" si="149"/>
        <v>0</v>
      </c>
      <c r="BJ57" s="93"/>
      <c r="BK57" s="94"/>
      <c r="BL57" s="390">
        <f t="shared" si="150"/>
        <v>0</v>
      </c>
      <c r="BM57" s="93"/>
      <c r="BN57" s="94"/>
      <c r="BO57" s="390">
        <f t="shared" si="151"/>
        <v>0</v>
      </c>
      <c r="BP57" s="93"/>
      <c r="BQ57" s="94"/>
      <c r="BR57" s="390">
        <f t="shared" si="152"/>
        <v>0</v>
      </c>
      <c r="BS57" s="93"/>
      <c r="BT57" s="94"/>
      <c r="BU57" s="390">
        <f t="shared" si="153"/>
        <v>0</v>
      </c>
      <c r="BV57" s="93"/>
      <c r="BW57" s="94"/>
      <c r="BX57" s="390">
        <f t="shared" si="154"/>
        <v>0</v>
      </c>
      <c r="BY57" s="93"/>
      <c r="BZ57" s="94"/>
      <c r="CA57" s="390">
        <f t="shared" si="155"/>
        <v>0</v>
      </c>
      <c r="CB57" s="93"/>
      <c r="CC57" s="94"/>
      <c r="CD57" s="390">
        <f t="shared" si="156"/>
        <v>0</v>
      </c>
      <c r="CE57" s="93"/>
      <c r="CF57" s="94"/>
      <c r="CG57" s="390">
        <f t="shared" si="157"/>
        <v>0</v>
      </c>
      <c r="CH57" s="93"/>
      <c r="CI57" s="94"/>
      <c r="CJ57" s="389">
        <f t="shared" si="158"/>
        <v>0</v>
      </c>
      <c r="CK57" s="93"/>
      <c r="CL57" s="94"/>
      <c r="CM57" s="577">
        <f t="shared" si="159"/>
        <v>0</v>
      </c>
      <c r="CN57" s="93"/>
      <c r="CO57" s="94"/>
      <c r="CP57" s="390">
        <f t="shared" si="160"/>
        <v>0</v>
      </c>
      <c r="CQ57" s="93"/>
      <c r="CR57" s="94"/>
      <c r="CS57" s="577">
        <f t="shared" si="161"/>
        <v>0</v>
      </c>
      <c r="CT57" s="571"/>
      <c r="CU57" s="571"/>
      <c r="CV57" s="12"/>
      <c r="CW57" s="12"/>
      <c r="CX57" s="387">
        <f t="shared" si="162"/>
        <v>0</v>
      </c>
      <c r="CY57" s="388">
        <f t="shared" si="63"/>
        <v>0</v>
      </c>
      <c r="CZ57" s="390">
        <f t="shared" si="163"/>
        <v>0</v>
      </c>
      <c r="DA57" s="13"/>
      <c r="DB57" s="13"/>
      <c r="DC57" s="13"/>
      <c r="DD57" s="13"/>
    </row>
    <row r="58" spans="1:108" s="400" customFormat="1" ht="12.75" customHeight="1">
      <c r="A58" s="410">
        <v>48</v>
      </c>
      <c r="B58" s="145" t="s">
        <v>472</v>
      </c>
      <c r="C58" s="146"/>
      <c r="D58" s="146"/>
      <c r="E58" s="10"/>
      <c r="F58" s="92"/>
      <c r="G58" s="425">
        <f t="shared" si="106"/>
        <v>0</v>
      </c>
      <c r="H58" s="93"/>
      <c r="I58" s="94"/>
      <c r="J58" s="390">
        <f t="shared" si="107"/>
        <v>0</v>
      </c>
      <c r="K58" s="93"/>
      <c r="L58" s="94"/>
      <c r="M58" s="390">
        <f t="shared" si="108"/>
        <v>0</v>
      </c>
      <c r="N58" s="93"/>
      <c r="O58" s="94"/>
      <c r="P58" s="390">
        <f t="shared" si="109"/>
        <v>0</v>
      </c>
      <c r="Q58" s="93"/>
      <c r="R58" s="94"/>
      <c r="S58" s="390">
        <f t="shared" si="110"/>
        <v>0</v>
      </c>
      <c r="T58" s="93"/>
      <c r="U58" s="94"/>
      <c r="V58" s="390">
        <f t="shared" si="111"/>
        <v>0</v>
      </c>
      <c r="W58" s="93"/>
      <c r="X58" s="94"/>
      <c r="Y58" s="390">
        <f t="shared" si="112"/>
        <v>0</v>
      </c>
      <c r="Z58" s="93"/>
      <c r="AA58" s="94"/>
      <c r="AB58" s="390">
        <f t="shared" si="113"/>
        <v>0</v>
      </c>
      <c r="AC58" s="93"/>
      <c r="AD58" s="94"/>
      <c r="AE58" s="390">
        <f t="shared" si="114"/>
        <v>0</v>
      </c>
      <c r="AF58" s="93"/>
      <c r="AG58" s="94"/>
      <c r="AH58" s="390">
        <f t="shared" si="115"/>
        <v>0</v>
      </c>
      <c r="AI58" s="93"/>
      <c r="AJ58" s="94"/>
      <c r="AK58" s="390">
        <f t="shared" si="116"/>
        <v>0</v>
      </c>
      <c r="AL58" s="93"/>
      <c r="AM58" s="94"/>
      <c r="AN58" s="390">
        <f t="shared" si="117"/>
        <v>0</v>
      </c>
      <c r="AO58" s="93"/>
      <c r="AP58" s="94"/>
      <c r="AQ58" s="390">
        <f t="shared" si="118"/>
        <v>0</v>
      </c>
      <c r="AR58" s="93"/>
      <c r="AS58" s="94"/>
      <c r="AT58" s="390">
        <f t="shared" si="119"/>
        <v>0</v>
      </c>
      <c r="AU58" s="93"/>
      <c r="AV58" s="94"/>
      <c r="AW58" s="390">
        <f t="shared" si="120"/>
        <v>0</v>
      </c>
      <c r="AX58" s="93"/>
      <c r="AY58" s="94"/>
      <c r="AZ58" s="390">
        <f t="shared" si="121"/>
        <v>0</v>
      </c>
      <c r="BA58" s="93"/>
      <c r="BB58" s="94"/>
      <c r="BC58" s="390">
        <f t="shared" si="122"/>
        <v>0</v>
      </c>
      <c r="BD58" s="93"/>
      <c r="BE58" s="94"/>
      <c r="BF58" s="390">
        <f t="shared" si="123"/>
        <v>0</v>
      </c>
      <c r="BG58" s="93"/>
      <c r="BH58" s="94"/>
      <c r="BI58" s="390">
        <f t="shared" si="124"/>
        <v>0</v>
      </c>
      <c r="BJ58" s="93"/>
      <c r="BK58" s="94"/>
      <c r="BL58" s="390">
        <f t="shared" si="125"/>
        <v>0</v>
      </c>
      <c r="BM58" s="93"/>
      <c r="BN58" s="94"/>
      <c r="BO58" s="390">
        <f t="shared" si="126"/>
        <v>0</v>
      </c>
      <c r="BP58" s="93"/>
      <c r="BQ58" s="94"/>
      <c r="BR58" s="390">
        <f t="shared" si="85"/>
        <v>0</v>
      </c>
      <c r="BS58" s="93"/>
      <c r="BT58" s="94"/>
      <c r="BU58" s="390">
        <f t="shared" si="86"/>
        <v>0</v>
      </c>
      <c r="BV58" s="93"/>
      <c r="BW58" s="94"/>
      <c r="BX58" s="390">
        <f t="shared" si="87"/>
        <v>0</v>
      </c>
      <c r="BY58" s="93"/>
      <c r="BZ58" s="94"/>
      <c r="CA58" s="390">
        <f t="shared" si="88"/>
        <v>0</v>
      </c>
      <c r="CB58" s="93"/>
      <c r="CC58" s="94"/>
      <c r="CD58" s="390">
        <f t="shared" si="89"/>
        <v>0</v>
      </c>
      <c r="CE58" s="93"/>
      <c r="CF58" s="94"/>
      <c r="CG58" s="390">
        <f t="shared" si="90"/>
        <v>0</v>
      </c>
      <c r="CH58" s="93"/>
      <c r="CI58" s="94"/>
      <c r="CJ58" s="389">
        <f t="shared" si="127"/>
        <v>0</v>
      </c>
      <c r="CK58" s="93"/>
      <c r="CL58" s="94"/>
      <c r="CM58" s="577">
        <f t="shared" si="31"/>
        <v>0</v>
      </c>
      <c r="CN58" s="93"/>
      <c r="CO58" s="94"/>
      <c r="CP58" s="390">
        <f t="shared" si="92"/>
        <v>0</v>
      </c>
      <c r="CQ58" s="93"/>
      <c r="CR58" s="94"/>
      <c r="CS58" s="577">
        <f t="shared" si="128"/>
        <v>0</v>
      </c>
      <c r="CT58" s="571"/>
      <c r="CU58" s="571"/>
      <c r="CV58" s="12"/>
      <c r="CW58" s="12"/>
      <c r="CX58" s="387">
        <f t="shared" si="29"/>
        <v>0</v>
      </c>
      <c r="CY58" s="388">
        <f t="shared" si="63"/>
        <v>0</v>
      </c>
      <c r="CZ58" s="390">
        <f t="shared" si="33"/>
        <v>0</v>
      </c>
      <c r="DA58" s="13"/>
      <c r="DB58" s="13"/>
      <c r="DC58" s="13"/>
      <c r="DD58" s="13"/>
    </row>
    <row r="59" spans="1:108" s="400" customFormat="1" ht="11" thickBot="1">
      <c r="A59" s="411"/>
      <c r="B59" s="412" t="s">
        <v>473</v>
      </c>
      <c r="C59" s="413"/>
      <c r="D59" s="413"/>
      <c r="E59" s="414">
        <f t="shared" ref="E59:AJ59" si="164">SUM(E11:E58)</f>
        <v>0</v>
      </c>
      <c r="F59" s="415">
        <f t="shared" si="164"/>
        <v>0</v>
      </c>
      <c r="G59" s="416">
        <f t="shared" si="164"/>
        <v>0</v>
      </c>
      <c r="H59" s="391">
        <f t="shared" si="164"/>
        <v>0</v>
      </c>
      <c r="I59" s="392">
        <f t="shared" si="164"/>
        <v>0</v>
      </c>
      <c r="J59" s="393">
        <f t="shared" si="164"/>
        <v>0</v>
      </c>
      <c r="K59" s="391">
        <f t="shared" si="164"/>
        <v>0</v>
      </c>
      <c r="L59" s="392">
        <f t="shared" si="164"/>
        <v>0</v>
      </c>
      <c r="M59" s="393">
        <f t="shared" si="164"/>
        <v>0</v>
      </c>
      <c r="N59" s="391">
        <f t="shared" si="164"/>
        <v>0</v>
      </c>
      <c r="O59" s="392">
        <f t="shared" si="164"/>
        <v>0</v>
      </c>
      <c r="P59" s="393">
        <f t="shared" si="164"/>
        <v>0</v>
      </c>
      <c r="Q59" s="391">
        <f t="shared" si="164"/>
        <v>0</v>
      </c>
      <c r="R59" s="392">
        <f t="shared" si="164"/>
        <v>0</v>
      </c>
      <c r="S59" s="393">
        <f t="shared" si="164"/>
        <v>0</v>
      </c>
      <c r="T59" s="391">
        <f t="shared" si="164"/>
        <v>0</v>
      </c>
      <c r="U59" s="392">
        <f t="shared" si="164"/>
        <v>0</v>
      </c>
      <c r="V59" s="393">
        <f t="shared" si="164"/>
        <v>0</v>
      </c>
      <c r="W59" s="391">
        <f t="shared" si="164"/>
        <v>0</v>
      </c>
      <c r="X59" s="392">
        <f t="shared" si="164"/>
        <v>0</v>
      </c>
      <c r="Y59" s="393">
        <f t="shared" si="164"/>
        <v>0</v>
      </c>
      <c r="Z59" s="391">
        <f t="shared" si="164"/>
        <v>0</v>
      </c>
      <c r="AA59" s="392">
        <f t="shared" si="164"/>
        <v>0</v>
      </c>
      <c r="AB59" s="393">
        <f t="shared" si="164"/>
        <v>0</v>
      </c>
      <c r="AC59" s="391">
        <f t="shared" si="164"/>
        <v>0</v>
      </c>
      <c r="AD59" s="392">
        <f t="shared" si="164"/>
        <v>0</v>
      </c>
      <c r="AE59" s="393">
        <f t="shared" si="164"/>
        <v>0</v>
      </c>
      <c r="AF59" s="391">
        <f t="shared" si="164"/>
        <v>0</v>
      </c>
      <c r="AG59" s="392">
        <f t="shared" si="164"/>
        <v>0</v>
      </c>
      <c r="AH59" s="393">
        <f t="shared" si="164"/>
        <v>0</v>
      </c>
      <c r="AI59" s="391">
        <f t="shared" si="164"/>
        <v>0</v>
      </c>
      <c r="AJ59" s="392">
        <f t="shared" si="164"/>
        <v>0</v>
      </c>
      <c r="AK59" s="393">
        <f t="shared" ref="AK59:BP59" si="165">SUM(AK11:AK58)</f>
        <v>0</v>
      </c>
      <c r="AL59" s="391">
        <f t="shared" si="165"/>
        <v>0</v>
      </c>
      <c r="AM59" s="392">
        <f t="shared" si="165"/>
        <v>0</v>
      </c>
      <c r="AN59" s="393">
        <f t="shared" si="165"/>
        <v>0</v>
      </c>
      <c r="AO59" s="391">
        <f t="shared" si="165"/>
        <v>0</v>
      </c>
      <c r="AP59" s="392">
        <f t="shared" si="165"/>
        <v>0</v>
      </c>
      <c r="AQ59" s="393">
        <f t="shared" si="165"/>
        <v>0</v>
      </c>
      <c r="AR59" s="391">
        <f t="shared" si="165"/>
        <v>0</v>
      </c>
      <c r="AS59" s="392">
        <f t="shared" si="165"/>
        <v>0</v>
      </c>
      <c r="AT59" s="393">
        <f t="shared" si="165"/>
        <v>0</v>
      </c>
      <c r="AU59" s="391">
        <f t="shared" si="165"/>
        <v>0</v>
      </c>
      <c r="AV59" s="392">
        <f t="shared" si="165"/>
        <v>0</v>
      </c>
      <c r="AW59" s="393">
        <f t="shared" si="165"/>
        <v>0</v>
      </c>
      <c r="AX59" s="391">
        <f t="shared" si="165"/>
        <v>0</v>
      </c>
      <c r="AY59" s="392">
        <f t="shared" si="165"/>
        <v>0</v>
      </c>
      <c r="AZ59" s="393">
        <f t="shared" si="165"/>
        <v>0</v>
      </c>
      <c r="BA59" s="391">
        <f t="shared" si="165"/>
        <v>0</v>
      </c>
      <c r="BB59" s="392">
        <f t="shared" si="165"/>
        <v>0</v>
      </c>
      <c r="BC59" s="393">
        <f t="shared" si="165"/>
        <v>0</v>
      </c>
      <c r="BD59" s="391">
        <f t="shared" si="165"/>
        <v>0</v>
      </c>
      <c r="BE59" s="392">
        <f t="shared" si="165"/>
        <v>0</v>
      </c>
      <c r="BF59" s="393">
        <f t="shared" si="165"/>
        <v>0</v>
      </c>
      <c r="BG59" s="391">
        <f t="shared" si="165"/>
        <v>0</v>
      </c>
      <c r="BH59" s="392">
        <f t="shared" si="165"/>
        <v>0</v>
      </c>
      <c r="BI59" s="393">
        <f t="shared" si="165"/>
        <v>0</v>
      </c>
      <c r="BJ59" s="391">
        <f t="shared" si="165"/>
        <v>0</v>
      </c>
      <c r="BK59" s="392">
        <f t="shared" si="165"/>
        <v>0</v>
      </c>
      <c r="BL59" s="393">
        <f t="shared" si="165"/>
        <v>0</v>
      </c>
      <c r="BM59" s="391">
        <f t="shared" si="165"/>
        <v>0</v>
      </c>
      <c r="BN59" s="392">
        <f t="shared" si="165"/>
        <v>0</v>
      </c>
      <c r="BO59" s="393">
        <f t="shared" si="165"/>
        <v>0</v>
      </c>
      <c r="BP59" s="391">
        <f t="shared" si="165"/>
        <v>0</v>
      </c>
      <c r="BQ59" s="392">
        <f t="shared" ref="BQ59:CK59" si="166">SUM(BQ11:BQ58)</f>
        <v>0</v>
      </c>
      <c r="BR59" s="393">
        <f t="shared" si="166"/>
        <v>0</v>
      </c>
      <c r="BS59" s="391">
        <f t="shared" si="166"/>
        <v>0</v>
      </c>
      <c r="BT59" s="392">
        <f t="shared" si="166"/>
        <v>0</v>
      </c>
      <c r="BU59" s="393">
        <f t="shared" si="166"/>
        <v>0</v>
      </c>
      <c r="BV59" s="391">
        <f t="shared" si="166"/>
        <v>0</v>
      </c>
      <c r="BW59" s="392">
        <f t="shared" si="166"/>
        <v>0</v>
      </c>
      <c r="BX59" s="393">
        <f t="shared" si="166"/>
        <v>0</v>
      </c>
      <c r="BY59" s="391">
        <f t="shared" si="166"/>
        <v>0</v>
      </c>
      <c r="BZ59" s="392">
        <f t="shared" si="166"/>
        <v>0</v>
      </c>
      <c r="CA59" s="393">
        <f t="shared" si="166"/>
        <v>0</v>
      </c>
      <c r="CB59" s="391">
        <f t="shared" si="166"/>
        <v>0</v>
      </c>
      <c r="CC59" s="392">
        <f t="shared" si="166"/>
        <v>0</v>
      </c>
      <c r="CD59" s="393">
        <f t="shared" si="166"/>
        <v>0</v>
      </c>
      <c r="CE59" s="391">
        <f t="shared" si="166"/>
        <v>0</v>
      </c>
      <c r="CF59" s="392">
        <f t="shared" si="166"/>
        <v>0</v>
      </c>
      <c r="CG59" s="393">
        <f t="shared" si="166"/>
        <v>0</v>
      </c>
      <c r="CH59" s="391">
        <f t="shared" si="166"/>
        <v>0</v>
      </c>
      <c r="CI59" s="392">
        <f t="shared" si="166"/>
        <v>0</v>
      </c>
      <c r="CJ59" s="417">
        <f t="shared" si="166"/>
        <v>0</v>
      </c>
      <c r="CK59" s="578">
        <f t="shared" si="166"/>
        <v>0</v>
      </c>
      <c r="CL59" s="579">
        <v>0</v>
      </c>
      <c r="CM59" s="580"/>
      <c r="CN59" s="391">
        <f t="shared" ref="CN59:CP59" si="167">SUM(CN11:CN58)</f>
        <v>0</v>
      </c>
      <c r="CO59" s="392">
        <f t="shared" si="167"/>
        <v>0</v>
      </c>
      <c r="CP59" s="393">
        <f t="shared" si="167"/>
        <v>0</v>
      </c>
      <c r="CQ59" s="578">
        <f>SUM(CQ11:CQ58)</f>
        <v>0</v>
      </c>
      <c r="CR59" s="579">
        <v>0</v>
      </c>
      <c r="CS59" s="580"/>
      <c r="CT59" s="571"/>
      <c r="CU59" s="571"/>
      <c r="CV59" s="12"/>
      <c r="CW59" s="12"/>
      <c r="CX59" s="391">
        <f t="shared" si="29"/>
        <v>0</v>
      </c>
      <c r="CY59" s="392">
        <f t="shared" si="63"/>
        <v>0</v>
      </c>
      <c r="CZ59" s="393">
        <f t="shared" si="33"/>
        <v>0</v>
      </c>
      <c r="DA59" s="13"/>
      <c r="DB59" s="13"/>
      <c r="DC59" s="13"/>
      <c r="DD59" s="13"/>
    </row>
    <row r="60" spans="1:108" s="26" customFormat="1" ht="9.5" thickTop="1">
      <c r="C60" s="419"/>
      <c r="D60" s="419"/>
      <c r="E60" s="418" t="s">
        <v>474</v>
      </c>
      <c r="G60" s="420"/>
      <c r="H60" s="420"/>
      <c r="I60" s="420"/>
      <c r="J60" s="420"/>
      <c r="K60" s="420"/>
      <c r="L60" s="420"/>
      <c r="M60" s="420"/>
      <c r="N60" s="483"/>
      <c r="O60" s="483"/>
      <c r="P60" s="483"/>
      <c r="Q60" s="483"/>
      <c r="R60" s="483"/>
      <c r="S60" s="483"/>
      <c r="T60" s="483"/>
      <c r="U60" s="483"/>
      <c r="V60" s="483"/>
      <c r="W60" s="483"/>
      <c r="X60" s="483"/>
      <c r="Y60" s="483"/>
      <c r="Z60" s="483"/>
      <c r="AA60" s="483"/>
      <c r="AB60" s="483"/>
      <c r="AC60" s="483"/>
      <c r="AD60" s="483"/>
      <c r="AE60" s="483"/>
      <c r="AF60" s="483"/>
      <c r="AG60" s="483"/>
      <c r="AH60" s="483"/>
      <c r="AI60" s="483"/>
      <c r="AJ60" s="483"/>
      <c r="AK60" s="483"/>
      <c r="AL60" s="483"/>
      <c r="AM60" s="483"/>
      <c r="AN60" s="483"/>
      <c r="AO60" s="483"/>
      <c r="AP60" s="483"/>
      <c r="AQ60" s="483"/>
      <c r="AR60" s="483"/>
      <c r="AS60" s="483"/>
      <c r="AT60" s="483"/>
      <c r="AU60" s="483"/>
      <c r="AV60" s="483"/>
      <c r="AW60" s="483"/>
      <c r="AX60" s="483"/>
      <c r="AY60" s="483"/>
      <c r="AZ60" s="483"/>
      <c r="BA60" s="483"/>
      <c r="BB60" s="483"/>
      <c r="BC60" s="483"/>
      <c r="BD60" s="483"/>
      <c r="BE60" s="483"/>
      <c r="BF60" s="483"/>
      <c r="BG60" s="483"/>
      <c r="BH60" s="483"/>
      <c r="BI60" s="483"/>
      <c r="BJ60" s="483"/>
      <c r="BK60" s="483"/>
      <c r="BL60" s="483"/>
      <c r="BM60" s="483"/>
      <c r="BN60" s="483"/>
      <c r="BO60" s="483"/>
      <c r="BP60" s="483"/>
      <c r="BQ60" s="483"/>
      <c r="BR60" s="483"/>
      <c r="BS60" s="483"/>
      <c r="BT60" s="483"/>
      <c r="BU60" s="483"/>
      <c r="BV60" s="483"/>
      <c r="BW60" s="483"/>
      <c r="BX60" s="483"/>
      <c r="BY60" s="483"/>
      <c r="BZ60" s="483"/>
      <c r="CA60" s="483"/>
      <c r="CB60" s="483"/>
      <c r="CC60" s="483"/>
      <c r="CD60" s="483"/>
      <c r="CE60" s="483"/>
      <c r="CF60" s="483"/>
      <c r="CG60" s="483"/>
      <c r="CH60" s="483"/>
      <c r="CI60" s="483"/>
      <c r="CJ60" s="483"/>
      <c r="CK60" s="483"/>
      <c r="CL60" s="483"/>
      <c r="CM60" s="483"/>
      <c r="CN60" s="483"/>
      <c r="CO60" s="483"/>
      <c r="CP60" s="483"/>
      <c r="CQ60" s="483"/>
      <c r="CR60" s="483"/>
      <c r="CS60" s="483"/>
      <c r="CT60" s="483"/>
      <c r="CU60" s="483"/>
      <c r="CV60" s="483"/>
      <c r="CW60" s="483"/>
      <c r="CX60" s="484"/>
      <c r="CY60" s="484"/>
      <c r="CZ60" s="484"/>
      <c r="DA60" s="27"/>
      <c r="DB60" s="27"/>
      <c r="DC60" s="27"/>
      <c r="DD60" s="27"/>
    </row>
    <row r="61" spans="1:108" s="26" customFormat="1" ht="9">
      <c r="C61" s="419"/>
      <c r="D61" s="419"/>
      <c r="E61" s="418" t="s">
        <v>475</v>
      </c>
      <c r="G61" s="421"/>
      <c r="H61" s="420"/>
      <c r="I61" s="420"/>
      <c r="J61" s="420"/>
      <c r="K61" s="420"/>
      <c r="L61" s="420"/>
      <c r="M61" s="420"/>
      <c r="N61" s="483"/>
      <c r="O61" s="483"/>
      <c r="P61" s="483"/>
      <c r="Q61" s="483"/>
      <c r="R61" s="483"/>
      <c r="S61" s="483"/>
      <c r="T61" s="483"/>
      <c r="U61" s="483"/>
      <c r="V61" s="483"/>
      <c r="W61" s="483"/>
      <c r="X61" s="483"/>
      <c r="Y61" s="483"/>
      <c r="Z61" s="483"/>
      <c r="AA61" s="483"/>
      <c r="AB61" s="483"/>
      <c r="AC61" s="483"/>
      <c r="AD61" s="483"/>
      <c r="AE61" s="483"/>
      <c r="AF61" s="483"/>
      <c r="AG61" s="483"/>
      <c r="AH61" s="483"/>
      <c r="AI61" s="483"/>
      <c r="AJ61" s="483"/>
      <c r="AK61" s="483"/>
      <c r="AL61" s="483"/>
      <c r="AM61" s="483"/>
      <c r="AN61" s="483"/>
      <c r="AO61" s="483"/>
      <c r="AP61" s="483"/>
      <c r="AQ61" s="483"/>
      <c r="AR61" s="483"/>
      <c r="AS61" s="483"/>
      <c r="AT61" s="483"/>
      <c r="AU61" s="483"/>
      <c r="AV61" s="483"/>
      <c r="AW61" s="483"/>
      <c r="AX61" s="483"/>
      <c r="AY61" s="483"/>
      <c r="AZ61" s="483"/>
      <c r="BA61" s="483"/>
      <c r="BB61" s="483"/>
      <c r="BC61" s="483"/>
      <c r="BD61" s="483"/>
      <c r="BE61" s="483"/>
      <c r="BF61" s="483"/>
      <c r="BG61" s="483"/>
      <c r="BH61" s="483"/>
      <c r="BI61" s="483"/>
      <c r="BJ61" s="483"/>
      <c r="BK61" s="483"/>
      <c r="BL61" s="483"/>
      <c r="BM61" s="483"/>
      <c r="BN61" s="483"/>
      <c r="BO61" s="483"/>
      <c r="BP61" s="483"/>
      <c r="BQ61" s="483"/>
      <c r="BR61" s="483"/>
      <c r="BS61" s="483"/>
      <c r="BT61" s="483"/>
      <c r="BU61" s="483"/>
      <c r="BV61" s="483"/>
      <c r="BW61" s="483"/>
      <c r="BX61" s="483"/>
      <c r="BY61" s="483"/>
      <c r="BZ61" s="483"/>
      <c r="CA61" s="483"/>
      <c r="CB61" s="483"/>
      <c r="CC61" s="483"/>
      <c r="CD61" s="483"/>
      <c r="CE61" s="483"/>
      <c r="CF61" s="483"/>
      <c r="CG61" s="483"/>
      <c r="CH61" s="483"/>
      <c r="CI61" s="483"/>
      <c r="CJ61" s="483"/>
      <c r="CK61" s="483"/>
      <c r="CL61" s="483"/>
      <c r="CM61" s="483"/>
      <c r="CN61" s="483"/>
      <c r="CO61" s="483"/>
      <c r="CP61" s="483"/>
      <c r="CQ61" s="483"/>
      <c r="CR61" s="483"/>
      <c r="CS61" s="483"/>
      <c r="CT61" s="483"/>
      <c r="CU61" s="483"/>
      <c r="CV61" s="483"/>
      <c r="CW61" s="483"/>
      <c r="CX61" s="484"/>
      <c r="CY61" s="485"/>
      <c r="CZ61" s="485"/>
    </row>
    <row r="62" spans="1:108">
      <c r="E62" s="12"/>
      <c r="F62" s="12"/>
      <c r="G62" s="12"/>
      <c r="H62" s="12"/>
      <c r="I62" s="12"/>
      <c r="J62" s="12"/>
      <c r="K62" s="12"/>
      <c r="L62" s="12"/>
      <c r="M62" s="12"/>
      <c r="N62" s="13"/>
      <c r="O62" s="13"/>
      <c r="P62" s="13"/>
      <c r="Q62" s="13"/>
      <c r="R62" s="13"/>
      <c r="S62" s="13"/>
      <c r="T62" s="13"/>
      <c r="U62" s="13"/>
      <c r="V62" s="13"/>
      <c r="W62" s="13"/>
      <c r="X62" s="13"/>
      <c r="Y62" s="13"/>
      <c r="AH62" s="13"/>
      <c r="AI62" s="13"/>
      <c r="AJ62" s="13"/>
      <c r="AK62" s="13"/>
      <c r="AL62" s="13"/>
      <c r="AM62" s="14"/>
      <c r="AN62" s="15"/>
      <c r="AQ62" s="13"/>
      <c r="AR62" s="13"/>
      <c r="AS62" s="13"/>
      <c r="AT62" s="13"/>
      <c r="AU62" s="13"/>
      <c r="AV62" s="14"/>
      <c r="AW62" s="15"/>
      <c r="AZ62" s="13"/>
      <c r="BA62" s="13"/>
      <c r="BB62" s="13"/>
      <c r="BC62" s="13"/>
      <c r="BD62" s="13"/>
      <c r="BE62" s="14"/>
      <c r="BF62" s="15"/>
      <c r="BI62" s="13"/>
      <c r="BJ62" s="13"/>
      <c r="BK62" s="13"/>
      <c r="BL62" s="13"/>
      <c r="BM62" s="13"/>
      <c r="BN62" s="14"/>
      <c r="BO62" s="15"/>
      <c r="BR62" s="13"/>
      <c r="BS62" s="13"/>
      <c r="BT62" s="13"/>
      <c r="BU62" s="13"/>
      <c r="BV62" s="13"/>
      <c r="BW62" s="14"/>
      <c r="BX62" s="15"/>
      <c r="CA62" s="13"/>
      <c r="CB62" s="13"/>
      <c r="CC62" s="13"/>
      <c r="CD62" s="13"/>
      <c r="CE62" s="13"/>
      <c r="CF62" s="14"/>
      <c r="CG62" s="15"/>
      <c r="CH62" s="13"/>
      <c r="CI62" s="14"/>
      <c r="CJ62" s="15"/>
      <c r="CK62" s="15"/>
      <c r="CL62" s="15"/>
      <c r="CM62" s="15"/>
      <c r="CN62" s="13"/>
      <c r="CO62" s="13"/>
      <c r="CP62" s="13"/>
      <c r="CQ62" s="15"/>
      <c r="CR62" s="15"/>
      <c r="CS62" s="15"/>
      <c r="CT62" s="15"/>
      <c r="CU62" s="15"/>
      <c r="CV62" s="15"/>
      <c r="CW62" s="15"/>
      <c r="CX62" s="546"/>
    </row>
    <row r="63" spans="1:108">
      <c r="E63" s="12"/>
      <c r="F63" s="12"/>
      <c r="G63" s="12"/>
      <c r="H63" s="12"/>
      <c r="I63" s="12"/>
      <c r="J63" s="12"/>
      <c r="K63" s="12"/>
      <c r="L63" s="12"/>
      <c r="M63" s="12"/>
      <c r="N63" s="558"/>
      <c r="O63" s="13"/>
      <c r="P63" s="13"/>
      <c r="Q63" s="558"/>
      <c r="R63" s="13"/>
      <c r="S63" s="13"/>
      <c r="T63" s="558"/>
      <c r="U63" s="13"/>
      <c r="V63" s="13"/>
      <c r="W63" s="558"/>
      <c r="X63" s="13"/>
      <c r="Y63" s="13"/>
      <c r="Z63" s="558"/>
      <c r="AH63" s="13"/>
      <c r="AI63" s="13"/>
      <c r="AJ63" s="13"/>
      <c r="AK63" s="13"/>
      <c r="AL63" s="13"/>
      <c r="AM63" s="14"/>
      <c r="AN63" s="15"/>
      <c r="AQ63" s="13"/>
      <c r="AR63" s="13"/>
      <c r="AS63" s="13"/>
      <c r="AT63" s="13"/>
      <c r="AU63" s="13"/>
      <c r="AV63" s="14"/>
      <c r="AW63" s="15"/>
      <c r="AZ63" s="13"/>
      <c r="BA63" s="13"/>
      <c r="BB63" s="13"/>
      <c r="BC63" s="13"/>
      <c r="BD63" s="13"/>
      <c r="BE63" s="14"/>
      <c r="BF63" s="15"/>
      <c r="BI63" s="13"/>
      <c r="BJ63" s="13"/>
      <c r="BK63" s="13"/>
      <c r="BL63" s="13"/>
      <c r="BM63" s="13"/>
      <c r="BN63" s="14"/>
      <c r="BO63" s="15"/>
      <c r="BR63" s="13"/>
      <c r="BS63" s="13"/>
      <c r="BT63" s="13"/>
      <c r="BU63" s="13"/>
      <c r="BV63" s="13"/>
      <c r="BW63" s="14"/>
      <c r="BX63" s="15"/>
      <c r="CA63" s="13"/>
      <c r="CB63" s="13"/>
      <c r="CC63" s="13"/>
      <c r="CD63" s="13"/>
      <c r="CE63" s="13"/>
      <c r="CF63" s="14"/>
      <c r="CG63" s="15"/>
      <c r="CH63" s="13"/>
      <c r="CI63" s="14"/>
      <c r="CJ63" s="15"/>
      <c r="CK63" s="15"/>
      <c r="CL63" s="15"/>
      <c r="CM63" s="15"/>
      <c r="CN63" s="13"/>
      <c r="CO63" s="13"/>
      <c r="CP63" s="13"/>
      <c r="CQ63" s="15"/>
      <c r="CR63" s="15"/>
      <c r="CS63" s="15"/>
      <c r="CT63" s="15"/>
      <c r="CU63" s="15"/>
      <c r="CV63" s="15"/>
      <c r="CW63" s="15"/>
    </row>
    <row r="64" spans="1:108">
      <c r="C64" s="3"/>
      <c r="E64" s="12"/>
      <c r="F64" s="12"/>
      <c r="G64" s="12"/>
      <c r="H64" s="12"/>
      <c r="I64" s="12"/>
      <c r="J64" s="12"/>
      <c r="K64" s="12"/>
      <c r="L64" s="12"/>
      <c r="M64" s="12"/>
      <c r="N64" s="13"/>
      <c r="O64" s="13"/>
      <c r="P64" s="13"/>
      <c r="Q64" s="13"/>
      <c r="R64" s="13"/>
      <c r="S64" s="13"/>
      <c r="T64" s="13"/>
      <c r="U64" s="13"/>
      <c r="V64" s="13"/>
      <c r="W64" s="13"/>
      <c r="X64" s="13"/>
      <c r="Y64" s="13"/>
      <c r="AH64" s="13"/>
      <c r="AI64" s="13"/>
      <c r="AJ64" s="13"/>
      <c r="AK64" s="13"/>
      <c r="AL64" s="13"/>
      <c r="AM64" s="14"/>
      <c r="AN64" s="15"/>
      <c r="AQ64" s="13"/>
      <c r="AR64" s="13"/>
      <c r="AS64" s="13"/>
      <c r="AT64" s="13"/>
      <c r="AU64" s="13"/>
      <c r="AV64" s="14"/>
      <c r="AW64" s="15"/>
      <c r="AZ64" s="13"/>
      <c r="BA64" s="13"/>
      <c r="BB64" s="13"/>
      <c r="BC64" s="13"/>
      <c r="BD64" s="13"/>
      <c r="BE64" s="14"/>
      <c r="BF64" s="15"/>
      <c r="BI64" s="13"/>
      <c r="BJ64" s="13"/>
      <c r="BK64" s="13"/>
      <c r="BL64" s="13"/>
      <c r="BM64" s="13"/>
      <c r="BN64" s="14"/>
      <c r="BO64" s="15"/>
      <c r="BR64" s="13"/>
      <c r="BS64" s="13"/>
      <c r="BT64" s="13"/>
      <c r="BU64" s="13"/>
      <c r="BV64" s="13"/>
      <c r="BW64" s="14"/>
      <c r="BX64" s="15"/>
      <c r="CA64" s="13"/>
      <c r="CB64" s="13"/>
      <c r="CC64" s="13"/>
      <c r="CD64" s="13"/>
      <c r="CE64" s="13"/>
      <c r="CF64" s="14"/>
      <c r="CG64" s="15"/>
      <c r="CH64" s="13"/>
      <c r="CI64" s="14"/>
      <c r="CJ64" s="15"/>
      <c r="CK64" s="15"/>
      <c r="CL64" s="15"/>
      <c r="CM64" s="15"/>
      <c r="CN64" s="13"/>
      <c r="CO64" s="13"/>
      <c r="CP64" s="13"/>
      <c r="CQ64" s="15"/>
      <c r="CR64" s="15"/>
      <c r="CS64" s="15"/>
      <c r="CT64" s="15"/>
      <c r="CU64" s="15"/>
      <c r="CV64" s="15"/>
      <c r="CW64" s="15"/>
    </row>
    <row r="65" spans="5:101">
      <c r="E65" s="12"/>
      <c r="F65" s="12"/>
      <c r="G65" s="12"/>
      <c r="H65" s="12"/>
      <c r="I65" s="12"/>
      <c r="J65" s="12"/>
      <c r="K65" s="12"/>
      <c r="L65" s="12"/>
      <c r="M65" s="12"/>
      <c r="N65" s="12"/>
      <c r="O65" s="13"/>
      <c r="P65" s="13"/>
      <c r="Q65" s="12"/>
      <c r="R65" s="13"/>
      <c r="S65" s="13"/>
      <c r="T65" s="12"/>
      <c r="U65" s="13"/>
      <c r="V65" s="13"/>
      <c r="W65" s="12"/>
      <c r="X65" s="13"/>
      <c r="Y65" s="13"/>
      <c r="AH65" s="13"/>
      <c r="AI65" s="13"/>
      <c r="AJ65" s="13"/>
      <c r="AK65" s="13"/>
      <c r="AL65" s="13"/>
      <c r="AM65" s="14"/>
      <c r="AN65" s="15"/>
      <c r="AQ65" s="13"/>
      <c r="AR65" s="13"/>
      <c r="AS65" s="13"/>
      <c r="AT65" s="13"/>
      <c r="AU65" s="13"/>
      <c r="AV65" s="14"/>
      <c r="AW65" s="15"/>
      <c r="AZ65" s="13"/>
      <c r="BA65" s="13"/>
      <c r="BB65" s="13"/>
      <c r="BC65" s="13"/>
      <c r="BD65" s="13"/>
      <c r="BE65" s="14"/>
      <c r="BF65" s="15"/>
      <c r="BI65" s="13"/>
      <c r="BJ65" s="13"/>
      <c r="BK65" s="13"/>
      <c r="BL65" s="13"/>
      <c r="BM65" s="13"/>
      <c r="BN65" s="14"/>
      <c r="BO65" s="15"/>
      <c r="BR65" s="13"/>
      <c r="BS65" s="13"/>
      <c r="BT65" s="13"/>
      <c r="BU65" s="13"/>
      <c r="BV65" s="13"/>
      <c r="BW65" s="14"/>
      <c r="BX65" s="15"/>
      <c r="CA65" s="13"/>
      <c r="CB65" s="13"/>
      <c r="CC65" s="13"/>
      <c r="CD65" s="13"/>
      <c r="CE65" s="13"/>
      <c r="CF65" s="14"/>
      <c r="CG65" s="15"/>
      <c r="CH65" s="13"/>
      <c r="CI65" s="14"/>
      <c r="CJ65" s="15"/>
      <c r="CK65" s="15"/>
      <c r="CL65" s="15"/>
      <c r="CM65" s="15"/>
      <c r="CN65" s="13"/>
      <c r="CO65" s="13"/>
      <c r="CP65" s="13"/>
      <c r="CQ65" s="15"/>
      <c r="CR65" s="15"/>
      <c r="CS65" s="15"/>
      <c r="CT65" s="15"/>
      <c r="CU65" s="15"/>
      <c r="CV65" s="15"/>
      <c r="CW65" s="15"/>
    </row>
    <row r="66" spans="5:101">
      <c r="AM66" s="15"/>
      <c r="AN66" s="15"/>
      <c r="AV66" s="15"/>
      <c r="AW66" s="15"/>
      <c r="BE66" s="15"/>
      <c r="BF66" s="15"/>
      <c r="BN66" s="15"/>
      <c r="BO66" s="15"/>
      <c r="BW66" s="15"/>
      <c r="BX66" s="15"/>
      <c r="CF66" s="15"/>
      <c r="CG66" s="15"/>
      <c r="CI66" s="15"/>
      <c r="CJ66" s="15"/>
      <c r="CK66" s="15"/>
      <c r="CL66" s="15"/>
      <c r="CM66" s="15"/>
      <c r="CQ66" s="15"/>
      <c r="CR66" s="15"/>
      <c r="CS66" s="15"/>
      <c r="CT66" s="15"/>
      <c r="CU66" s="15"/>
      <c r="CV66" s="15"/>
      <c r="CW66" s="15"/>
    </row>
    <row r="67" spans="5:101">
      <c r="AM67" s="15"/>
      <c r="AN67" s="15"/>
      <c r="AV67" s="15"/>
      <c r="AW67" s="15"/>
      <c r="BE67" s="15"/>
      <c r="BF67" s="15"/>
      <c r="BN67" s="15"/>
      <c r="BO67" s="15"/>
      <c r="BW67" s="15"/>
      <c r="BX67" s="15"/>
      <c r="CF67" s="15"/>
      <c r="CG67" s="15"/>
      <c r="CI67" s="15"/>
      <c r="CJ67" s="15"/>
      <c r="CK67" s="15"/>
      <c r="CL67" s="15"/>
      <c r="CM67" s="15"/>
      <c r="CQ67" s="15"/>
      <c r="CR67" s="15"/>
      <c r="CS67" s="15"/>
      <c r="CT67" s="15"/>
      <c r="CU67" s="15"/>
      <c r="CV67" s="15"/>
      <c r="CW67" s="15"/>
    </row>
    <row r="68" spans="5:101">
      <c r="AM68" s="15"/>
      <c r="AN68" s="15"/>
      <c r="AV68" s="15"/>
      <c r="AW68" s="15"/>
      <c r="BE68" s="15"/>
      <c r="BF68" s="15"/>
      <c r="BN68" s="15"/>
      <c r="BO68" s="15"/>
      <c r="BW68" s="15"/>
      <c r="BX68" s="15"/>
      <c r="CF68" s="15"/>
      <c r="CG68" s="15"/>
      <c r="CI68" s="15"/>
      <c r="CJ68" s="15"/>
      <c r="CK68" s="15"/>
      <c r="CL68" s="15"/>
      <c r="CM68" s="15"/>
      <c r="CQ68" s="15"/>
      <c r="CR68" s="15"/>
      <c r="CS68" s="15"/>
      <c r="CT68" s="15"/>
      <c r="CU68" s="15"/>
      <c r="CV68" s="15"/>
      <c r="CW68" s="15"/>
    </row>
    <row r="69" spans="5:101">
      <c r="AM69" s="15"/>
      <c r="AN69" s="15"/>
      <c r="AV69" s="15"/>
      <c r="AW69" s="15"/>
      <c r="BE69" s="15"/>
      <c r="BF69" s="15"/>
      <c r="BN69" s="15"/>
      <c r="BO69" s="15"/>
      <c r="BW69" s="15"/>
      <c r="BX69" s="15"/>
      <c r="CF69" s="15"/>
      <c r="CG69" s="15"/>
      <c r="CI69" s="15"/>
      <c r="CJ69" s="15"/>
      <c r="CK69" s="15"/>
      <c r="CL69" s="15"/>
      <c r="CM69" s="15"/>
      <c r="CQ69" s="15"/>
      <c r="CR69" s="15"/>
      <c r="CS69" s="15"/>
      <c r="CT69" s="15"/>
      <c r="CU69" s="15"/>
      <c r="CV69" s="15"/>
      <c r="CW69" s="15"/>
    </row>
    <row r="70" spans="5:101">
      <c r="AM70" s="15"/>
      <c r="AN70" s="15"/>
      <c r="AV70" s="15"/>
      <c r="AW70" s="15"/>
      <c r="BE70" s="15"/>
      <c r="BF70" s="15"/>
      <c r="BN70" s="15"/>
      <c r="BO70" s="15"/>
      <c r="BW70" s="15"/>
      <c r="BX70" s="15"/>
      <c r="CF70" s="15"/>
      <c r="CG70" s="15"/>
      <c r="CI70" s="15"/>
      <c r="CJ70" s="15"/>
      <c r="CK70" s="15"/>
      <c r="CL70" s="15"/>
      <c r="CM70" s="15"/>
      <c r="CQ70" s="15"/>
      <c r="CR70" s="15"/>
      <c r="CS70" s="15"/>
      <c r="CT70" s="15"/>
      <c r="CU70" s="15"/>
      <c r="CV70" s="15"/>
      <c r="CW70" s="15"/>
    </row>
    <row r="71" spans="5:101">
      <c r="AM71" s="15"/>
      <c r="AN71" s="15"/>
      <c r="AV71" s="15"/>
      <c r="AW71" s="15"/>
      <c r="BE71" s="15"/>
      <c r="BF71" s="15"/>
      <c r="BN71" s="15"/>
      <c r="BO71" s="15"/>
      <c r="BW71" s="15"/>
      <c r="BX71" s="15"/>
      <c r="CF71" s="15"/>
      <c r="CG71" s="15"/>
      <c r="CI71" s="15"/>
      <c r="CJ71" s="15"/>
      <c r="CK71" s="15"/>
      <c r="CL71" s="15"/>
      <c r="CM71" s="15"/>
      <c r="CQ71" s="15"/>
      <c r="CR71" s="15"/>
      <c r="CS71" s="15"/>
      <c r="CT71" s="15"/>
      <c r="CU71" s="15"/>
      <c r="CV71" s="15"/>
      <c r="CW71" s="15"/>
    </row>
    <row r="72" spans="5:101">
      <c r="AM72" s="15"/>
      <c r="AN72" s="15"/>
      <c r="AV72" s="15"/>
      <c r="AW72" s="15"/>
      <c r="BE72" s="15"/>
      <c r="BF72" s="15"/>
      <c r="BN72" s="15"/>
      <c r="BO72" s="15"/>
      <c r="BW72" s="15"/>
      <c r="BX72" s="15"/>
      <c r="CF72" s="15"/>
      <c r="CG72" s="15"/>
      <c r="CI72" s="15"/>
      <c r="CJ72" s="15"/>
      <c r="CK72" s="15"/>
      <c r="CL72" s="15"/>
      <c r="CM72" s="15"/>
      <c r="CQ72" s="15"/>
      <c r="CR72" s="15"/>
      <c r="CS72" s="15"/>
      <c r="CT72" s="15"/>
      <c r="CU72" s="15"/>
      <c r="CV72" s="15"/>
      <c r="CW72" s="15"/>
    </row>
    <row r="73" spans="5:101">
      <c r="AM73" s="15"/>
      <c r="AN73" s="15"/>
      <c r="AV73" s="15"/>
      <c r="AW73" s="15"/>
      <c r="BE73" s="15"/>
      <c r="BF73" s="15"/>
      <c r="BN73" s="15"/>
      <c r="BO73" s="15"/>
      <c r="BW73" s="15"/>
      <c r="BX73" s="15"/>
      <c r="CF73" s="15"/>
      <c r="CG73" s="15"/>
      <c r="CI73" s="15"/>
      <c r="CJ73" s="15"/>
      <c r="CK73" s="15"/>
      <c r="CL73" s="15"/>
      <c r="CM73" s="15"/>
      <c r="CQ73" s="15"/>
      <c r="CR73" s="15"/>
      <c r="CS73" s="15"/>
      <c r="CT73" s="15"/>
      <c r="CU73" s="15"/>
      <c r="CV73" s="15"/>
      <c r="CW73" s="15"/>
    </row>
    <row r="74" spans="5:101">
      <c r="AM74" s="15"/>
      <c r="AN74" s="15"/>
      <c r="AV74" s="15"/>
      <c r="AW74" s="15"/>
      <c r="BE74" s="15"/>
      <c r="BF74" s="15"/>
      <c r="BN74" s="15"/>
      <c r="BO74" s="15"/>
      <c r="BW74" s="15"/>
      <c r="BX74" s="15"/>
      <c r="CF74" s="15"/>
      <c r="CG74" s="15"/>
      <c r="CI74" s="15"/>
      <c r="CJ74" s="15"/>
      <c r="CK74" s="15"/>
      <c r="CL74" s="15"/>
      <c r="CM74" s="15"/>
      <c r="CQ74" s="15"/>
      <c r="CR74" s="15"/>
      <c r="CS74" s="15"/>
      <c r="CT74" s="15"/>
      <c r="CU74" s="15"/>
      <c r="CV74" s="15"/>
      <c r="CW74" s="15"/>
    </row>
    <row r="75" spans="5:101">
      <c r="AM75" s="15"/>
      <c r="AN75" s="15"/>
      <c r="AV75" s="15"/>
      <c r="AW75" s="15"/>
      <c r="BE75" s="15"/>
      <c r="BF75" s="15"/>
      <c r="BN75" s="15"/>
      <c r="BO75" s="15"/>
      <c r="BW75" s="15"/>
      <c r="BX75" s="15"/>
      <c r="CF75" s="15"/>
      <c r="CG75" s="15"/>
      <c r="CI75" s="15"/>
      <c r="CJ75" s="15"/>
      <c r="CK75" s="15"/>
      <c r="CL75" s="15"/>
      <c r="CM75" s="15"/>
      <c r="CQ75" s="15"/>
      <c r="CR75" s="15"/>
      <c r="CS75" s="15"/>
      <c r="CT75" s="15"/>
      <c r="CU75" s="15"/>
      <c r="CV75" s="15"/>
      <c r="CW75" s="15"/>
    </row>
    <row r="76" spans="5:101">
      <c r="AM76" s="15"/>
      <c r="AN76" s="15"/>
      <c r="AV76" s="15"/>
      <c r="AW76" s="15"/>
      <c r="BE76" s="15"/>
      <c r="BF76" s="15"/>
      <c r="BN76" s="15"/>
      <c r="BO76" s="15"/>
      <c r="BW76" s="15"/>
      <c r="BX76" s="15"/>
      <c r="CF76" s="15"/>
      <c r="CG76" s="15"/>
      <c r="CI76" s="15"/>
      <c r="CJ76" s="15"/>
      <c r="CK76" s="15"/>
      <c r="CL76" s="15"/>
      <c r="CM76" s="15"/>
      <c r="CQ76" s="15"/>
      <c r="CR76" s="15"/>
      <c r="CS76" s="15"/>
      <c r="CT76" s="15"/>
      <c r="CU76" s="15"/>
      <c r="CV76" s="15"/>
      <c r="CW76" s="15"/>
    </row>
    <row r="77" spans="5:101">
      <c r="AM77" s="15"/>
      <c r="AN77" s="15"/>
      <c r="AV77" s="15"/>
      <c r="AW77" s="15"/>
      <c r="BE77" s="15"/>
      <c r="BF77" s="15"/>
      <c r="BN77" s="15"/>
      <c r="BO77" s="15"/>
      <c r="BW77" s="15"/>
      <c r="BX77" s="15"/>
      <c r="CF77" s="15"/>
      <c r="CG77" s="15"/>
      <c r="CI77" s="15"/>
      <c r="CJ77" s="15"/>
      <c r="CK77" s="15"/>
      <c r="CL77" s="15"/>
      <c r="CM77" s="15"/>
      <c r="CQ77" s="15"/>
      <c r="CR77" s="15"/>
      <c r="CS77" s="15"/>
      <c r="CT77" s="15"/>
      <c r="CU77" s="15"/>
      <c r="CV77" s="15"/>
      <c r="CW77" s="15"/>
    </row>
    <row r="78" spans="5:101">
      <c r="AM78" s="15"/>
      <c r="AN78" s="15"/>
      <c r="AV78" s="15"/>
      <c r="AW78" s="15"/>
      <c r="BE78" s="15"/>
      <c r="BF78" s="15"/>
      <c r="BN78" s="15"/>
      <c r="BO78" s="15"/>
      <c r="BW78" s="15"/>
      <c r="BX78" s="15"/>
      <c r="CF78" s="15"/>
      <c r="CG78" s="15"/>
      <c r="CI78" s="15"/>
      <c r="CJ78" s="15"/>
      <c r="CK78" s="15"/>
      <c r="CL78" s="15"/>
      <c r="CM78" s="15"/>
      <c r="CQ78" s="15"/>
      <c r="CR78" s="15"/>
      <c r="CS78" s="15"/>
      <c r="CT78" s="15"/>
      <c r="CU78" s="15"/>
      <c r="CV78" s="15"/>
      <c r="CW78" s="15"/>
    </row>
    <row r="79" spans="5:101">
      <c r="AM79" s="15"/>
      <c r="AN79" s="15"/>
      <c r="AV79" s="15"/>
      <c r="AW79" s="15"/>
      <c r="BE79" s="15"/>
      <c r="BF79" s="15"/>
      <c r="BN79" s="15"/>
      <c r="BO79" s="15"/>
      <c r="BW79" s="15"/>
      <c r="BX79" s="15"/>
      <c r="CF79" s="15"/>
      <c r="CG79" s="15"/>
      <c r="CI79" s="15"/>
      <c r="CJ79" s="15"/>
      <c r="CK79" s="15"/>
      <c r="CL79" s="15"/>
      <c r="CM79" s="15"/>
      <c r="CQ79" s="15"/>
      <c r="CR79" s="15"/>
      <c r="CS79" s="15"/>
      <c r="CT79" s="15"/>
      <c r="CU79" s="15"/>
      <c r="CV79" s="15"/>
      <c r="CW79" s="15"/>
    </row>
    <row r="80" spans="5:101">
      <c r="AM80" s="15"/>
      <c r="AN80" s="15"/>
      <c r="AV80" s="15"/>
      <c r="AW80" s="15"/>
      <c r="BE80" s="15"/>
      <c r="BF80" s="15"/>
      <c r="BN80" s="15"/>
      <c r="BO80" s="15"/>
      <c r="BW80" s="15"/>
      <c r="BX80" s="15"/>
      <c r="CF80" s="15"/>
      <c r="CG80" s="15"/>
      <c r="CI80" s="15"/>
      <c r="CJ80" s="15"/>
      <c r="CK80" s="15"/>
      <c r="CL80" s="15"/>
      <c r="CM80" s="15"/>
      <c r="CQ80" s="15"/>
      <c r="CR80" s="15"/>
      <c r="CS80" s="15"/>
      <c r="CT80" s="15"/>
      <c r="CU80" s="15"/>
      <c r="CV80" s="15"/>
      <c r="CW80" s="15"/>
    </row>
    <row r="81" spans="39:101">
      <c r="AM81" s="15"/>
      <c r="AN81" s="15"/>
      <c r="AV81" s="15"/>
      <c r="AW81" s="15"/>
      <c r="BE81" s="15"/>
      <c r="BF81" s="15"/>
      <c r="BN81" s="15"/>
      <c r="BO81" s="15"/>
      <c r="BW81" s="15"/>
      <c r="BX81" s="15"/>
      <c r="CF81" s="15"/>
      <c r="CG81" s="15"/>
      <c r="CI81" s="15"/>
      <c r="CJ81" s="15"/>
      <c r="CK81" s="15"/>
      <c r="CL81" s="15"/>
      <c r="CM81" s="15"/>
      <c r="CQ81" s="15"/>
      <c r="CR81" s="15"/>
      <c r="CS81" s="15"/>
      <c r="CT81" s="15"/>
      <c r="CU81" s="15"/>
      <c r="CV81" s="15"/>
      <c r="CW81" s="15"/>
    </row>
    <row r="82" spans="39:101">
      <c r="AM82" s="15"/>
      <c r="AN82" s="15"/>
      <c r="AV82" s="15"/>
      <c r="AW82" s="15"/>
      <c r="BE82" s="15"/>
      <c r="BF82" s="15"/>
      <c r="BN82" s="15"/>
      <c r="BO82" s="15"/>
      <c r="BW82" s="15"/>
      <c r="BX82" s="15"/>
      <c r="CF82" s="15"/>
      <c r="CG82" s="15"/>
      <c r="CI82" s="15"/>
      <c r="CJ82" s="15"/>
      <c r="CK82" s="15"/>
      <c r="CL82" s="15"/>
      <c r="CM82" s="15"/>
      <c r="CQ82" s="15"/>
      <c r="CR82" s="15"/>
      <c r="CS82" s="15"/>
      <c r="CT82" s="15"/>
      <c r="CU82" s="15"/>
      <c r="CV82" s="15"/>
      <c r="CW82" s="15"/>
    </row>
    <row r="83" spans="39:101">
      <c r="AM83" s="15"/>
      <c r="AN83" s="15"/>
      <c r="AV83" s="15"/>
      <c r="AW83" s="15"/>
      <c r="BE83" s="15"/>
      <c r="BF83" s="15"/>
      <c r="BN83" s="15"/>
      <c r="BO83" s="15"/>
      <c r="BW83" s="15"/>
      <c r="BX83" s="15"/>
      <c r="CF83" s="15"/>
      <c r="CG83" s="15"/>
      <c r="CI83" s="15"/>
      <c r="CJ83" s="15"/>
      <c r="CK83" s="15"/>
      <c r="CL83" s="15"/>
      <c r="CM83" s="15"/>
      <c r="CQ83" s="15"/>
      <c r="CR83" s="15"/>
      <c r="CS83" s="15"/>
      <c r="CT83" s="15"/>
      <c r="CU83" s="15"/>
      <c r="CV83" s="15"/>
      <c r="CW83" s="15"/>
    </row>
    <row r="84" spans="39:101">
      <c r="AM84" s="15"/>
      <c r="AN84" s="15"/>
      <c r="AV84" s="15"/>
      <c r="AW84" s="15"/>
      <c r="BE84" s="15"/>
      <c r="BF84" s="15"/>
      <c r="BN84" s="15"/>
      <c r="BO84" s="15"/>
      <c r="BW84" s="15"/>
      <c r="BX84" s="15"/>
      <c r="CF84" s="15"/>
      <c r="CG84" s="15"/>
      <c r="CI84" s="15"/>
      <c r="CJ84" s="15"/>
      <c r="CK84" s="15"/>
      <c r="CL84" s="15"/>
      <c r="CM84" s="15"/>
      <c r="CQ84" s="15"/>
      <c r="CR84" s="15"/>
      <c r="CS84" s="15"/>
      <c r="CT84" s="15"/>
      <c r="CU84" s="15"/>
      <c r="CV84" s="15"/>
      <c r="CW84" s="15"/>
    </row>
    <row r="85" spans="39:101">
      <c r="AM85" s="15"/>
      <c r="AN85" s="15"/>
      <c r="AV85" s="15"/>
      <c r="AW85" s="15"/>
      <c r="BE85" s="15"/>
      <c r="BF85" s="15"/>
      <c r="BN85" s="15"/>
      <c r="BO85" s="15"/>
      <c r="BW85" s="15"/>
      <c r="BX85" s="15"/>
      <c r="CF85" s="15"/>
      <c r="CG85" s="15"/>
      <c r="CI85" s="15"/>
      <c r="CJ85" s="15"/>
      <c r="CK85" s="15"/>
      <c r="CL85" s="15"/>
      <c r="CM85" s="15"/>
      <c r="CQ85" s="15"/>
      <c r="CR85" s="15"/>
      <c r="CS85" s="15"/>
      <c r="CT85" s="15"/>
      <c r="CU85" s="15"/>
      <c r="CV85" s="15"/>
      <c r="CW85" s="15"/>
    </row>
    <row r="86" spans="39:101">
      <c r="AM86" s="15"/>
      <c r="AN86" s="15"/>
      <c r="AV86" s="15"/>
      <c r="AW86" s="15"/>
      <c r="BE86" s="15"/>
      <c r="BF86" s="15"/>
      <c r="BN86" s="15"/>
      <c r="BO86" s="15"/>
      <c r="BW86" s="15"/>
      <c r="BX86" s="15"/>
      <c r="CF86" s="15"/>
      <c r="CG86" s="15"/>
      <c r="CI86" s="15"/>
      <c r="CJ86" s="15"/>
      <c r="CK86" s="15"/>
      <c r="CL86" s="15"/>
      <c r="CM86" s="15"/>
      <c r="CQ86" s="15"/>
      <c r="CR86" s="15"/>
      <c r="CS86" s="15"/>
      <c r="CT86" s="15"/>
      <c r="CU86" s="15"/>
      <c r="CV86" s="15"/>
      <c r="CW86" s="15"/>
    </row>
    <row r="87" spans="39:101">
      <c r="AM87" s="15"/>
      <c r="AN87" s="15"/>
      <c r="AV87" s="15"/>
      <c r="AW87" s="15"/>
      <c r="BE87" s="15"/>
      <c r="BF87" s="15"/>
      <c r="BN87" s="15"/>
      <c r="BO87" s="15"/>
      <c r="BW87" s="15"/>
      <c r="BX87" s="15"/>
      <c r="CF87" s="15"/>
      <c r="CG87" s="15"/>
      <c r="CI87" s="15"/>
      <c r="CJ87" s="15"/>
      <c r="CK87" s="15"/>
      <c r="CL87" s="15"/>
      <c r="CM87" s="15"/>
      <c r="CQ87" s="15"/>
      <c r="CR87" s="15"/>
      <c r="CS87" s="15"/>
      <c r="CT87" s="15"/>
      <c r="CU87" s="15"/>
      <c r="CV87" s="15"/>
      <c r="CW87" s="15"/>
    </row>
    <row r="88" spans="39:101">
      <c r="AM88" s="15"/>
      <c r="AN88" s="15"/>
      <c r="AV88" s="15"/>
      <c r="AW88" s="15"/>
      <c r="BE88" s="15"/>
      <c r="BF88" s="15"/>
      <c r="BN88" s="15"/>
      <c r="BO88" s="15"/>
      <c r="BW88" s="15"/>
      <c r="BX88" s="15"/>
      <c r="CF88" s="15"/>
      <c r="CG88" s="15"/>
      <c r="CI88" s="15"/>
      <c r="CJ88" s="15"/>
      <c r="CK88" s="15"/>
      <c r="CL88" s="15"/>
      <c r="CM88" s="15"/>
      <c r="CQ88" s="15"/>
      <c r="CR88" s="15"/>
      <c r="CS88" s="15"/>
      <c r="CT88" s="15"/>
      <c r="CU88" s="15"/>
      <c r="CV88" s="15"/>
      <c r="CW88" s="15"/>
    </row>
    <row r="89" spans="39:101">
      <c r="AM89" s="15"/>
      <c r="AN89" s="15"/>
      <c r="AV89" s="15"/>
      <c r="AW89" s="15"/>
      <c r="BE89" s="15"/>
      <c r="BF89" s="15"/>
      <c r="BN89" s="15"/>
      <c r="BO89" s="15"/>
      <c r="BW89" s="15"/>
      <c r="BX89" s="15"/>
      <c r="CF89" s="15"/>
      <c r="CG89" s="15"/>
      <c r="CI89" s="15"/>
      <c r="CJ89" s="15"/>
      <c r="CK89" s="15"/>
      <c r="CL89" s="15"/>
      <c r="CM89" s="15"/>
      <c r="CQ89" s="15"/>
      <c r="CR89" s="15"/>
      <c r="CS89" s="15"/>
      <c r="CT89" s="15"/>
      <c r="CU89" s="15"/>
      <c r="CV89" s="15"/>
      <c r="CW89" s="15"/>
    </row>
    <row r="90" spans="39:101">
      <c r="AM90" s="15"/>
      <c r="AN90" s="15"/>
      <c r="AV90" s="15"/>
      <c r="AW90" s="15"/>
      <c r="BE90" s="15"/>
      <c r="BF90" s="15"/>
      <c r="BN90" s="15"/>
      <c r="BO90" s="15"/>
      <c r="BW90" s="15"/>
      <c r="BX90" s="15"/>
      <c r="CF90" s="15"/>
      <c r="CG90" s="15"/>
      <c r="CI90" s="15"/>
      <c r="CJ90" s="15"/>
      <c r="CK90" s="15"/>
      <c r="CL90" s="15"/>
      <c r="CM90" s="15"/>
      <c r="CQ90" s="15"/>
      <c r="CR90" s="15"/>
      <c r="CS90" s="15"/>
      <c r="CT90" s="15"/>
      <c r="CU90" s="15"/>
      <c r="CV90" s="15"/>
      <c r="CW90" s="15"/>
    </row>
    <row r="91" spans="39:101">
      <c r="AM91" s="15"/>
      <c r="AN91" s="15"/>
      <c r="AV91" s="15"/>
      <c r="AW91" s="15"/>
      <c r="BE91" s="15"/>
      <c r="BF91" s="15"/>
      <c r="BN91" s="15"/>
      <c r="BO91" s="15"/>
      <c r="BW91" s="15"/>
      <c r="BX91" s="15"/>
      <c r="CF91" s="15"/>
      <c r="CG91" s="15"/>
      <c r="CI91" s="15"/>
      <c r="CJ91" s="15"/>
      <c r="CK91" s="15"/>
      <c r="CL91" s="15"/>
      <c r="CM91" s="15"/>
      <c r="CQ91" s="15"/>
      <c r="CR91" s="15"/>
      <c r="CS91" s="15"/>
      <c r="CT91" s="15"/>
      <c r="CU91" s="15"/>
      <c r="CV91" s="15"/>
      <c r="CW91" s="15"/>
    </row>
    <row r="92" spans="39:101">
      <c r="AM92" s="15"/>
      <c r="AN92" s="15"/>
      <c r="AV92" s="15"/>
      <c r="AW92" s="15"/>
      <c r="BE92" s="15"/>
      <c r="BF92" s="15"/>
      <c r="BN92" s="15"/>
      <c r="BO92" s="15"/>
      <c r="BW92" s="15"/>
      <c r="BX92" s="15"/>
      <c r="CF92" s="15"/>
      <c r="CG92" s="15"/>
      <c r="CI92" s="15"/>
      <c r="CJ92" s="15"/>
      <c r="CK92" s="15"/>
      <c r="CL92" s="15"/>
      <c r="CM92" s="15"/>
      <c r="CQ92" s="15"/>
      <c r="CR92" s="15"/>
      <c r="CS92" s="15"/>
      <c r="CT92" s="15"/>
      <c r="CU92" s="15"/>
      <c r="CV92" s="15"/>
      <c r="CW92" s="15"/>
    </row>
    <row r="93" spans="39:101">
      <c r="AM93" s="15"/>
      <c r="AN93" s="15"/>
      <c r="AV93" s="15"/>
      <c r="AW93" s="15"/>
      <c r="BE93" s="15"/>
      <c r="BF93" s="15"/>
      <c r="BN93" s="15"/>
      <c r="BO93" s="15"/>
      <c r="BW93" s="15"/>
      <c r="BX93" s="15"/>
      <c r="CF93" s="15"/>
      <c r="CG93" s="15"/>
      <c r="CI93" s="15"/>
      <c r="CJ93" s="15"/>
      <c r="CK93" s="15"/>
      <c r="CL93" s="15"/>
      <c r="CM93" s="15"/>
      <c r="CQ93" s="15"/>
      <c r="CR93" s="15"/>
      <c r="CS93" s="15"/>
      <c r="CT93" s="15"/>
      <c r="CU93" s="15"/>
      <c r="CV93" s="15"/>
      <c r="CW93" s="15"/>
    </row>
    <row r="94" spans="39:101">
      <c r="AM94" s="15"/>
      <c r="AN94" s="15"/>
      <c r="AV94" s="15"/>
      <c r="AW94" s="15"/>
      <c r="BE94" s="15"/>
      <c r="BF94" s="15"/>
      <c r="BN94" s="15"/>
      <c r="BO94" s="15"/>
      <c r="BW94" s="15"/>
      <c r="BX94" s="15"/>
      <c r="CF94" s="15"/>
      <c r="CG94" s="15"/>
      <c r="CI94" s="15"/>
      <c r="CJ94" s="15"/>
      <c r="CK94" s="15"/>
      <c r="CL94" s="15"/>
      <c r="CM94" s="15"/>
      <c r="CQ94" s="15"/>
      <c r="CR94" s="15"/>
      <c r="CS94" s="15"/>
      <c r="CT94" s="15"/>
      <c r="CU94" s="15"/>
      <c r="CV94" s="15"/>
      <c r="CW94" s="15"/>
    </row>
    <row r="95" spans="39:101">
      <c r="AM95" s="15"/>
      <c r="AN95" s="15"/>
      <c r="AV95" s="15"/>
      <c r="AW95" s="15"/>
      <c r="BE95" s="15"/>
      <c r="BF95" s="15"/>
      <c r="BN95" s="15"/>
      <c r="BO95" s="15"/>
      <c r="BW95" s="15"/>
      <c r="BX95" s="15"/>
      <c r="CF95" s="15"/>
      <c r="CG95" s="15"/>
      <c r="CI95" s="15"/>
      <c r="CJ95" s="15"/>
      <c r="CK95" s="15"/>
      <c r="CL95" s="15"/>
      <c r="CM95" s="15"/>
      <c r="CQ95" s="15"/>
      <c r="CR95" s="15"/>
      <c r="CS95" s="15"/>
      <c r="CT95" s="15"/>
      <c r="CU95" s="15"/>
      <c r="CV95" s="15"/>
      <c r="CW95" s="15"/>
    </row>
  </sheetData>
  <sheetProtection formatCells="0" formatColumns="0" formatRows="0" sort="0" autoFilter="0"/>
  <sortState xmlns:xlrd2="http://schemas.microsoft.com/office/spreadsheetml/2017/richdata2" ref="A35:BQA39">
    <sortCondition ref="B35:B39"/>
  </sortState>
  <mergeCells count="96">
    <mergeCell ref="BY6:CG6"/>
    <mergeCell ref="BY8:CA8"/>
    <mergeCell ref="CB8:CD8"/>
    <mergeCell ref="CE8:CG8"/>
    <mergeCell ref="BY9:CA9"/>
    <mergeCell ref="CB9:CD9"/>
    <mergeCell ref="CE9:CG9"/>
    <mergeCell ref="CN8:CP8"/>
    <mergeCell ref="CN9:CP9"/>
    <mergeCell ref="BP9:BR9"/>
    <mergeCell ref="BS9:BU9"/>
    <mergeCell ref="BV9:BX9"/>
    <mergeCell ref="BS8:BU8"/>
    <mergeCell ref="BV8:BX8"/>
    <mergeCell ref="BD9:BF9"/>
    <mergeCell ref="AO8:AQ8"/>
    <mergeCell ref="AR8:AT8"/>
    <mergeCell ref="AU8:AW8"/>
    <mergeCell ref="BH5:BJ5"/>
    <mergeCell ref="AO6:AW6"/>
    <mergeCell ref="AX6:BF6"/>
    <mergeCell ref="BG6:BO6"/>
    <mergeCell ref="CH6:CV6"/>
    <mergeCell ref="BG9:BI9"/>
    <mergeCell ref="BJ9:BL9"/>
    <mergeCell ref="BM9:BO9"/>
    <mergeCell ref="AX8:AZ8"/>
    <mergeCell ref="BA8:BC8"/>
    <mergeCell ref="BD8:BF8"/>
    <mergeCell ref="BG8:BI8"/>
    <mergeCell ref="BJ8:BL8"/>
    <mergeCell ref="BM8:BO8"/>
    <mergeCell ref="CK8:CM8"/>
    <mergeCell ref="CK9:CM9"/>
    <mergeCell ref="BP8:BR8"/>
    <mergeCell ref="BP6:BX6"/>
    <mergeCell ref="AX9:AZ9"/>
    <mergeCell ref="BA9:BC9"/>
    <mergeCell ref="CX8:CZ8"/>
    <mergeCell ref="CX9:CZ9"/>
    <mergeCell ref="CQ8:CS8"/>
    <mergeCell ref="CQ9:CS9"/>
    <mergeCell ref="CT8:CV8"/>
    <mergeCell ref="CT9:CV9"/>
    <mergeCell ref="F4:H4"/>
    <mergeCell ref="E6:M6"/>
    <mergeCell ref="N6:V6"/>
    <mergeCell ref="E8:E9"/>
    <mergeCell ref="F8:F9"/>
    <mergeCell ref="G8:G9"/>
    <mergeCell ref="Q8:S8"/>
    <mergeCell ref="Q9:S9"/>
    <mergeCell ref="H8:J8"/>
    <mergeCell ref="H9:J9"/>
    <mergeCell ref="K8:M8"/>
    <mergeCell ref="K9:M9"/>
    <mergeCell ref="N8:P8"/>
    <mergeCell ref="T9:V9"/>
    <mergeCell ref="N9:P9"/>
    <mergeCell ref="O4:Q4"/>
    <mergeCell ref="T8:V8"/>
    <mergeCell ref="AF9:AH9"/>
    <mergeCell ref="CH8:CJ8"/>
    <mergeCell ref="CH9:CJ9"/>
    <mergeCell ref="AO9:AQ9"/>
    <mergeCell ref="AR9:AT9"/>
    <mergeCell ref="AU9:AW9"/>
    <mergeCell ref="AL9:AN9"/>
    <mergeCell ref="AI9:AK9"/>
    <mergeCell ref="W8:Y8"/>
    <mergeCell ref="W9:Y9"/>
    <mergeCell ref="Z8:AB8"/>
    <mergeCell ref="Z9:AB9"/>
    <mergeCell ref="AC8:AE8"/>
    <mergeCell ref="AC9:AE9"/>
    <mergeCell ref="AF8:AH8"/>
    <mergeCell ref="W6:AE6"/>
    <mergeCell ref="AG4:AI4"/>
    <mergeCell ref="AF6:AN6"/>
    <mergeCell ref="AL8:AN8"/>
    <mergeCell ref="AI8:AK8"/>
    <mergeCell ref="BZ5:CB5"/>
    <mergeCell ref="CI4:CK4"/>
    <mergeCell ref="CI5:CK5"/>
    <mergeCell ref="O5:Q5"/>
    <mergeCell ref="X5:Z5"/>
    <mergeCell ref="AG5:AI5"/>
    <mergeCell ref="AP5:AR5"/>
    <mergeCell ref="AY5:BA5"/>
    <mergeCell ref="X4:Z4"/>
    <mergeCell ref="BZ4:CB4"/>
    <mergeCell ref="BQ4:BS4"/>
    <mergeCell ref="BQ5:BS5"/>
    <mergeCell ref="AP4:AR4"/>
    <mergeCell ref="AY4:BA4"/>
    <mergeCell ref="BH4:BJ4"/>
  </mergeCells>
  <pageMargins left="0.7" right="0" top="0" bottom="0" header="0" footer="0"/>
  <pageSetup scale="79" fitToWidth="0" orientation="landscape" blackAndWhite="1" r:id="rId1"/>
  <colBreaks count="4" manualBreakCount="4">
    <brk id="13" max="1048575" man="1"/>
    <brk id="22" max="1048575" man="1"/>
    <brk id="31" max="1048575" man="1"/>
    <brk id="85" max="1048575"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Date xmlns="2c05c774-671f-4e81-ba49-3438874e0f10" xsi:nil="true"/>
    <Notes xmlns="2c05c774-671f-4e81-ba49-3438874e0f10" xsi:nil="true"/>
  </documentManagement>
</p:properties>
</file>

<file path=customXml/item2.xml><?xml version="1.0" encoding="utf-8"?>
<ct:contentTypeSchema xmlns:ct="http://schemas.microsoft.com/office/2006/metadata/contentType" xmlns:ma="http://schemas.microsoft.com/office/2006/metadata/properties/metaAttributes" ct:_="" ma:_="" ma:contentTypeName="Document" ma:contentTypeID="0x0101005B16AE8C2402B046A0B39C7E73DE117E" ma:contentTypeVersion="8" ma:contentTypeDescription="Create a new document." ma:contentTypeScope="" ma:versionID="dc1c58e70c7d9b20c21e5e582747a3b3">
  <xsd:schema xmlns:xsd="http://www.w3.org/2001/XMLSchema" xmlns:xs="http://www.w3.org/2001/XMLSchema" xmlns:p="http://schemas.microsoft.com/office/2006/metadata/properties" xmlns:ns2="2c05c774-671f-4e81-ba49-3438874e0f10" xmlns:ns3="d3fbdd45-96c9-4ead-9afe-c965a536019e" targetNamespace="http://schemas.microsoft.com/office/2006/metadata/properties" ma:root="true" ma:fieldsID="bc5cc257ce239531947a59ae9550e591" ns2:_="" ns3:_="">
    <xsd:import namespace="2c05c774-671f-4e81-ba49-3438874e0f10"/>
    <xsd:import namespace="d3fbdd45-96c9-4ead-9afe-c965a536019e"/>
    <xsd:element name="properties">
      <xsd:complexType>
        <xsd:sequence>
          <xsd:element name="documentManagement">
            <xsd:complexType>
              <xsd:all>
                <xsd:element ref="ns2:Date" minOccurs="0"/>
                <xsd:element ref="ns2:Notes" minOccurs="0"/>
                <xsd:element ref="ns2:MediaServiceMetadata" minOccurs="0"/>
                <xsd:element ref="ns2:MediaServiceFastMetadata" minOccurs="0"/>
                <xsd:element ref="ns3:SharedWithUsers" minOccurs="0"/>
                <xsd:element ref="ns3:SharedWithDetails"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c05c774-671f-4e81-ba49-3438874e0f10" elementFormDefault="qualified">
    <xsd:import namespace="http://schemas.microsoft.com/office/2006/documentManagement/types"/>
    <xsd:import namespace="http://schemas.microsoft.com/office/infopath/2007/PartnerControls"/>
    <xsd:element name="Date" ma:index="8" nillable="true" ma:displayName="Date" ma:format="DateOnly" ma:internalName="Date">
      <xsd:simpleType>
        <xsd:restriction base="dms:DateTime"/>
      </xsd:simpleType>
    </xsd:element>
    <xsd:element name="Notes" ma:index="9" nillable="true" ma:displayName="Notes" ma:format="Dropdown" ma:internalName="Notes">
      <xsd:simpleType>
        <xsd:restriction base="dms:Note">
          <xsd:maxLength value="255"/>
        </xsd:restriction>
      </xsd:simpleType>
    </xsd:element>
    <xsd:element name="MediaServiceMetadata" ma:index="10" nillable="true" ma:displayName="MediaServiceMetadata" ma:hidden="true" ma:internalName="MediaServiceMetadata" ma:readOnly="true">
      <xsd:simpleType>
        <xsd:restriction base="dms:Note"/>
      </xsd:simpleType>
    </xsd:element>
    <xsd:element name="MediaServiceFastMetadata" ma:index="11" nillable="true" ma:displayName="MediaServiceFastMetadata" ma:hidden="true" ma:internalName="MediaServiceFastMetadata" ma:readOnly="true">
      <xsd:simpleType>
        <xsd:restriction base="dms:Note"/>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d3fbdd45-96c9-4ead-9afe-c965a536019e" elementFormDefault="qualified">
    <xsd:import namespace="http://schemas.microsoft.com/office/2006/documentManagement/types"/>
    <xsd:import namespace="http://schemas.microsoft.com/office/infopath/2007/PartnerControls"/>
    <xsd:element name="SharedWithUsers" ma:index="12"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3"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2E5F56B5-EE6E-41F0-98A3-E094B83A2338}">
  <ds:schemaRefs>
    <ds:schemaRef ds:uri="http://schemas.microsoft.com/office/2006/metadata/properties"/>
    <ds:schemaRef ds:uri="http://schemas.microsoft.com/office/infopath/2007/PartnerControls"/>
    <ds:schemaRef ds:uri="d3fbdd45-96c9-4ead-9afe-c965a536019e"/>
    <ds:schemaRef ds:uri="b8861968-1971-4d4f-a498-490582ec9eef"/>
    <ds:schemaRef ds:uri="2c05c774-671f-4e81-ba49-3438874e0f10"/>
  </ds:schemaRefs>
</ds:datastoreItem>
</file>

<file path=customXml/itemProps2.xml><?xml version="1.0" encoding="utf-8"?>
<ds:datastoreItem xmlns:ds="http://schemas.openxmlformats.org/officeDocument/2006/customXml" ds:itemID="{DC37071B-6C9A-44B3-86BB-0C682976BD1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2c05c774-671f-4e81-ba49-3438874e0f10"/>
    <ds:schemaRef ds:uri="d3fbdd45-96c9-4ead-9afe-c965a536019e"/>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AC9FFE59-C6BD-4E41-BFE9-C0897C143DFF}">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14</vt:i4>
      </vt:variant>
      <vt:variant>
        <vt:lpstr>Named Ranges</vt:lpstr>
      </vt:variant>
      <vt:variant>
        <vt:i4>15</vt:i4>
      </vt:variant>
    </vt:vector>
  </HeadingPairs>
  <TitlesOfParts>
    <vt:vector size="29" baseType="lpstr">
      <vt:lpstr>Validation Tab</vt:lpstr>
      <vt:lpstr>Instructions</vt:lpstr>
      <vt:lpstr>Instructions 2 S&amp;B</vt:lpstr>
      <vt:lpstr>AAR</vt:lpstr>
      <vt:lpstr>Budget Summ Amt</vt:lpstr>
      <vt:lpstr>MH Units &amp; Cost Center Data</vt:lpstr>
      <vt:lpstr>SUD Units &amp; Cost Center Data</vt:lpstr>
      <vt:lpstr>Sch I S&amp;B</vt:lpstr>
      <vt:lpstr>Sch II OE FINAL</vt:lpstr>
      <vt:lpstr>Sch III Indirect FINAL</vt:lpstr>
      <vt:lpstr>Subcontractor Pre-Approval</vt:lpstr>
      <vt:lpstr>Suppl A Fixed Assets</vt:lpstr>
      <vt:lpstr>Suppl C Gift Card Preapproval</vt:lpstr>
      <vt:lpstr>Line Item Justification</vt:lpstr>
      <vt:lpstr>AAR!Print_Area</vt:lpstr>
      <vt:lpstr>'Budget Summ Amt'!Print_Area</vt:lpstr>
      <vt:lpstr>'Line Item Justification'!Print_Area</vt:lpstr>
      <vt:lpstr>'Sch II OE FINAL'!Print_Area</vt:lpstr>
      <vt:lpstr>'Sch III Indirect FINAL'!Print_Area</vt:lpstr>
      <vt:lpstr>'SUD Units &amp; Cost Center Data'!Print_Area</vt:lpstr>
      <vt:lpstr>Instructions!Print_Titles</vt:lpstr>
      <vt:lpstr>'Line Item Justification'!Print_Titles</vt:lpstr>
      <vt:lpstr>'MH Units &amp; Cost Center Data'!Print_Titles</vt:lpstr>
      <vt:lpstr>'Sch I S&amp;B'!Print_Titles</vt:lpstr>
      <vt:lpstr>'Sch II OE FINAL'!Print_Titles</vt:lpstr>
      <vt:lpstr>'Sch III Indirect FINAL'!Print_Titles</vt:lpstr>
      <vt:lpstr>'SUD Units &amp; Cost Center Data'!Print_Titles</vt:lpstr>
      <vt:lpstr>'Suppl A Fixed Assets'!Print_Titles</vt:lpstr>
      <vt:lpstr>'Suppl C Gift Card Preapproval'!Print_Titles</vt:lpstr>
    </vt:vector>
  </TitlesOfParts>
  <Manager/>
  <Company>The County of San Diego</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jbersabe</dc:creator>
  <cp:keywords/>
  <dc:description/>
  <cp:lastModifiedBy>Gonzalez, Carolina (BHS)</cp:lastModifiedBy>
  <cp:revision/>
  <dcterms:created xsi:type="dcterms:W3CDTF">2014-01-29T20:38:22Z</dcterms:created>
  <dcterms:modified xsi:type="dcterms:W3CDTF">2025-07-01T14:55:16Z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0x0101005B16AE8C2402B046A0B39C7E73DE117E</vt:lpwstr>
  </property>
  <property fmtid="{D5CDD505-2E9C-101B-9397-08002B2CF9AE}" pid="3" name="MediaServiceImageTags">
    <vt:lpwstr/>
  </property>
</Properties>
</file>